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2-2024" sheetId="1" r:id="rId1"/>
  </sheets>
  <definedNames>
    <definedName name="_xlnm._FilterDatabase" localSheetId="0" hidden="1">'2022-2024'!$A$17:$AO$255</definedName>
    <definedName name="_xlnm.Print_Titles" localSheetId="0">'2022-2024'!$16:$17</definedName>
    <definedName name="_xlnm.Print_Area" localSheetId="0">'2022-2024'!$A$1:$AL$254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8" i="1" l="1"/>
  <c r="AK254" i="1" l="1"/>
  <c r="Z254" i="1"/>
  <c r="O254" i="1"/>
  <c r="AK203" i="1"/>
  <c r="Z203" i="1"/>
  <c r="O203" i="1"/>
  <c r="AL206" i="1" l="1"/>
  <c r="AA206" i="1"/>
  <c r="P206" i="1"/>
  <c r="O172" i="1"/>
  <c r="O193" i="1"/>
  <c r="O194" i="1"/>
  <c r="AK20" i="1" l="1"/>
  <c r="Z20" i="1"/>
  <c r="O20" i="1"/>
  <c r="AL84" i="1"/>
  <c r="AL85" i="1"/>
  <c r="AA84" i="1"/>
  <c r="AA85" i="1"/>
  <c r="P84" i="1"/>
  <c r="P85" i="1"/>
  <c r="P26" i="1" l="1"/>
  <c r="AL26" i="1"/>
  <c r="AA26" i="1"/>
  <c r="AK253" i="1" l="1"/>
  <c r="AK252" i="1"/>
  <c r="AK251" i="1"/>
  <c r="AK238" i="1"/>
  <c r="AK223" i="1"/>
  <c r="AK214" i="1"/>
  <c r="AK207" i="1" s="1"/>
  <c r="AK210" i="1"/>
  <c r="AK209" i="1"/>
  <c r="AK196" i="1"/>
  <c r="AK191" i="1"/>
  <c r="AK187" i="1"/>
  <c r="AK183" i="1"/>
  <c r="AK179" i="1"/>
  <c r="AK175" i="1"/>
  <c r="AK170" i="1"/>
  <c r="AK166" i="1"/>
  <c r="AK162" i="1"/>
  <c r="AK153" i="1"/>
  <c r="AK242" i="1" s="1"/>
  <c r="AK152" i="1"/>
  <c r="AK146" i="1"/>
  <c r="AK131" i="1"/>
  <c r="AK130" i="1"/>
  <c r="AK129" i="1"/>
  <c r="AK117" i="1"/>
  <c r="AK114" i="1"/>
  <c r="AK111" i="1"/>
  <c r="AK106" i="1"/>
  <c r="AK91" i="1"/>
  <c r="AK245" i="1" s="1"/>
  <c r="AK90" i="1"/>
  <c r="AK89" i="1"/>
  <c r="AK88" i="1"/>
  <c r="AK64" i="1"/>
  <c r="AK59" i="1"/>
  <c r="AK55" i="1"/>
  <c r="AK46" i="1"/>
  <c r="AK36" i="1"/>
  <c r="AK250" i="1" s="1"/>
  <c r="AK31" i="1"/>
  <c r="AK22" i="1"/>
  <c r="AK21" i="1"/>
  <c r="Z253" i="1"/>
  <c r="Z252" i="1"/>
  <c r="Z251" i="1"/>
  <c r="Z238" i="1"/>
  <c r="Z223" i="1"/>
  <c r="Z214" i="1"/>
  <c r="Z207" i="1" s="1"/>
  <c r="Z210" i="1"/>
  <c r="Z209" i="1"/>
  <c r="Z196" i="1"/>
  <c r="Z191" i="1"/>
  <c r="Z187" i="1"/>
  <c r="Z183" i="1"/>
  <c r="Z179" i="1"/>
  <c r="Z175" i="1"/>
  <c r="Z170" i="1"/>
  <c r="Z166" i="1"/>
  <c r="Z162" i="1"/>
  <c r="Z153" i="1"/>
  <c r="Z242" i="1" s="1"/>
  <c r="Z152" i="1"/>
  <c r="Z146" i="1"/>
  <c r="Z131" i="1"/>
  <c r="Z130" i="1"/>
  <c r="Z129" i="1"/>
  <c r="Z124" i="1"/>
  <c r="Z121" i="1"/>
  <c r="Z117" i="1"/>
  <c r="Z114" i="1"/>
  <c r="Z111" i="1"/>
  <c r="Z106" i="1"/>
  <c r="Z91" i="1"/>
  <c r="Z245" i="1" s="1"/>
  <c r="Z90" i="1"/>
  <c r="Z89" i="1"/>
  <c r="Z88" i="1"/>
  <c r="Z64" i="1"/>
  <c r="Z59" i="1"/>
  <c r="Z55" i="1"/>
  <c r="Z46" i="1"/>
  <c r="Z36" i="1"/>
  <c r="Z250" i="1" s="1"/>
  <c r="Z31" i="1"/>
  <c r="Z27" i="1"/>
  <c r="Z22" i="1"/>
  <c r="Z21" i="1"/>
  <c r="O253" i="1"/>
  <c r="O252" i="1"/>
  <c r="O251" i="1"/>
  <c r="O238" i="1"/>
  <c r="O223" i="1"/>
  <c r="O214" i="1"/>
  <c r="O207" i="1" s="1"/>
  <c r="O210" i="1"/>
  <c r="O209" i="1"/>
  <c r="O199" i="1"/>
  <c r="O196" i="1"/>
  <c r="O191" i="1"/>
  <c r="O187" i="1"/>
  <c r="O183" i="1"/>
  <c r="O179" i="1"/>
  <c r="O175" i="1"/>
  <c r="O170" i="1"/>
  <c r="O166" i="1"/>
  <c r="O162" i="1"/>
  <c r="O154" i="1"/>
  <c r="O153" i="1"/>
  <c r="O242" i="1" s="1"/>
  <c r="O152" i="1"/>
  <c r="O146" i="1"/>
  <c r="O131" i="1"/>
  <c r="O130" i="1"/>
  <c r="O129" i="1"/>
  <c r="O124" i="1"/>
  <c r="O121" i="1"/>
  <c r="O117" i="1"/>
  <c r="O114" i="1"/>
  <c r="O111" i="1"/>
  <c r="O106" i="1"/>
  <c r="O91" i="1"/>
  <c r="O90" i="1"/>
  <c r="O89" i="1"/>
  <c r="O88" i="1"/>
  <c r="O64" i="1"/>
  <c r="O59" i="1"/>
  <c r="O55" i="1"/>
  <c r="O46" i="1"/>
  <c r="O41" i="1"/>
  <c r="O36" i="1"/>
  <c r="O31" i="1"/>
  <c r="O27" i="1"/>
  <c r="O22" i="1"/>
  <c r="O21" i="1"/>
  <c r="O250" i="1" l="1"/>
  <c r="Z247" i="1"/>
  <c r="Z18" i="1"/>
  <c r="AK247" i="1"/>
  <c r="AK18" i="1"/>
  <c r="O18" i="1"/>
  <c r="O247" i="1"/>
  <c r="AK86" i="1"/>
  <c r="Z244" i="1"/>
  <c r="Z150" i="1"/>
  <c r="AK244" i="1"/>
  <c r="O244" i="1"/>
  <c r="Z249" i="1"/>
  <c r="Z127" i="1"/>
  <c r="AK248" i="1"/>
  <c r="Z248" i="1"/>
  <c r="Z86" i="1"/>
  <c r="AK243" i="1"/>
  <c r="AK127" i="1"/>
  <c r="AK249" i="1"/>
  <c r="AK150" i="1"/>
  <c r="Z243" i="1"/>
  <c r="O249" i="1"/>
  <c r="O86" i="1"/>
  <c r="O243" i="1"/>
  <c r="O245" i="1"/>
  <c r="O248" i="1"/>
  <c r="O127" i="1"/>
  <c r="O150" i="1"/>
  <c r="M254" i="1"/>
  <c r="M253" i="1"/>
  <c r="M252" i="1"/>
  <c r="M251" i="1"/>
  <c r="M238" i="1"/>
  <c r="M223" i="1"/>
  <c r="M214" i="1"/>
  <c r="M210" i="1"/>
  <c r="M209" i="1"/>
  <c r="M203" i="1"/>
  <c r="M199" i="1"/>
  <c r="M196" i="1"/>
  <c r="M193" i="1"/>
  <c r="M191" i="1" s="1"/>
  <c r="M187" i="1"/>
  <c r="M183" i="1"/>
  <c r="M179" i="1"/>
  <c r="M175" i="1"/>
  <c r="M170" i="1"/>
  <c r="M166" i="1"/>
  <c r="M162" i="1"/>
  <c r="M154" i="1"/>
  <c r="M153" i="1"/>
  <c r="M242" i="1" s="1"/>
  <c r="M152" i="1"/>
  <c r="M146" i="1"/>
  <c r="M131" i="1"/>
  <c r="M130" i="1"/>
  <c r="M129" i="1"/>
  <c r="M124" i="1"/>
  <c r="M121" i="1"/>
  <c r="M117" i="1"/>
  <c r="M114" i="1"/>
  <c r="M111" i="1"/>
  <c r="M106" i="1"/>
  <c r="M91" i="1"/>
  <c r="M90" i="1"/>
  <c r="M89" i="1"/>
  <c r="M88" i="1"/>
  <c r="M64" i="1"/>
  <c r="M59" i="1"/>
  <c r="M55" i="1"/>
  <c r="M46" i="1"/>
  <c r="M41" i="1"/>
  <c r="M36" i="1"/>
  <c r="M31" i="1"/>
  <c r="M27" i="1"/>
  <c r="M22" i="1"/>
  <c r="M21" i="1"/>
  <c r="M20" i="1"/>
  <c r="M250" i="1" l="1"/>
  <c r="AK240" i="1"/>
  <c r="AK255" i="1" s="1"/>
  <c r="M150" i="1"/>
  <c r="Z240" i="1"/>
  <c r="O240" i="1"/>
  <c r="M244" i="1"/>
  <c r="M207" i="1"/>
  <c r="M247" i="1"/>
  <c r="M249" i="1"/>
  <c r="M18" i="1"/>
  <c r="M86" i="1"/>
  <c r="M243" i="1"/>
  <c r="M245" i="1"/>
  <c r="M248" i="1"/>
  <c r="M127" i="1"/>
  <c r="K193" i="1"/>
  <c r="Z255" i="1" l="1"/>
  <c r="O255" i="1"/>
  <c r="M240" i="1"/>
  <c r="AJ154" i="1"/>
  <c r="AL154" i="1" s="1"/>
  <c r="Y154" i="1"/>
  <c r="AA154" i="1" s="1"/>
  <c r="K152" i="1"/>
  <c r="K153" i="1"/>
  <c r="K154" i="1"/>
  <c r="L154" i="1" s="1"/>
  <c r="N154" i="1" s="1"/>
  <c r="P154" i="1" s="1"/>
  <c r="M255" i="1" l="1"/>
  <c r="AJ201" i="1"/>
  <c r="AL201" i="1" s="1"/>
  <c r="AJ202" i="1"/>
  <c r="AL202" i="1" s="1"/>
  <c r="Y201" i="1"/>
  <c r="AA201" i="1" s="1"/>
  <c r="Y202" i="1"/>
  <c r="AA202" i="1" s="1"/>
  <c r="K199" i="1"/>
  <c r="H201" i="1"/>
  <c r="J201" i="1" s="1"/>
  <c r="L201" i="1" s="1"/>
  <c r="N201" i="1" s="1"/>
  <c r="P201" i="1" s="1"/>
  <c r="H202" i="1"/>
  <c r="J202" i="1" s="1"/>
  <c r="L202" i="1" s="1"/>
  <c r="N202" i="1" s="1"/>
  <c r="P202" i="1" s="1"/>
  <c r="K191" i="1" l="1"/>
  <c r="X191" i="1"/>
  <c r="AI191" i="1"/>
  <c r="AJ195" i="1"/>
  <c r="AL195" i="1" s="1"/>
  <c r="Y195" i="1"/>
  <c r="AA195" i="1" s="1"/>
  <c r="L195" i="1"/>
  <c r="N195" i="1" s="1"/>
  <c r="P195" i="1" s="1"/>
  <c r="AI146" i="1" l="1"/>
  <c r="X146" i="1"/>
  <c r="K146" i="1"/>
  <c r="K254" i="1" l="1"/>
  <c r="K253" i="1"/>
  <c r="K252" i="1"/>
  <c r="K251" i="1"/>
  <c r="K238" i="1"/>
  <c r="K223" i="1"/>
  <c r="K214" i="1"/>
  <c r="K210" i="1"/>
  <c r="K209" i="1"/>
  <c r="K203" i="1"/>
  <c r="K196" i="1"/>
  <c r="K187" i="1"/>
  <c r="K183" i="1"/>
  <c r="K179" i="1"/>
  <c r="K175" i="1"/>
  <c r="K170" i="1"/>
  <c r="K166" i="1"/>
  <c r="K162" i="1"/>
  <c r="K242" i="1"/>
  <c r="K131" i="1"/>
  <c r="K130" i="1"/>
  <c r="K129" i="1"/>
  <c r="K124" i="1"/>
  <c r="K121" i="1"/>
  <c r="K117" i="1"/>
  <c r="K114" i="1"/>
  <c r="K111" i="1"/>
  <c r="K106" i="1"/>
  <c r="K91" i="1"/>
  <c r="K245" i="1" s="1"/>
  <c r="K90" i="1"/>
  <c r="K89" i="1"/>
  <c r="K88" i="1"/>
  <c r="K64" i="1"/>
  <c r="K59" i="1"/>
  <c r="K55" i="1"/>
  <c r="K46" i="1"/>
  <c r="K41" i="1"/>
  <c r="K36" i="1"/>
  <c r="K31" i="1"/>
  <c r="K27" i="1"/>
  <c r="K22" i="1"/>
  <c r="K21" i="1"/>
  <c r="K20" i="1"/>
  <c r="AI254" i="1"/>
  <c r="AI253" i="1"/>
  <c r="AI252" i="1"/>
  <c r="AI238" i="1"/>
  <c r="AI223" i="1"/>
  <c r="AI214" i="1"/>
  <c r="AI210" i="1"/>
  <c r="AI209" i="1"/>
  <c r="AI196" i="1"/>
  <c r="AI187" i="1"/>
  <c r="AI183" i="1"/>
  <c r="AI179" i="1"/>
  <c r="AI175" i="1"/>
  <c r="AI170" i="1"/>
  <c r="AI166" i="1"/>
  <c r="AI162" i="1"/>
  <c r="AI153" i="1"/>
  <c r="AI242" i="1" s="1"/>
  <c r="AI152" i="1"/>
  <c r="AI131" i="1"/>
  <c r="AI130" i="1"/>
  <c r="AI129" i="1"/>
  <c r="AI117" i="1"/>
  <c r="AI114" i="1"/>
  <c r="AI111" i="1"/>
  <c r="AI106" i="1"/>
  <c r="AI91" i="1"/>
  <c r="AI245" i="1" s="1"/>
  <c r="AI90" i="1"/>
  <c r="AI89" i="1"/>
  <c r="AI88" i="1"/>
  <c r="AI64" i="1"/>
  <c r="AI59" i="1"/>
  <c r="AI55" i="1"/>
  <c r="AI46" i="1"/>
  <c r="AI36" i="1"/>
  <c r="AI250" i="1" s="1"/>
  <c r="AI31" i="1"/>
  <c r="AI22" i="1"/>
  <c r="AI21" i="1"/>
  <c r="AI20" i="1"/>
  <c r="X254" i="1"/>
  <c r="X253" i="1"/>
  <c r="X252" i="1"/>
  <c r="X251" i="1"/>
  <c r="X238" i="1"/>
  <c r="X223" i="1"/>
  <c r="X214" i="1"/>
  <c r="X207" i="1" s="1"/>
  <c r="X210" i="1"/>
  <c r="X209" i="1"/>
  <c r="X203" i="1"/>
  <c r="X196" i="1"/>
  <c r="X187" i="1"/>
  <c r="X183" i="1"/>
  <c r="X179" i="1"/>
  <c r="X175" i="1"/>
  <c r="X170" i="1"/>
  <c r="X166" i="1"/>
  <c r="X162" i="1"/>
  <c r="X153" i="1"/>
  <c r="X242" i="1" s="1"/>
  <c r="X152" i="1"/>
  <c r="X131" i="1"/>
  <c r="X130" i="1"/>
  <c r="X129" i="1"/>
  <c r="X124" i="1"/>
  <c r="X121" i="1"/>
  <c r="X117" i="1"/>
  <c r="X114" i="1"/>
  <c r="X111" i="1"/>
  <c r="X106" i="1"/>
  <c r="X91" i="1"/>
  <c r="X245" i="1" s="1"/>
  <c r="X90" i="1"/>
  <c r="X89" i="1"/>
  <c r="X88" i="1"/>
  <c r="X64" i="1"/>
  <c r="X59" i="1"/>
  <c r="X55" i="1"/>
  <c r="X46" i="1"/>
  <c r="X36" i="1"/>
  <c r="X250" i="1" s="1"/>
  <c r="X31" i="1"/>
  <c r="X27" i="1"/>
  <c r="X22" i="1"/>
  <c r="X21" i="1"/>
  <c r="X20" i="1"/>
  <c r="X244" i="1" l="1"/>
  <c r="AI244" i="1"/>
  <c r="K244" i="1"/>
  <c r="K150" i="1"/>
  <c r="X86" i="1"/>
  <c r="AI248" i="1"/>
  <c r="X247" i="1"/>
  <c r="X249" i="1"/>
  <c r="AI247" i="1"/>
  <c r="K127" i="1"/>
  <c r="X150" i="1"/>
  <c r="K248" i="1"/>
  <c r="K86" i="1"/>
  <c r="X243" i="1"/>
  <c r="X248" i="1"/>
  <c r="AI150" i="1"/>
  <c r="K250" i="1"/>
  <c r="AI86" i="1"/>
  <c r="AI249" i="1"/>
  <c r="K247" i="1"/>
  <c r="K249" i="1"/>
  <c r="AI207" i="1"/>
  <c r="K243" i="1"/>
  <c r="K207" i="1"/>
  <c r="K18" i="1"/>
  <c r="AI18" i="1"/>
  <c r="AI243" i="1"/>
  <c r="AI127" i="1"/>
  <c r="X18" i="1"/>
  <c r="X127" i="1"/>
  <c r="I48" i="1"/>
  <c r="K240" i="1" l="1"/>
  <c r="X240" i="1"/>
  <c r="AG254" i="1"/>
  <c r="AG253" i="1"/>
  <c r="AG252" i="1"/>
  <c r="AG238" i="1"/>
  <c r="AG223" i="1"/>
  <c r="AG214" i="1"/>
  <c r="AG207" i="1" s="1"/>
  <c r="AG210" i="1"/>
  <c r="AG209" i="1"/>
  <c r="AG196" i="1"/>
  <c r="AG191" i="1"/>
  <c r="AG187" i="1"/>
  <c r="AG183" i="1"/>
  <c r="AG179" i="1"/>
  <c r="AG175" i="1"/>
  <c r="AG170" i="1"/>
  <c r="AG166" i="1"/>
  <c r="AG162" i="1"/>
  <c r="AG153" i="1"/>
  <c r="AG242" i="1" s="1"/>
  <c r="AG152" i="1"/>
  <c r="AG131" i="1"/>
  <c r="AG127" i="1" s="1"/>
  <c r="AG130" i="1"/>
  <c r="AG129" i="1"/>
  <c r="AG117" i="1"/>
  <c r="AG114" i="1"/>
  <c r="AG111" i="1"/>
  <c r="AG106" i="1"/>
  <c r="AG91" i="1"/>
  <c r="AG245" i="1" s="1"/>
  <c r="AG90" i="1"/>
  <c r="AG89" i="1"/>
  <c r="AG88" i="1"/>
  <c r="AG64" i="1"/>
  <c r="AG59" i="1"/>
  <c r="AG55" i="1"/>
  <c r="AG46" i="1"/>
  <c r="AG36" i="1"/>
  <c r="AG250" i="1" s="1"/>
  <c r="AG31" i="1"/>
  <c r="AG22" i="1"/>
  <c r="AG21" i="1"/>
  <c r="AG20" i="1"/>
  <c r="V254" i="1"/>
  <c r="V253" i="1"/>
  <c r="V252" i="1"/>
  <c r="V251" i="1"/>
  <c r="V238" i="1"/>
  <c r="V223" i="1"/>
  <c r="V214" i="1"/>
  <c r="V207" i="1" s="1"/>
  <c r="V210" i="1"/>
  <c r="V209" i="1"/>
  <c r="V203" i="1"/>
  <c r="V196" i="1"/>
  <c r="V191" i="1"/>
  <c r="V187" i="1"/>
  <c r="V183" i="1"/>
  <c r="V179" i="1"/>
  <c r="V175" i="1"/>
  <c r="V170" i="1"/>
  <c r="V166" i="1"/>
  <c r="V162" i="1"/>
  <c r="V153" i="1"/>
  <c r="V242" i="1" s="1"/>
  <c r="V152" i="1"/>
  <c r="V146" i="1"/>
  <c r="V131" i="1"/>
  <c r="V130" i="1"/>
  <c r="V129" i="1"/>
  <c r="V124" i="1"/>
  <c r="V121" i="1"/>
  <c r="V117" i="1"/>
  <c r="V114" i="1"/>
  <c r="V111" i="1"/>
  <c r="V106" i="1"/>
  <c r="V91" i="1"/>
  <c r="V245" i="1" s="1"/>
  <c r="V90" i="1"/>
  <c r="V89" i="1"/>
  <c r="V88" i="1"/>
  <c r="V64" i="1"/>
  <c r="V59" i="1"/>
  <c r="V55" i="1"/>
  <c r="V46" i="1"/>
  <c r="V36" i="1"/>
  <c r="V250" i="1" s="1"/>
  <c r="V31" i="1"/>
  <c r="V27" i="1"/>
  <c r="V22" i="1"/>
  <c r="V21" i="1"/>
  <c r="V20" i="1"/>
  <c r="I254" i="1"/>
  <c r="I253" i="1"/>
  <c r="I252" i="1"/>
  <c r="I251" i="1"/>
  <c r="I238" i="1"/>
  <c r="I223" i="1"/>
  <c r="I214" i="1"/>
  <c r="I210" i="1"/>
  <c r="I203" i="1"/>
  <c r="I196" i="1"/>
  <c r="I191" i="1"/>
  <c r="I187" i="1"/>
  <c r="I183" i="1"/>
  <c r="I179" i="1"/>
  <c r="I175" i="1"/>
  <c r="I170" i="1"/>
  <c r="I166" i="1"/>
  <c r="I162" i="1"/>
  <c r="I153" i="1"/>
  <c r="I242" i="1" s="1"/>
  <c r="I146" i="1"/>
  <c r="I131" i="1"/>
  <c r="I130" i="1"/>
  <c r="I129" i="1"/>
  <c r="I124" i="1"/>
  <c r="I121" i="1"/>
  <c r="I117" i="1"/>
  <c r="I114" i="1"/>
  <c r="I111" i="1"/>
  <c r="I106" i="1"/>
  <c r="I91" i="1"/>
  <c r="I245" i="1" s="1"/>
  <c r="I90" i="1"/>
  <c r="I89" i="1"/>
  <c r="I64" i="1"/>
  <c r="I59" i="1"/>
  <c r="I55" i="1"/>
  <c r="I46" i="1"/>
  <c r="I41" i="1"/>
  <c r="I36" i="1"/>
  <c r="I31" i="1"/>
  <c r="I27" i="1"/>
  <c r="I22" i="1"/>
  <c r="I21" i="1"/>
  <c r="K255" i="1" l="1"/>
  <c r="X255" i="1"/>
  <c r="V244" i="1"/>
  <c r="V86" i="1"/>
  <c r="I127" i="1"/>
  <c r="V248" i="1"/>
  <c r="AG243" i="1"/>
  <c r="I250" i="1"/>
  <c r="AG150" i="1"/>
  <c r="I243" i="1"/>
  <c r="V150" i="1"/>
  <c r="I244" i="1"/>
  <c r="I248" i="1"/>
  <c r="V243" i="1"/>
  <c r="AG244" i="1"/>
  <c r="AG247" i="1"/>
  <c r="V249" i="1"/>
  <c r="AG248" i="1"/>
  <c r="AG249" i="1"/>
  <c r="AG18" i="1"/>
  <c r="AG86" i="1"/>
  <c r="V247" i="1"/>
  <c r="V18" i="1"/>
  <c r="V127" i="1"/>
  <c r="I249" i="1"/>
  <c r="I247" i="1"/>
  <c r="I18" i="1"/>
  <c r="I20" i="1"/>
  <c r="I86" i="1"/>
  <c r="I88" i="1"/>
  <c r="I150" i="1"/>
  <c r="I152" i="1"/>
  <c r="I207" i="1"/>
  <c r="I209" i="1"/>
  <c r="G108" i="1"/>
  <c r="V240" i="1" l="1"/>
  <c r="I240" i="1"/>
  <c r="AE209" i="1"/>
  <c r="T209" i="1"/>
  <c r="V255" i="1" l="1"/>
  <c r="I255" i="1"/>
  <c r="G216" i="1"/>
  <c r="G209" i="1" s="1"/>
  <c r="G204" i="1"/>
  <c r="G48" i="1"/>
  <c r="G29" i="1"/>
  <c r="AE254" i="1"/>
  <c r="AF254" i="1" s="1"/>
  <c r="AH254" i="1" s="1"/>
  <c r="AJ254" i="1" s="1"/>
  <c r="AL254" i="1" s="1"/>
  <c r="T254" i="1"/>
  <c r="U254" i="1" s="1"/>
  <c r="W254" i="1" s="1"/>
  <c r="Y254" i="1" s="1"/>
  <c r="AA254" i="1" s="1"/>
  <c r="G254" i="1"/>
  <c r="H254" i="1" s="1"/>
  <c r="J254" i="1" s="1"/>
  <c r="L254" i="1" s="1"/>
  <c r="N254" i="1" s="1"/>
  <c r="P254" i="1" s="1"/>
  <c r="AE238" i="1"/>
  <c r="Q238" i="1"/>
  <c r="R238" i="1"/>
  <c r="T238" i="1"/>
  <c r="G238" i="1"/>
  <c r="AF239" i="1"/>
  <c r="U239" i="1"/>
  <c r="H239" i="1"/>
  <c r="G102" i="1"/>
  <c r="G172" i="1"/>
  <c r="G152" i="1" s="1"/>
  <c r="AF222" i="1"/>
  <c r="AH222" i="1" s="1"/>
  <c r="AJ222" i="1" s="1"/>
  <c r="AL222" i="1" s="1"/>
  <c r="U222" i="1"/>
  <c r="W222" i="1" s="1"/>
  <c r="Y222" i="1" s="1"/>
  <c r="AA222" i="1" s="1"/>
  <c r="H222" i="1"/>
  <c r="J222" i="1" s="1"/>
  <c r="L222" i="1" s="1"/>
  <c r="N222" i="1" s="1"/>
  <c r="P222" i="1" s="1"/>
  <c r="AE20" i="1"/>
  <c r="T20" i="1"/>
  <c r="G20" i="1"/>
  <c r="AF83" i="1"/>
  <c r="AH83" i="1" s="1"/>
  <c r="AJ83" i="1" s="1"/>
  <c r="AL83" i="1" s="1"/>
  <c r="U83" i="1"/>
  <c r="W83" i="1" s="1"/>
  <c r="Y83" i="1" s="1"/>
  <c r="AA83" i="1" s="1"/>
  <c r="H83" i="1"/>
  <c r="J83" i="1" s="1"/>
  <c r="L83" i="1" s="1"/>
  <c r="N83" i="1" s="1"/>
  <c r="P83" i="1" s="1"/>
  <c r="AE223" i="1"/>
  <c r="T223" i="1"/>
  <c r="G223" i="1"/>
  <c r="AF237" i="1"/>
  <c r="AH237" i="1" s="1"/>
  <c r="AJ237" i="1" s="1"/>
  <c r="AL237" i="1" s="1"/>
  <c r="U237" i="1"/>
  <c r="W237" i="1" s="1"/>
  <c r="Y237" i="1" s="1"/>
  <c r="AA237" i="1" s="1"/>
  <c r="H237" i="1"/>
  <c r="J237" i="1" s="1"/>
  <c r="L237" i="1" s="1"/>
  <c r="N237" i="1" s="1"/>
  <c r="P237" i="1" s="1"/>
  <c r="AF236" i="1"/>
  <c r="AH236" i="1" s="1"/>
  <c r="AJ236" i="1" s="1"/>
  <c r="AL236" i="1" s="1"/>
  <c r="U236" i="1"/>
  <c r="W236" i="1" s="1"/>
  <c r="Y236" i="1" s="1"/>
  <c r="AA236" i="1" s="1"/>
  <c r="H236" i="1"/>
  <c r="J236" i="1" s="1"/>
  <c r="L236" i="1" s="1"/>
  <c r="N236" i="1" s="1"/>
  <c r="P236" i="1" s="1"/>
  <c r="AE152" i="1"/>
  <c r="T152" i="1"/>
  <c r="AF199" i="1"/>
  <c r="AH199" i="1" s="1"/>
  <c r="AJ199" i="1" s="1"/>
  <c r="AL199" i="1" s="1"/>
  <c r="U199" i="1"/>
  <c r="W199" i="1" s="1"/>
  <c r="Y199" i="1" s="1"/>
  <c r="AA199" i="1" s="1"/>
  <c r="H199" i="1"/>
  <c r="J199" i="1" s="1"/>
  <c r="L199" i="1" s="1"/>
  <c r="N199" i="1" s="1"/>
  <c r="P199" i="1" s="1"/>
  <c r="AF238" i="1" l="1"/>
  <c r="AH239" i="1"/>
  <c r="U238" i="1"/>
  <c r="W239" i="1"/>
  <c r="H238" i="1"/>
  <c r="J239" i="1"/>
  <c r="AE253" i="1"/>
  <c r="AE252" i="1"/>
  <c r="AE214" i="1"/>
  <c r="AE207" i="1" s="1"/>
  <c r="AE210" i="1"/>
  <c r="AE196" i="1"/>
  <c r="AE191" i="1"/>
  <c r="AE187" i="1"/>
  <c r="AE183" i="1"/>
  <c r="AE179" i="1"/>
  <c r="AE175" i="1"/>
  <c r="AE170" i="1"/>
  <c r="AE166" i="1"/>
  <c r="AE162" i="1"/>
  <c r="AE153" i="1"/>
  <c r="AE242" i="1" s="1"/>
  <c r="AE131" i="1"/>
  <c r="AE130" i="1"/>
  <c r="AE129" i="1"/>
  <c r="AE117" i="1"/>
  <c r="AE114" i="1"/>
  <c r="AE111" i="1"/>
  <c r="AE106" i="1"/>
  <c r="AE91" i="1"/>
  <c r="AE90" i="1"/>
  <c r="AE89" i="1"/>
  <c r="AE88" i="1"/>
  <c r="AE64" i="1"/>
  <c r="AE59" i="1"/>
  <c r="AE55" i="1"/>
  <c r="AE46" i="1"/>
  <c r="AE36" i="1"/>
  <c r="AE250" i="1" s="1"/>
  <c r="AE31" i="1"/>
  <c r="AE22" i="1"/>
  <c r="AE21" i="1"/>
  <c r="T253" i="1"/>
  <c r="T252" i="1"/>
  <c r="T251" i="1"/>
  <c r="T214" i="1"/>
  <c r="T207" i="1" s="1"/>
  <c r="T210" i="1"/>
  <c r="T203" i="1"/>
  <c r="T196" i="1"/>
  <c r="T191" i="1"/>
  <c r="T187" i="1"/>
  <c r="T183" i="1"/>
  <c r="T179" i="1"/>
  <c r="T175" i="1"/>
  <c r="T170" i="1"/>
  <c r="T166" i="1"/>
  <c r="T162" i="1"/>
  <c r="T153" i="1"/>
  <c r="T242" i="1" s="1"/>
  <c r="T146" i="1"/>
  <c r="T131" i="1"/>
  <c r="T130" i="1"/>
  <c r="T129" i="1"/>
  <c r="T124" i="1"/>
  <c r="T121" i="1"/>
  <c r="T117" i="1"/>
  <c r="T114" i="1"/>
  <c r="T111" i="1"/>
  <c r="T106" i="1"/>
  <c r="T91" i="1"/>
  <c r="T245" i="1" s="1"/>
  <c r="T90" i="1"/>
  <c r="T89" i="1"/>
  <c r="T88" i="1"/>
  <c r="T64" i="1"/>
  <c r="T59" i="1"/>
  <c r="T55" i="1"/>
  <c r="T46" i="1"/>
  <c r="T36" i="1"/>
  <c r="T250" i="1" s="1"/>
  <c r="T31" i="1"/>
  <c r="T27" i="1"/>
  <c r="T22" i="1"/>
  <c r="T21" i="1"/>
  <c r="G253" i="1"/>
  <c r="G252" i="1"/>
  <c r="G251" i="1"/>
  <c r="G214" i="1"/>
  <c r="G207" i="1" s="1"/>
  <c r="G210" i="1"/>
  <c r="G203" i="1"/>
  <c r="G196" i="1"/>
  <c r="G191" i="1"/>
  <c r="G187" i="1"/>
  <c r="G183" i="1"/>
  <c r="G179" i="1"/>
  <c r="G175" i="1"/>
  <c r="G170" i="1"/>
  <c r="G166" i="1"/>
  <c r="G162" i="1"/>
  <c r="G153" i="1"/>
  <c r="G242" i="1" s="1"/>
  <c r="G146" i="1"/>
  <c r="G131" i="1"/>
  <c r="G130" i="1"/>
  <c r="G129" i="1"/>
  <c r="G124" i="1"/>
  <c r="G121" i="1"/>
  <c r="G117" i="1"/>
  <c r="G114" i="1"/>
  <c r="G111" i="1"/>
  <c r="G106" i="1"/>
  <c r="G91" i="1"/>
  <c r="G245" i="1" s="1"/>
  <c r="G90" i="1"/>
  <c r="G89" i="1"/>
  <c r="G88" i="1"/>
  <c r="G64" i="1"/>
  <c r="G59" i="1"/>
  <c r="G55" i="1"/>
  <c r="G41" i="1"/>
  <c r="G36" i="1"/>
  <c r="G21" i="1"/>
  <c r="G27" i="1"/>
  <c r="G22" i="1"/>
  <c r="Q20" i="1"/>
  <c r="Q21" i="1"/>
  <c r="Q22" i="1"/>
  <c r="R22" i="1"/>
  <c r="R29" i="1"/>
  <c r="R27" i="1" s="1"/>
  <c r="R31" i="1"/>
  <c r="Q36" i="1"/>
  <c r="Q250" i="1" s="1"/>
  <c r="R36" i="1"/>
  <c r="R250" i="1" s="1"/>
  <c r="Q46" i="1"/>
  <c r="R46" i="1"/>
  <c r="Q55" i="1"/>
  <c r="R55" i="1"/>
  <c r="R59" i="1"/>
  <c r="Q64" i="1"/>
  <c r="R67" i="1"/>
  <c r="Q88" i="1"/>
  <c r="R88" i="1"/>
  <c r="Q89" i="1"/>
  <c r="R89" i="1"/>
  <c r="Q90" i="1"/>
  <c r="R90" i="1"/>
  <c r="Q91" i="1"/>
  <c r="Q245" i="1" s="1"/>
  <c r="Q106" i="1"/>
  <c r="R110" i="1"/>
  <c r="R106" i="1" s="1"/>
  <c r="Q111" i="1"/>
  <c r="R111" i="1"/>
  <c r="Q114" i="1"/>
  <c r="R114" i="1"/>
  <c r="Q117" i="1"/>
  <c r="R117" i="1"/>
  <c r="R121" i="1"/>
  <c r="R124" i="1"/>
  <c r="Q129" i="1"/>
  <c r="R129" i="1"/>
  <c r="Q130" i="1"/>
  <c r="R130" i="1"/>
  <c r="Q131" i="1"/>
  <c r="Q127" i="1" s="1"/>
  <c r="R131" i="1"/>
  <c r="R146" i="1"/>
  <c r="Q152" i="1"/>
  <c r="R152" i="1"/>
  <c r="Q153" i="1"/>
  <c r="Q242" i="1" s="1"/>
  <c r="R153" i="1"/>
  <c r="R242" i="1" s="1"/>
  <c r="Q162" i="1"/>
  <c r="R162" i="1"/>
  <c r="Q166" i="1"/>
  <c r="R166" i="1"/>
  <c r="Q170" i="1"/>
  <c r="R170" i="1"/>
  <c r="Q175" i="1"/>
  <c r="R175" i="1"/>
  <c r="Q179" i="1"/>
  <c r="R179" i="1"/>
  <c r="Q183" i="1"/>
  <c r="R183" i="1"/>
  <c r="Q187" i="1"/>
  <c r="R187" i="1"/>
  <c r="Q191" i="1"/>
  <c r="R191" i="1"/>
  <c r="Q196" i="1"/>
  <c r="R196" i="1"/>
  <c r="Q203" i="1"/>
  <c r="R203" i="1"/>
  <c r="Q209" i="1"/>
  <c r="R209" i="1"/>
  <c r="Q210" i="1"/>
  <c r="R210" i="1"/>
  <c r="Q214" i="1"/>
  <c r="Q207" i="1" s="1"/>
  <c r="R214" i="1"/>
  <c r="R207" i="1" s="1"/>
  <c r="Q223" i="1"/>
  <c r="R223" i="1"/>
  <c r="Q251" i="1"/>
  <c r="R251" i="1"/>
  <c r="Q252" i="1"/>
  <c r="R252" i="1"/>
  <c r="Q253" i="1"/>
  <c r="R253" i="1"/>
  <c r="J238" i="1" l="1"/>
  <c r="L239" i="1"/>
  <c r="AH238" i="1"/>
  <c r="AJ239" i="1"/>
  <c r="W238" i="1"/>
  <c r="Y239" i="1"/>
  <c r="T249" i="1"/>
  <c r="AE247" i="1"/>
  <c r="AE150" i="1"/>
  <c r="G249" i="1"/>
  <c r="T247" i="1"/>
  <c r="AE18" i="1"/>
  <c r="T18" i="1"/>
  <c r="AE127" i="1"/>
  <c r="AE249" i="1"/>
  <c r="G150" i="1"/>
  <c r="T150" i="1"/>
  <c r="G244" i="1"/>
  <c r="AE248" i="1"/>
  <c r="T243" i="1"/>
  <c r="T248" i="1"/>
  <c r="R244" i="1"/>
  <c r="G250" i="1"/>
  <c r="T127" i="1"/>
  <c r="G248" i="1"/>
  <c r="T86" i="1"/>
  <c r="AE243" i="1"/>
  <c r="AE86" i="1"/>
  <c r="AE245" i="1"/>
  <c r="AE244" i="1"/>
  <c r="T244" i="1"/>
  <c r="G127" i="1"/>
  <c r="G86" i="1"/>
  <c r="G243" i="1"/>
  <c r="G31" i="1"/>
  <c r="G46" i="1"/>
  <c r="R127" i="1"/>
  <c r="R91" i="1"/>
  <c r="R245" i="1" s="1"/>
  <c r="R21" i="1"/>
  <c r="R243" i="1" s="1"/>
  <c r="R64" i="1"/>
  <c r="R18" i="1" s="1"/>
  <c r="Q248" i="1"/>
  <c r="Q244" i="1"/>
  <c r="R150" i="1"/>
  <c r="Q249" i="1"/>
  <c r="Q243" i="1"/>
  <c r="Q86" i="1"/>
  <c r="Q150" i="1"/>
  <c r="Q18" i="1"/>
  <c r="Q247" i="1"/>
  <c r="R86" i="1"/>
  <c r="R248" i="1"/>
  <c r="R247" i="1"/>
  <c r="R20" i="1"/>
  <c r="R249" i="1"/>
  <c r="AC252" i="1"/>
  <c r="AB252" i="1"/>
  <c r="E252" i="1"/>
  <c r="D252" i="1"/>
  <c r="AJ238" i="1" l="1"/>
  <c r="AL239" i="1"/>
  <c r="AL238" i="1" s="1"/>
  <c r="Y238" i="1"/>
  <c r="AA239" i="1"/>
  <c r="AA238" i="1" s="1"/>
  <c r="L238" i="1"/>
  <c r="N239" i="1"/>
  <c r="G247" i="1"/>
  <c r="T240" i="1"/>
  <c r="T255" i="1" s="1"/>
  <c r="G18" i="1"/>
  <c r="G240" i="1" s="1"/>
  <c r="Q240" i="1"/>
  <c r="Q255" i="1" s="1"/>
  <c r="R240" i="1"/>
  <c r="R255" i="1" s="1"/>
  <c r="E223" i="1"/>
  <c r="E49" i="1"/>
  <c r="E44" i="1"/>
  <c r="N238" i="1" l="1"/>
  <c r="P239" i="1"/>
  <c r="P238" i="1" s="1"/>
  <c r="G255" i="1"/>
  <c r="Q246" i="1"/>
  <c r="R246" i="1"/>
  <c r="E89" i="1"/>
  <c r="E88" i="1"/>
  <c r="AD45" i="1"/>
  <c r="AF45" i="1" s="1"/>
  <c r="AH45" i="1" s="1"/>
  <c r="AJ45" i="1" s="1"/>
  <c r="AL45" i="1" s="1"/>
  <c r="S45" i="1"/>
  <c r="U45" i="1" s="1"/>
  <c r="W45" i="1" s="1"/>
  <c r="Y45" i="1" s="1"/>
  <c r="AA45" i="1" s="1"/>
  <c r="AC22" i="1"/>
  <c r="AC21" i="1"/>
  <c r="AC20" i="1"/>
  <c r="E22" i="1"/>
  <c r="E20" i="1"/>
  <c r="AC64" i="1" l="1"/>
  <c r="E64" i="1"/>
  <c r="AC59" i="1"/>
  <c r="AD61" i="1"/>
  <c r="AF61" i="1" s="1"/>
  <c r="AH61" i="1" s="1"/>
  <c r="AJ61" i="1" s="1"/>
  <c r="AL61" i="1" s="1"/>
  <c r="AD62" i="1"/>
  <c r="AF62" i="1" s="1"/>
  <c r="AH62" i="1" s="1"/>
  <c r="AJ62" i="1" s="1"/>
  <c r="AL62" i="1" s="1"/>
  <c r="AD63" i="1"/>
  <c r="AF63" i="1" s="1"/>
  <c r="AH63" i="1" s="1"/>
  <c r="AJ63" i="1" s="1"/>
  <c r="AL63" i="1" s="1"/>
  <c r="S61" i="1"/>
  <c r="U61" i="1" s="1"/>
  <c r="W61" i="1" s="1"/>
  <c r="Y61" i="1" s="1"/>
  <c r="AA61" i="1" s="1"/>
  <c r="S62" i="1"/>
  <c r="U62" i="1" s="1"/>
  <c r="W62" i="1" s="1"/>
  <c r="Y62" i="1" s="1"/>
  <c r="AA62" i="1" s="1"/>
  <c r="S63" i="1"/>
  <c r="U63" i="1" s="1"/>
  <c r="W63" i="1" s="1"/>
  <c r="Y63" i="1" s="1"/>
  <c r="AA63" i="1" s="1"/>
  <c r="E59" i="1"/>
  <c r="F61" i="1"/>
  <c r="H61" i="1" s="1"/>
  <c r="J61" i="1" s="1"/>
  <c r="L61" i="1" s="1"/>
  <c r="N61" i="1" s="1"/>
  <c r="P61" i="1" s="1"/>
  <c r="F62" i="1"/>
  <c r="H62" i="1" s="1"/>
  <c r="J62" i="1" s="1"/>
  <c r="L62" i="1" s="1"/>
  <c r="N62" i="1" s="1"/>
  <c r="P62" i="1" s="1"/>
  <c r="F63" i="1"/>
  <c r="H63" i="1" s="1"/>
  <c r="J63" i="1" s="1"/>
  <c r="L63" i="1" s="1"/>
  <c r="N63" i="1" s="1"/>
  <c r="P63" i="1" s="1"/>
  <c r="AD68" i="1"/>
  <c r="AF68" i="1" s="1"/>
  <c r="AH68" i="1" s="1"/>
  <c r="AJ68" i="1" s="1"/>
  <c r="AL68" i="1" s="1"/>
  <c r="S68" i="1"/>
  <c r="U68" i="1" s="1"/>
  <c r="W68" i="1" s="1"/>
  <c r="Y68" i="1" s="1"/>
  <c r="AA68" i="1" s="1"/>
  <c r="F67" i="1"/>
  <c r="H67" i="1" s="1"/>
  <c r="J67" i="1" s="1"/>
  <c r="L67" i="1" s="1"/>
  <c r="N67" i="1" s="1"/>
  <c r="P67" i="1" s="1"/>
  <c r="F68" i="1"/>
  <c r="H68" i="1" s="1"/>
  <c r="J68" i="1" s="1"/>
  <c r="L68" i="1" s="1"/>
  <c r="N68" i="1" s="1"/>
  <c r="P68" i="1" s="1"/>
  <c r="F45" i="1" l="1"/>
  <c r="H45" i="1" s="1"/>
  <c r="J45" i="1" s="1"/>
  <c r="L45" i="1" s="1"/>
  <c r="N45" i="1" s="1"/>
  <c r="P45" i="1" s="1"/>
  <c r="E41" i="1"/>
  <c r="AC130" i="1" l="1"/>
  <c r="AC129" i="1"/>
  <c r="E130" i="1"/>
  <c r="E129" i="1"/>
  <c r="S146" i="1"/>
  <c r="U146" i="1" s="1"/>
  <c r="W146" i="1" s="1"/>
  <c r="Y146" i="1" s="1"/>
  <c r="AA146" i="1" s="1"/>
  <c r="AD146" i="1"/>
  <c r="AF146" i="1" s="1"/>
  <c r="AH146" i="1" s="1"/>
  <c r="AJ146" i="1" s="1"/>
  <c r="AL146" i="1" s="1"/>
  <c r="AD148" i="1"/>
  <c r="AF148" i="1" s="1"/>
  <c r="AH148" i="1" s="1"/>
  <c r="AJ148" i="1" s="1"/>
  <c r="AL148" i="1" s="1"/>
  <c r="AD149" i="1"/>
  <c r="AF149" i="1" s="1"/>
  <c r="AH149" i="1" s="1"/>
  <c r="AJ149" i="1" s="1"/>
  <c r="AL149" i="1" s="1"/>
  <c r="S148" i="1"/>
  <c r="U148" i="1" s="1"/>
  <c r="W148" i="1" s="1"/>
  <c r="Y148" i="1" s="1"/>
  <c r="AA148" i="1" s="1"/>
  <c r="S149" i="1"/>
  <c r="U149" i="1" s="1"/>
  <c r="W149" i="1" s="1"/>
  <c r="Y149" i="1" s="1"/>
  <c r="AA149" i="1" s="1"/>
  <c r="F148" i="1"/>
  <c r="H148" i="1" s="1"/>
  <c r="J148" i="1" s="1"/>
  <c r="L148" i="1" s="1"/>
  <c r="N148" i="1" s="1"/>
  <c r="P148" i="1" s="1"/>
  <c r="F149" i="1"/>
  <c r="H149" i="1" s="1"/>
  <c r="J149" i="1" s="1"/>
  <c r="L149" i="1" s="1"/>
  <c r="N149" i="1" s="1"/>
  <c r="P149" i="1" s="1"/>
  <c r="E146" i="1"/>
  <c r="F146" i="1" s="1"/>
  <c r="H146" i="1" s="1"/>
  <c r="J146" i="1" s="1"/>
  <c r="L146" i="1" s="1"/>
  <c r="N146" i="1" s="1"/>
  <c r="P146" i="1" s="1"/>
  <c r="AD43" i="1"/>
  <c r="AF43" i="1" s="1"/>
  <c r="AH43" i="1" s="1"/>
  <c r="AJ43" i="1" s="1"/>
  <c r="AL43" i="1" s="1"/>
  <c r="AD44" i="1"/>
  <c r="AF44" i="1" s="1"/>
  <c r="AH44" i="1" s="1"/>
  <c r="AJ44" i="1" s="1"/>
  <c r="AL44" i="1" s="1"/>
  <c r="S43" i="1"/>
  <c r="U43" i="1" s="1"/>
  <c r="W43" i="1" s="1"/>
  <c r="Y43" i="1" s="1"/>
  <c r="AA43" i="1" s="1"/>
  <c r="S44" i="1"/>
  <c r="U44" i="1" s="1"/>
  <c r="W44" i="1" s="1"/>
  <c r="Y44" i="1" s="1"/>
  <c r="AA44" i="1" s="1"/>
  <c r="F43" i="1"/>
  <c r="H43" i="1" s="1"/>
  <c r="J43" i="1" s="1"/>
  <c r="L43" i="1" s="1"/>
  <c r="N43" i="1" s="1"/>
  <c r="P43" i="1" s="1"/>
  <c r="F44" i="1"/>
  <c r="H44" i="1" s="1"/>
  <c r="J44" i="1" s="1"/>
  <c r="L44" i="1" s="1"/>
  <c r="N44" i="1" s="1"/>
  <c r="P44" i="1" s="1"/>
  <c r="AD41" i="1"/>
  <c r="AF41" i="1" s="1"/>
  <c r="AH41" i="1" s="1"/>
  <c r="AJ41" i="1" s="1"/>
  <c r="AL41" i="1" s="1"/>
  <c r="S41" i="1"/>
  <c r="U41" i="1" s="1"/>
  <c r="W41" i="1" s="1"/>
  <c r="Y41" i="1" s="1"/>
  <c r="AA41" i="1" s="1"/>
  <c r="AC253" i="1"/>
  <c r="E253" i="1"/>
  <c r="AC88" i="1"/>
  <c r="AD104" i="1"/>
  <c r="AF104" i="1" s="1"/>
  <c r="AH104" i="1" s="1"/>
  <c r="AJ104" i="1" s="1"/>
  <c r="AL104" i="1" s="1"/>
  <c r="S104" i="1"/>
  <c r="U104" i="1" s="1"/>
  <c r="W104" i="1" s="1"/>
  <c r="Y104" i="1" s="1"/>
  <c r="AA104" i="1" s="1"/>
  <c r="F104" i="1"/>
  <c r="H104" i="1" s="1"/>
  <c r="J104" i="1" s="1"/>
  <c r="L104" i="1" s="1"/>
  <c r="N104" i="1" s="1"/>
  <c r="P104" i="1" s="1"/>
  <c r="AC224" i="1"/>
  <c r="AC223" i="1" s="1"/>
  <c r="AD235" i="1"/>
  <c r="AF235" i="1" s="1"/>
  <c r="AH235" i="1" s="1"/>
  <c r="AJ235" i="1" s="1"/>
  <c r="AL235" i="1" s="1"/>
  <c r="S235" i="1"/>
  <c r="U235" i="1" s="1"/>
  <c r="W235" i="1" s="1"/>
  <c r="Y235" i="1" s="1"/>
  <c r="AA235" i="1" s="1"/>
  <c r="F235" i="1"/>
  <c r="H235" i="1" s="1"/>
  <c r="J235" i="1" s="1"/>
  <c r="L235" i="1" s="1"/>
  <c r="N235" i="1" s="1"/>
  <c r="P235" i="1" s="1"/>
  <c r="AC31" i="1"/>
  <c r="F41" i="1" l="1"/>
  <c r="H41" i="1" s="1"/>
  <c r="J41" i="1" s="1"/>
  <c r="L41" i="1" s="1"/>
  <c r="N41" i="1" s="1"/>
  <c r="P41" i="1" s="1"/>
  <c r="AD33" i="1" l="1"/>
  <c r="AF33" i="1" s="1"/>
  <c r="AH33" i="1" s="1"/>
  <c r="AJ33" i="1" s="1"/>
  <c r="AL33" i="1" s="1"/>
  <c r="S33" i="1"/>
  <c r="U33" i="1" s="1"/>
  <c r="W33" i="1" s="1"/>
  <c r="Y33" i="1" s="1"/>
  <c r="AA33" i="1" s="1"/>
  <c r="F33" i="1"/>
  <c r="H33" i="1" s="1"/>
  <c r="J33" i="1" s="1"/>
  <c r="L33" i="1" s="1"/>
  <c r="N33" i="1" s="1"/>
  <c r="P33" i="1" s="1"/>
  <c r="E27" i="1" l="1"/>
  <c r="AC91" i="1" l="1"/>
  <c r="D91" i="1"/>
  <c r="D88" i="1"/>
  <c r="S121" i="1"/>
  <c r="U121" i="1" s="1"/>
  <c r="W121" i="1" s="1"/>
  <c r="Y121" i="1" s="1"/>
  <c r="AA121" i="1" s="1"/>
  <c r="S124" i="1"/>
  <c r="U124" i="1" s="1"/>
  <c r="W124" i="1" s="1"/>
  <c r="Y124" i="1" s="1"/>
  <c r="AA124" i="1" s="1"/>
  <c r="E124" i="1"/>
  <c r="F124" i="1" s="1"/>
  <c r="H124" i="1" s="1"/>
  <c r="J124" i="1" s="1"/>
  <c r="L124" i="1" s="1"/>
  <c r="N124" i="1" s="1"/>
  <c r="P124" i="1" s="1"/>
  <c r="E121" i="1"/>
  <c r="F121" i="1" s="1"/>
  <c r="H121" i="1" s="1"/>
  <c r="J121" i="1" s="1"/>
  <c r="L121" i="1" s="1"/>
  <c r="N121" i="1" s="1"/>
  <c r="P121" i="1" s="1"/>
  <c r="AD121" i="1"/>
  <c r="AF121" i="1" s="1"/>
  <c r="AH121" i="1" s="1"/>
  <c r="AJ121" i="1" s="1"/>
  <c r="AL121" i="1" s="1"/>
  <c r="AD123" i="1"/>
  <c r="AF123" i="1" s="1"/>
  <c r="AH123" i="1" s="1"/>
  <c r="AJ123" i="1" s="1"/>
  <c r="AL123" i="1" s="1"/>
  <c r="AD124" i="1"/>
  <c r="AF124" i="1" s="1"/>
  <c r="AH124" i="1" s="1"/>
  <c r="AJ124" i="1" s="1"/>
  <c r="AL124" i="1" s="1"/>
  <c r="AD126" i="1"/>
  <c r="AF126" i="1" s="1"/>
  <c r="AH126" i="1" s="1"/>
  <c r="AJ126" i="1" s="1"/>
  <c r="AL126" i="1" s="1"/>
  <c r="S123" i="1"/>
  <c r="U123" i="1" s="1"/>
  <c r="W123" i="1" s="1"/>
  <c r="Y123" i="1" s="1"/>
  <c r="AA123" i="1" s="1"/>
  <c r="S126" i="1"/>
  <c r="U126" i="1" s="1"/>
  <c r="W126" i="1" s="1"/>
  <c r="Y126" i="1" s="1"/>
  <c r="AA126" i="1" s="1"/>
  <c r="F123" i="1"/>
  <c r="H123" i="1" s="1"/>
  <c r="J123" i="1" s="1"/>
  <c r="L123" i="1" s="1"/>
  <c r="N123" i="1" s="1"/>
  <c r="P123" i="1" s="1"/>
  <c r="F126" i="1"/>
  <c r="H126" i="1" s="1"/>
  <c r="J126" i="1" s="1"/>
  <c r="L126" i="1" s="1"/>
  <c r="N126" i="1" s="1"/>
  <c r="P126" i="1" s="1"/>
  <c r="E110" i="1" l="1"/>
  <c r="E91" i="1" s="1"/>
  <c r="E34" i="1" l="1"/>
  <c r="D21" i="1"/>
  <c r="D20" i="1"/>
  <c r="F29" i="1"/>
  <c r="H29" i="1" s="1"/>
  <c r="J29" i="1" s="1"/>
  <c r="L29" i="1" s="1"/>
  <c r="N29" i="1" s="1"/>
  <c r="P29" i="1" s="1"/>
  <c r="F30" i="1"/>
  <c r="H30" i="1" s="1"/>
  <c r="J30" i="1" s="1"/>
  <c r="L30" i="1" s="1"/>
  <c r="N30" i="1" s="1"/>
  <c r="P30" i="1" s="1"/>
  <c r="AD29" i="1"/>
  <c r="AF29" i="1" s="1"/>
  <c r="AH29" i="1" s="1"/>
  <c r="AJ29" i="1" s="1"/>
  <c r="AL29" i="1" s="1"/>
  <c r="AD30" i="1"/>
  <c r="AF30" i="1" s="1"/>
  <c r="AH30" i="1" s="1"/>
  <c r="AJ30" i="1" s="1"/>
  <c r="AL30" i="1" s="1"/>
  <c r="S29" i="1"/>
  <c r="U29" i="1" s="1"/>
  <c r="W29" i="1" s="1"/>
  <c r="Y29" i="1" s="1"/>
  <c r="AA29" i="1" s="1"/>
  <c r="S30" i="1"/>
  <c r="U30" i="1" s="1"/>
  <c r="W30" i="1" s="1"/>
  <c r="Y30" i="1" s="1"/>
  <c r="AA30" i="1" s="1"/>
  <c r="E21" i="1" l="1"/>
  <c r="F21" i="1" s="1"/>
  <c r="H21" i="1" s="1"/>
  <c r="J21" i="1" s="1"/>
  <c r="L21" i="1" s="1"/>
  <c r="N21" i="1" s="1"/>
  <c r="P21" i="1" s="1"/>
  <c r="E31" i="1"/>
  <c r="AC36" i="1"/>
  <c r="AC214" i="1"/>
  <c r="AC210" i="1"/>
  <c r="AC209" i="1"/>
  <c r="AC196" i="1"/>
  <c r="AC191" i="1"/>
  <c r="AC187" i="1"/>
  <c r="AC183" i="1"/>
  <c r="AC179" i="1"/>
  <c r="AC175" i="1"/>
  <c r="AC170" i="1"/>
  <c r="AC166" i="1"/>
  <c r="AC162" i="1"/>
  <c r="AC153" i="1"/>
  <c r="AC242" i="1" s="1"/>
  <c r="AC152" i="1"/>
  <c r="AC131" i="1"/>
  <c r="AC117" i="1"/>
  <c r="AC114" i="1"/>
  <c r="AC111" i="1"/>
  <c r="AC106" i="1"/>
  <c r="AC245" i="1"/>
  <c r="AC90" i="1"/>
  <c r="AC89" i="1"/>
  <c r="AC55" i="1"/>
  <c r="AC46" i="1"/>
  <c r="AD234" i="1"/>
  <c r="AF234" i="1" s="1"/>
  <c r="AH234" i="1" s="1"/>
  <c r="AJ234" i="1" s="1"/>
  <c r="AL234" i="1" s="1"/>
  <c r="AD233" i="1"/>
  <c r="AF233" i="1" s="1"/>
  <c r="AH233" i="1" s="1"/>
  <c r="AJ233" i="1" s="1"/>
  <c r="AL233" i="1" s="1"/>
  <c r="AD232" i="1"/>
  <c r="AF232" i="1" s="1"/>
  <c r="AH232" i="1" s="1"/>
  <c r="AJ232" i="1" s="1"/>
  <c r="AL232" i="1" s="1"/>
  <c r="AD231" i="1"/>
  <c r="AF231" i="1" s="1"/>
  <c r="AH231" i="1" s="1"/>
  <c r="AJ231" i="1" s="1"/>
  <c r="AL231" i="1" s="1"/>
  <c r="AD230" i="1"/>
  <c r="AF230" i="1" s="1"/>
  <c r="AH230" i="1" s="1"/>
  <c r="AJ230" i="1" s="1"/>
  <c r="AL230" i="1" s="1"/>
  <c r="AD229" i="1"/>
  <c r="AF229" i="1" s="1"/>
  <c r="AH229" i="1" s="1"/>
  <c r="AJ229" i="1" s="1"/>
  <c r="AL229" i="1" s="1"/>
  <c r="AD228" i="1"/>
  <c r="AF228" i="1" s="1"/>
  <c r="AH228" i="1" s="1"/>
  <c r="AJ228" i="1" s="1"/>
  <c r="AL228" i="1" s="1"/>
  <c r="AD227" i="1"/>
  <c r="AF227" i="1" s="1"/>
  <c r="AH227" i="1" s="1"/>
  <c r="AJ227" i="1" s="1"/>
  <c r="AL227" i="1" s="1"/>
  <c r="AD226" i="1"/>
  <c r="AF226" i="1" s="1"/>
  <c r="AH226" i="1" s="1"/>
  <c r="AJ226" i="1" s="1"/>
  <c r="AL226" i="1" s="1"/>
  <c r="AD225" i="1"/>
  <c r="AF225" i="1" s="1"/>
  <c r="AH225" i="1" s="1"/>
  <c r="AJ225" i="1" s="1"/>
  <c r="AL225" i="1" s="1"/>
  <c r="AD224" i="1"/>
  <c r="AF224" i="1" s="1"/>
  <c r="AH224" i="1" s="1"/>
  <c r="AJ224" i="1" s="1"/>
  <c r="AL224" i="1" s="1"/>
  <c r="AD221" i="1"/>
  <c r="AF221" i="1" s="1"/>
  <c r="AH221" i="1" s="1"/>
  <c r="AJ221" i="1" s="1"/>
  <c r="AL221" i="1" s="1"/>
  <c r="AD220" i="1"/>
  <c r="AF220" i="1" s="1"/>
  <c r="AH220" i="1" s="1"/>
  <c r="AJ220" i="1" s="1"/>
  <c r="AL220" i="1" s="1"/>
  <c r="AD219" i="1"/>
  <c r="AF219" i="1" s="1"/>
  <c r="AH219" i="1" s="1"/>
  <c r="AJ219" i="1" s="1"/>
  <c r="AL219" i="1" s="1"/>
  <c r="AD218" i="1"/>
  <c r="AF218" i="1" s="1"/>
  <c r="AH218" i="1" s="1"/>
  <c r="AJ218" i="1" s="1"/>
  <c r="AL218" i="1" s="1"/>
  <c r="AD217" i="1"/>
  <c r="AF217" i="1" s="1"/>
  <c r="AH217" i="1" s="1"/>
  <c r="AJ217" i="1" s="1"/>
  <c r="AL217" i="1" s="1"/>
  <c r="AD216" i="1"/>
  <c r="AF216" i="1" s="1"/>
  <c r="AH216" i="1" s="1"/>
  <c r="AJ216" i="1" s="1"/>
  <c r="AL216" i="1" s="1"/>
  <c r="AD213" i="1"/>
  <c r="AF213" i="1" s="1"/>
  <c r="AH213" i="1" s="1"/>
  <c r="AJ213" i="1" s="1"/>
  <c r="AL213" i="1" s="1"/>
  <c r="AD212" i="1"/>
  <c r="AF212" i="1" s="1"/>
  <c r="AH212" i="1" s="1"/>
  <c r="AJ212" i="1" s="1"/>
  <c r="AL212" i="1" s="1"/>
  <c r="AD211" i="1"/>
  <c r="AF211" i="1" s="1"/>
  <c r="AH211" i="1" s="1"/>
  <c r="AJ211" i="1" s="1"/>
  <c r="AL211" i="1" s="1"/>
  <c r="AD204" i="1"/>
  <c r="AF204" i="1" s="1"/>
  <c r="AH204" i="1" s="1"/>
  <c r="AJ204" i="1" s="1"/>
  <c r="AL204" i="1" s="1"/>
  <c r="AD198" i="1"/>
  <c r="AF198" i="1" s="1"/>
  <c r="AH198" i="1" s="1"/>
  <c r="AJ198" i="1" s="1"/>
  <c r="AL198" i="1" s="1"/>
  <c r="AD194" i="1"/>
  <c r="AF194" i="1" s="1"/>
  <c r="AH194" i="1" s="1"/>
  <c r="AJ194" i="1" s="1"/>
  <c r="AL194" i="1" s="1"/>
  <c r="AD193" i="1"/>
  <c r="AF193" i="1" s="1"/>
  <c r="AH193" i="1" s="1"/>
  <c r="AJ193" i="1" s="1"/>
  <c r="AL193" i="1" s="1"/>
  <c r="AD190" i="1"/>
  <c r="AF190" i="1" s="1"/>
  <c r="AH190" i="1" s="1"/>
  <c r="AJ190" i="1" s="1"/>
  <c r="AL190" i="1" s="1"/>
  <c r="AD189" i="1"/>
  <c r="AF189" i="1" s="1"/>
  <c r="AH189" i="1" s="1"/>
  <c r="AJ189" i="1" s="1"/>
  <c r="AL189" i="1" s="1"/>
  <c r="AD186" i="1"/>
  <c r="AF186" i="1" s="1"/>
  <c r="AH186" i="1" s="1"/>
  <c r="AJ186" i="1" s="1"/>
  <c r="AL186" i="1" s="1"/>
  <c r="AD185" i="1"/>
  <c r="AF185" i="1" s="1"/>
  <c r="AH185" i="1" s="1"/>
  <c r="AJ185" i="1" s="1"/>
  <c r="AL185" i="1" s="1"/>
  <c r="AD182" i="1"/>
  <c r="AF182" i="1" s="1"/>
  <c r="AH182" i="1" s="1"/>
  <c r="AJ182" i="1" s="1"/>
  <c r="AL182" i="1" s="1"/>
  <c r="AD181" i="1"/>
  <c r="AF181" i="1" s="1"/>
  <c r="AH181" i="1" s="1"/>
  <c r="AJ181" i="1" s="1"/>
  <c r="AL181" i="1" s="1"/>
  <c r="AD178" i="1"/>
  <c r="AF178" i="1" s="1"/>
  <c r="AH178" i="1" s="1"/>
  <c r="AJ178" i="1" s="1"/>
  <c r="AL178" i="1" s="1"/>
  <c r="AD177" i="1"/>
  <c r="AF177" i="1" s="1"/>
  <c r="AH177" i="1" s="1"/>
  <c r="AJ177" i="1" s="1"/>
  <c r="AL177" i="1" s="1"/>
  <c r="AD174" i="1"/>
  <c r="AF174" i="1" s="1"/>
  <c r="AH174" i="1" s="1"/>
  <c r="AJ174" i="1" s="1"/>
  <c r="AL174" i="1" s="1"/>
  <c r="AD173" i="1"/>
  <c r="AF173" i="1" s="1"/>
  <c r="AH173" i="1" s="1"/>
  <c r="AJ173" i="1" s="1"/>
  <c r="AL173" i="1" s="1"/>
  <c r="AD172" i="1"/>
  <c r="AF172" i="1" s="1"/>
  <c r="AH172" i="1" s="1"/>
  <c r="AJ172" i="1" s="1"/>
  <c r="AL172" i="1" s="1"/>
  <c r="AD169" i="1"/>
  <c r="AF169" i="1" s="1"/>
  <c r="AH169" i="1" s="1"/>
  <c r="AJ169" i="1" s="1"/>
  <c r="AL169" i="1" s="1"/>
  <c r="AD168" i="1"/>
  <c r="AF168" i="1" s="1"/>
  <c r="AH168" i="1" s="1"/>
  <c r="AJ168" i="1" s="1"/>
  <c r="AL168" i="1" s="1"/>
  <c r="AD165" i="1"/>
  <c r="AF165" i="1" s="1"/>
  <c r="AH165" i="1" s="1"/>
  <c r="AJ165" i="1" s="1"/>
  <c r="AL165" i="1" s="1"/>
  <c r="AD164" i="1"/>
  <c r="AF164" i="1" s="1"/>
  <c r="AH164" i="1" s="1"/>
  <c r="AJ164" i="1" s="1"/>
  <c r="AL164" i="1" s="1"/>
  <c r="AD161" i="1"/>
  <c r="AF161" i="1" s="1"/>
  <c r="AH161" i="1" s="1"/>
  <c r="AJ161" i="1" s="1"/>
  <c r="AL161" i="1" s="1"/>
  <c r="AD160" i="1"/>
  <c r="AF160" i="1" s="1"/>
  <c r="AH160" i="1" s="1"/>
  <c r="AJ160" i="1" s="1"/>
  <c r="AL160" i="1" s="1"/>
  <c r="AD159" i="1"/>
  <c r="AF159" i="1" s="1"/>
  <c r="AH159" i="1" s="1"/>
  <c r="AJ159" i="1" s="1"/>
  <c r="AL159" i="1" s="1"/>
  <c r="AD158" i="1"/>
  <c r="AF158" i="1" s="1"/>
  <c r="AH158" i="1" s="1"/>
  <c r="AJ158" i="1" s="1"/>
  <c r="AL158" i="1" s="1"/>
  <c r="AD157" i="1"/>
  <c r="AF157" i="1" s="1"/>
  <c r="AH157" i="1" s="1"/>
  <c r="AJ157" i="1" s="1"/>
  <c r="AL157" i="1" s="1"/>
  <c r="AD156" i="1"/>
  <c r="AF156" i="1" s="1"/>
  <c r="AH156" i="1" s="1"/>
  <c r="AJ156" i="1" s="1"/>
  <c r="AL156" i="1" s="1"/>
  <c r="AD155" i="1"/>
  <c r="AF155" i="1" s="1"/>
  <c r="AH155" i="1" s="1"/>
  <c r="AJ155" i="1" s="1"/>
  <c r="AL155" i="1" s="1"/>
  <c r="AD145" i="1"/>
  <c r="AF145" i="1" s="1"/>
  <c r="AH145" i="1" s="1"/>
  <c r="AJ145" i="1" s="1"/>
  <c r="AL145" i="1" s="1"/>
  <c r="AD144" i="1"/>
  <c r="AF144" i="1" s="1"/>
  <c r="AH144" i="1" s="1"/>
  <c r="AJ144" i="1" s="1"/>
  <c r="AL144" i="1" s="1"/>
  <c r="AD143" i="1"/>
  <c r="AF143" i="1" s="1"/>
  <c r="AH143" i="1" s="1"/>
  <c r="AJ143" i="1" s="1"/>
  <c r="AL143" i="1" s="1"/>
  <c r="AD142" i="1"/>
  <c r="AF142" i="1" s="1"/>
  <c r="AH142" i="1" s="1"/>
  <c r="AJ142" i="1" s="1"/>
  <c r="AL142" i="1" s="1"/>
  <c r="AD141" i="1"/>
  <c r="AF141" i="1" s="1"/>
  <c r="AH141" i="1" s="1"/>
  <c r="AJ141" i="1" s="1"/>
  <c r="AL141" i="1" s="1"/>
  <c r="AD140" i="1"/>
  <c r="AF140" i="1" s="1"/>
  <c r="AH140" i="1" s="1"/>
  <c r="AJ140" i="1" s="1"/>
  <c r="AL140" i="1" s="1"/>
  <c r="AD139" i="1"/>
  <c r="AF139" i="1" s="1"/>
  <c r="AH139" i="1" s="1"/>
  <c r="AJ139" i="1" s="1"/>
  <c r="AL139" i="1" s="1"/>
  <c r="AD138" i="1"/>
  <c r="AF138" i="1" s="1"/>
  <c r="AH138" i="1" s="1"/>
  <c r="AJ138" i="1" s="1"/>
  <c r="AL138" i="1" s="1"/>
  <c r="AD137" i="1"/>
  <c r="AF137" i="1" s="1"/>
  <c r="AH137" i="1" s="1"/>
  <c r="AJ137" i="1" s="1"/>
  <c r="AL137" i="1" s="1"/>
  <c r="AD136" i="1"/>
  <c r="AF136" i="1" s="1"/>
  <c r="AH136" i="1" s="1"/>
  <c r="AJ136" i="1" s="1"/>
  <c r="AL136" i="1" s="1"/>
  <c r="AD135" i="1"/>
  <c r="AF135" i="1" s="1"/>
  <c r="AH135" i="1" s="1"/>
  <c r="AJ135" i="1" s="1"/>
  <c r="AL135" i="1" s="1"/>
  <c r="AD134" i="1"/>
  <c r="AF134" i="1" s="1"/>
  <c r="AH134" i="1" s="1"/>
  <c r="AJ134" i="1" s="1"/>
  <c r="AL134" i="1" s="1"/>
  <c r="AD133" i="1"/>
  <c r="AF133" i="1" s="1"/>
  <c r="AH133" i="1" s="1"/>
  <c r="AJ133" i="1" s="1"/>
  <c r="AL133" i="1" s="1"/>
  <c r="AD120" i="1"/>
  <c r="AF120" i="1" s="1"/>
  <c r="AH120" i="1" s="1"/>
  <c r="AJ120" i="1" s="1"/>
  <c r="AL120" i="1" s="1"/>
  <c r="AD119" i="1"/>
  <c r="AF119" i="1" s="1"/>
  <c r="AH119" i="1" s="1"/>
  <c r="AJ119" i="1" s="1"/>
  <c r="AL119" i="1" s="1"/>
  <c r="AD116" i="1"/>
  <c r="AF116" i="1" s="1"/>
  <c r="AH116" i="1" s="1"/>
  <c r="AJ116" i="1" s="1"/>
  <c r="AL116" i="1" s="1"/>
  <c r="AD113" i="1"/>
  <c r="AF113" i="1" s="1"/>
  <c r="AH113" i="1" s="1"/>
  <c r="AJ113" i="1" s="1"/>
  <c r="AL113" i="1" s="1"/>
  <c r="AD110" i="1"/>
  <c r="AF110" i="1" s="1"/>
  <c r="AH110" i="1" s="1"/>
  <c r="AJ110" i="1" s="1"/>
  <c r="AL110" i="1" s="1"/>
  <c r="AD109" i="1"/>
  <c r="AF109" i="1" s="1"/>
  <c r="AH109" i="1" s="1"/>
  <c r="AJ109" i="1" s="1"/>
  <c r="AL109" i="1" s="1"/>
  <c r="AD108" i="1"/>
  <c r="AF108" i="1" s="1"/>
  <c r="AH108" i="1" s="1"/>
  <c r="AJ108" i="1" s="1"/>
  <c r="AL108" i="1" s="1"/>
  <c r="AD105" i="1"/>
  <c r="AF105" i="1" s="1"/>
  <c r="AH105" i="1" s="1"/>
  <c r="AJ105" i="1" s="1"/>
  <c r="AL105" i="1" s="1"/>
  <c r="AD103" i="1"/>
  <c r="AF103" i="1" s="1"/>
  <c r="AH103" i="1" s="1"/>
  <c r="AJ103" i="1" s="1"/>
  <c r="AL103" i="1" s="1"/>
  <c r="AD102" i="1"/>
  <c r="AF102" i="1" s="1"/>
  <c r="AH102" i="1" s="1"/>
  <c r="AJ102" i="1" s="1"/>
  <c r="AL102" i="1" s="1"/>
  <c r="AD101" i="1"/>
  <c r="AF101" i="1" s="1"/>
  <c r="AH101" i="1" s="1"/>
  <c r="AJ101" i="1" s="1"/>
  <c r="AL101" i="1" s="1"/>
  <c r="AD100" i="1"/>
  <c r="AF100" i="1" s="1"/>
  <c r="AH100" i="1" s="1"/>
  <c r="AJ100" i="1" s="1"/>
  <c r="AL100" i="1" s="1"/>
  <c r="AD99" i="1"/>
  <c r="AF99" i="1" s="1"/>
  <c r="AH99" i="1" s="1"/>
  <c r="AJ99" i="1" s="1"/>
  <c r="AL99" i="1" s="1"/>
  <c r="AD98" i="1"/>
  <c r="AF98" i="1" s="1"/>
  <c r="AH98" i="1" s="1"/>
  <c r="AJ98" i="1" s="1"/>
  <c r="AL98" i="1" s="1"/>
  <c r="AD97" i="1"/>
  <c r="AF97" i="1" s="1"/>
  <c r="AH97" i="1" s="1"/>
  <c r="AJ97" i="1" s="1"/>
  <c r="AL97" i="1" s="1"/>
  <c r="AD96" i="1"/>
  <c r="AF96" i="1" s="1"/>
  <c r="AH96" i="1" s="1"/>
  <c r="AJ96" i="1" s="1"/>
  <c r="AL96" i="1" s="1"/>
  <c r="AD95" i="1"/>
  <c r="AF95" i="1" s="1"/>
  <c r="AH95" i="1" s="1"/>
  <c r="AJ95" i="1" s="1"/>
  <c r="AL95" i="1" s="1"/>
  <c r="AD94" i="1"/>
  <c r="AF94" i="1" s="1"/>
  <c r="AH94" i="1" s="1"/>
  <c r="AJ94" i="1" s="1"/>
  <c r="AL94" i="1" s="1"/>
  <c r="AD93" i="1"/>
  <c r="AF93" i="1" s="1"/>
  <c r="AH93" i="1" s="1"/>
  <c r="AJ93" i="1" s="1"/>
  <c r="AL93" i="1" s="1"/>
  <c r="AD92" i="1"/>
  <c r="AF92" i="1" s="1"/>
  <c r="AH92" i="1" s="1"/>
  <c r="AJ92" i="1" s="1"/>
  <c r="AL92" i="1" s="1"/>
  <c r="AD82" i="1"/>
  <c r="AF82" i="1" s="1"/>
  <c r="AH82" i="1" s="1"/>
  <c r="AJ82" i="1" s="1"/>
  <c r="AL82" i="1" s="1"/>
  <c r="AD81" i="1"/>
  <c r="AF81" i="1" s="1"/>
  <c r="AH81" i="1" s="1"/>
  <c r="AJ81" i="1" s="1"/>
  <c r="AL81" i="1" s="1"/>
  <c r="AD80" i="1"/>
  <c r="AF80" i="1" s="1"/>
  <c r="AH80" i="1" s="1"/>
  <c r="AJ80" i="1" s="1"/>
  <c r="AL80" i="1" s="1"/>
  <c r="AD79" i="1"/>
  <c r="AF79" i="1" s="1"/>
  <c r="AH79" i="1" s="1"/>
  <c r="AJ79" i="1" s="1"/>
  <c r="AL79" i="1" s="1"/>
  <c r="AD78" i="1"/>
  <c r="AF78" i="1" s="1"/>
  <c r="AH78" i="1" s="1"/>
  <c r="AJ78" i="1" s="1"/>
  <c r="AL78" i="1" s="1"/>
  <c r="AD77" i="1"/>
  <c r="AF77" i="1" s="1"/>
  <c r="AH77" i="1" s="1"/>
  <c r="AJ77" i="1" s="1"/>
  <c r="AL77" i="1" s="1"/>
  <c r="AD76" i="1"/>
  <c r="AF76" i="1" s="1"/>
  <c r="AH76" i="1" s="1"/>
  <c r="AJ76" i="1" s="1"/>
  <c r="AL76" i="1" s="1"/>
  <c r="AD75" i="1"/>
  <c r="AF75" i="1" s="1"/>
  <c r="AH75" i="1" s="1"/>
  <c r="AJ75" i="1" s="1"/>
  <c r="AL75" i="1" s="1"/>
  <c r="AD74" i="1"/>
  <c r="AF74" i="1" s="1"/>
  <c r="AH74" i="1" s="1"/>
  <c r="AJ74" i="1" s="1"/>
  <c r="AL74" i="1" s="1"/>
  <c r="AD73" i="1"/>
  <c r="AF73" i="1" s="1"/>
  <c r="AH73" i="1" s="1"/>
  <c r="AJ73" i="1" s="1"/>
  <c r="AL73" i="1" s="1"/>
  <c r="AD72" i="1"/>
  <c r="AF72" i="1" s="1"/>
  <c r="AH72" i="1" s="1"/>
  <c r="AJ72" i="1" s="1"/>
  <c r="AL72" i="1" s="1"/>
  <c r="AD71" i="1"/>
  <c r="AF71" i="1" s="1"/>
  <c r="AH71" i="1" s="1"/>
  <c r="AJ71" i="1" s="1"/>
  <c r="AL71" i="1" s="1"/>
  <c r="AD70" i="1"/>
  <c r="AF70" i="1" s="1"/>
  <c r="AH70" i="1" s="1"/>
  <c r="AJ70" i="1" s="1"/>
  <c r="AL70" i="1" s="1"/>
  <c r="AD69" i="1"/>
  <c r="AF69" i="1" s="1"/>
  <c r="AH69" i="1" s="1"/>
  <c r="AJ69" i="1" s="1"/>
  <c r="AL69" i="1" s="1"/>
  <c r="AD67" i="1"/>
  <c r="AF67" i="1" s="1"/>
  <c r="AH67" i="1" s="1"/>
  <c r="AJ67" i="1" s="1"/>
  <c r="AL67" i="1" s="1"/>
  <c r="AD66" i="1"/>
  <c r="AF66" i="1" s="1"/>
  <c r="AH66" i="1" s="1"/>
  <c r="AJ66" i="1" s="1"/>
  <c r="AL66" i="1" s="1"/>
  <c r="AD59" i="1"/>
  <c r="AF59" i="1" s="1"/>
  <c r="AH59" i="1" s="1"/>
  <c r="AJ59" i="1" s="1"/>
  <c r="AL59" i="1" s="1"/>
  <c r="AD58" i="1"/>
  <c r="AF58" i="1" s="1"/>
  <c r="AH58" i="1" s="1"/>
  <c r="AJ58" i="1" s="1"/>
  <c r="AL58" i="1" s="1"/>
  <c r="AD57" i="1"/>
  <c r="AF57" i="1" s="1"/>
  <c r="AH57" i="1" s="1"/>
  <c r="AJ57" i="1" s="1"/>
  <c r="AL57" i="1" s="1"/>
  <c r="AD54" i="1"/>
  <c r="AF54" i="1" s="1"/>
  <c r="AH54" i="1" s="1"/>
  <c r="AJ54" i="1" s="1"/>
  <c r="AL54" i="1" s="1"/>
  <c r="AD53" i="1"/>
  <c r="AF53" i="1" s="1"/>
  <c r="AH53" i="1" s="1"/>
  <c r="AJ53" i="1" s="1"/>
  <c r="AL53" i="1" s="1"/>
  <c r="AD52" i="1"/>
  <c r="AF52" i="1" s="1"/>
  <c r="AH52" i="1" s="1"/>
  <c r="AJ52" i="1" s="1"/>
  <c r="AL52" i="1" s="1"/>
  <c r="AD51" i="1"/>
  <c r="AF51" i="1" s="1"/>
  <c r="AH51" i="1" s="1"/>
  <c r="AJ51" i="1" s="1"/>
  <c r="AL51" i="1" s="1"/>
  <c r="AD50" i="1"/>
  <c r="AF50" i="1" s="1"/>
  <c r="AH50" i="1" s="1"/>
  <c r="AJ50" i="1" s="1"/>
  <c r="AL50" i="1" s="1"/>
  <c r="AD49" i="1"/>
  <c r="AF49" i="1" s="1"/>
  <c r="AH49" i="1" s="1"/>
  <c r="AJ49" i="1" s="1"/>
  <c r="AL49" i="1" s="1"/>
  <c r="AD48" i="1"/>
  <c r="AF48" i="1" s="1"/>
  <c r="AH48" i="1" s="1"/>
  <c r="AJ48" i="1" s="1"/>
  <c r="AL48" i="1" s="1"/>
  <c r="AD40" i="1"/>
  <c r="AF40" i="1" s="1"/>
  <c r="AH40" i="1" s="1"/>
  <c r="AJ40" i="1" s="1"/>
  <c r="AL40" i="1" s="1"/>
  <c r="AD39" i="1"/>
  <c r="AF39" i="1" s="1"/>
  <c r="AH39" i="1" s="1"/>
  <c r="AJ39" i="1" s="1"/>
  <c r="AL39" i="1" s="1"/>
  <c r="AD38" i="1"/>
  <c r="AF38" i="1" s="1"/>
  <c r="AH38" i="1" s="1"/>
  <c r="AJ38" i="1" s="1"/>
  <c r="AL38" i="1" s="1"/>
  <c r="AD35" i="1"/>
  <c r="AF35" i="1" s="1"/>
  <c r="AH35" i="1" s="1"/>
  <c r="AJ35" i="1" s="1"/>
  <c r="AL35" i="1" s="1"/>
  <c r="AD34" i="1"/>
  <c r="AF34" i="1" s="1"/>
  <c r="AH34" i="1" s="1"/>
  <c r="AJ34" i="1" s="1"/>
  <c r="AL34" i="1" s="1"/>
  <c r="AD31" i="1"/>
  <c r="AF31" i="1" s="1"/>
  <c r="AH31" i="1" s="1"/>
  <c r="AJ31" i="1" s="1"/>
  <c r="AL31" i="1" s="1"/>
  <c r="AD27" i="1"/>
  <c r="AF27" i="1" s="1"/>
  <c r="AH27" i="1" s="1"/>
  <c r="AJ27" i="1" s="1"/>
  <c r="AL27" i="1" s="1"/>
  <c r="AD25" i="1"/>
  <c r="AF25" i="1" s="1"/>
  <c r="AH25" i="1" s="1"/>
  <c r="AJ25" i="1" s="1"/>
  <c r="AL25" i="1" s="1"/>
  <c r="AD24" i="1"/>
  <c r="AF24" i="1" s="1"/>
  <c r="AH24" i="1" s="1"/>
  <c r="AJ24" i="1" s="1"/>
  <c r="AL24" i="1" s="1"/>
  <c r="AD23" i="1"/>
  <c r="AF23" i="1" s="1"/>
  <c r="AH23" i="1" s="1"/>
  <c r="AJ23" i="1" s="1"/>
  <c r="AL23" i="1" s="1"/>
  <c r="S234" i="1"/>
  <c r="U234" i="1" s="1"/>
  <c r="W234" i="1" s="1"/>
  <c r="Y234" i="1" s="1"/>
  <c r="AA234" i="1" s="1"/>
  <c r="S233" i="1"/>
  <c r="U233" i="1" s="1"/>
  <c r="W233" i="1" s="1"/>
  <c r="Y233" i="1" s="1"/>
  <c r="AA233" i="1" s="1"/>
  <c r="S232" i="1"/>
  <c r="U232" i="1" s="1"/>
  <c r="W232" i="1" s="1"/>
  <c r="Y232" i="1" s="1"/>
  <c r="AA232" i="1" s="1"/>
  <c r="S231" i="1"/>
  <c r="U231" i="1" s="1"/>
  <c r="W231" i="1" s="1"/>
  <c r="Y231" i="1" s="1"/>
  <c r="AA231" i="1" s="1"/>
  <c r="S230" i="1"/>
  <c r="U230" i="1" s="1"/>
  <c r="W230" i="1" s="1"/>
  <c r="Y230" i="1" s="1"/>
  <c r="AA230" i="1" s="1"/>
  <c r="S229" i="1"/>
  <c r="U229" i="1" s="1"/>
  <c r="W229" i="1" s="1"/>
  <c r="Y229" i="1" s="1"/>
  <c r="AA229" i="1" s="1"/>
  <c r="S228" i="1"/>
  <c r="U228" i="1" s="1"/>
  <c r="W228" i="1" s="1"/>
  <c r="Y228" i="1" s="1"/>
  <c r="AA228" i="1" s="1"/>
  <c r="S227" i="1"/>
  <c r="U227" i="1" s="1"/>
  <c r="W227" i="1" s="1"/>
  <c r="Y227" i="1" s="1"/>
  <c r="AA227" i="1" s="1"/>
  <c r="S226" i="1"/>
  <c r="U226" i="1" s="1"/>
  <c r="W226" i="1" s="1"/>
  <c r="Y226" i="1" s="1"/>
  <c r="AA226" i="1" s="1"/>
  <c r="S225" i="1"/>
  <c r="U225" i="1" s="1"/>
  <c r="W225" i="1" s="1"/>
  <c r="Y225" i="1" s="1"/>
  <c r="AA225" i="1" s="1"/>
  <c r="S224" i="1"/>
  <c r="U224" i="1" s="1"/>
  <c r="W224" i="1" s="1"/>
  <c r="Y224" i="1" s="1"/>
  <c r="AA224" i="1" s="1"/>
  <c r="S221" i="1"/>
  <c r="U221" i="1" s="1"/>
  <c r="W221" i="1" s="1"/>
  <c r="Y221" i="1" s="1"/>
  <c r="AA221" i="1" s="1"/>
  <c r="S220" i="1"/>
  <c r="U220" i="1" s="1"/>
  <c r="W220" i="1" s="1"/>
  <c r="Y220" i="1" s="1"/>
  <c r="AA220" i="1" s="1"/>
  <c r="S219" i="1"/>
  <c r="U219" i="1" s="1"/>
  <c r="W219" i="1" s="1"/>
  <c r="Y219" i="1" s="1"/>
  <c r="AA219" i="1" s="1"/>
  <c r="S218" i="1"/>
  <c r="U218" i="1" s="1"/>
  <c r="W218" i="1" s="1"/>
  <c r="Y218" i="1" s="1"/>
  <c r="AA218" i="1" s="1"/>
  <c r="S217" i="1"/>
  <c r="U217" i="1" s="1"/>
  <c r="W217" i="1" s="1"/>
  <c r="Y217" i="1" s="1"/>
  <c r="AA217" i="1" s="1"/>
  <c r="S216" i="1"/>
  <c r="U216" i="1" s="1"/>
  <c r="W216" i="1" s="1"/>
  <c r="Y216" i="1" s="1"/>
  <c r="AA216" i="1" s="1"/>
  <c r="S213" i="1"/>
  <c r="U213" i="1" s="1"/>
  <c r="W213" i="1" s="1"/>
  <c r="Y213" i="1" s="1"/>
  <c r="AA213" i="1" s="1"/>
  <c r="S212" i="1"/>
  <c r="U212" i="1" s="1"/>
  <c r="W212" i="1" s="1"/>
  <c r="Y212" i="1" s="1"/>
  <c r="AA212" i="1" s="1"/>
  <c r="S211" i="1"/>
  <c r="U211" i="1" s="1"/>
  <c r="W211" i="1" s="1"/>
  <c r="Y211" i="1" s="1"/>
  <c r="AA211" i="1" s="1"/>
  <c r="S205" i="1"/>
  <c r="U205" i="1" s="1"/>
  <c r="W205" i="1" s="1"/>
  <c r="Y205" i="1" s="1"/>
  <c r="AA205" i="1" s="1"/>
  <c r="AB205" i="1" s="1"/>
  <c r="S204" i="1"/>
  <c r="U204" i="1" s="1"/>
  <c r="W204" i="1" s="1"/>
  <c r="Y204" i="1" s="1"/>
  <c r="AA204" i="1" s="1"/>
  <c r="S198" i="1"/>
  <c r="U198" i="1" s="1"/>
  <c r="W198" i="1" s="1"/>
  <c r="Y198" i="1" s="1"/>
  <c r="AA198" i="1" s="1"/>
  <c r="S194" i="1"/>
  <c r="U194" i="1" s="1"/>
  <c r="W194" i="1" s="1"/>
  <c r="Y194" i="1" s="1"/>
  <c r="AA194" i="1" s="1"/>
  <c r="S193" i="1"/>
  <c r="U193" i="1" s="1"/>
  <c r="W193" i="1" s="1"/>
  <c r="Y193" i="1" s="1"/>
  <c r="AA193" i="1" s="1"/>
  <c r="S190" i="1"/>
  <c r="U190" i="1" s="1"/>
  <c r="W190" i="1" s="1"/>
  <c r="Y190" i="1" s="1"/>
  <c r="AA190" i="1" s="1"/>
  <c r="S189" i="1"/>
  <c r="U189" i="1" s="1"/>
  <c r="W189" i="1" s="1"/>
  <c r="Y189" i="1" s="1"/>
  <c r="AA189" i="1" s="1"/>
  <c r="S186" i="1"/>
  <c r="U186" i="1" s="1"/>
  <c r="W186" i="1" s="1"/>
  <c r="Y186" i="1" s="1"/>
  <c r="AA186" i="1" s="1"/>
  <c r="S185" i="1"/>
  <c r="U185" i="1" s="1"/>
  <c r="W185" i="1" s="1"/>
  <c r="Y185" i="1" s="1"/>
  <c r="AA185" i="1" s="1"/>
  <c r="S182" i="1"/>
  <c r="U182" i="1" s="1"/>
  <c r="W182" i="1" s="1"/>
  <c r="Y182" i="1" s="1"/>
  <c r="AA182" i="1" s="1"/>
  <c r="S181" i="1"/>
  <c r="U181" i="1" s="1"/>
  <c r="W181" i="1" s="1"/>
  <c r="Y181" i="1" s="1"/>
  <c r="AA181" i="1" s="1"/>
  <c r="S178" i="1"/>
  <c r="U178" i="1" s="1"/>
  <c r="W178" i="1" s="1"/>
  <c r="Y178" i="1" s="1"/>
  <c r="AA178" i="1" s="1"/>
  <c r="S177" i="1"/>
  <c r="U177" i="1" s="1"/>
  <c r="W177" i="1" s="1"/>
  <c r="Y177" i="1" s="1"/>
  <c r="AA177" i="1" s="1"/>
  <c r="S174" i="1"/>
  <c r="U174" i="1" s="1"/>
  <c r="W174" i="1" s="1"/>
  <c r="Y174" i="1" s="1"/>
  <c r="AA174" i="1" s="1"/>
  <c r="S173" i="1"/>
  <c r="U173" i="1" s="1"/>
  <c r="W173" i="1" s="1"/>
  <c r="Y173" i="1" s="1"/>
  <c r="AA173" i="1" s="1"/>
  <c r="S172" i="1"/>
  <c r="U172" i="1" s="1"/>
  <c r="W172" i="1" s="1"/>
  <c r="Y172" i="1" s="1"/>
  <c r="AA172" i="1" s="1"/>
  <c r="S169" i="1"/>
  <c r="U169" i="1" s="1"/>
  <c r="W169" i="1" s="1"/>
  <c r="Y169" i="1" s="1"/>
  <c r="AA169" i="1" s="1"/>
  <c r="S168" i="1"/>
  <c r="U168" i="1" s="1"/>
  <c r="W168" i="1" s="1"/>
  <c r="Y168" i="1" s="1"/>
  <c r="AA168" i="1" s="1"/>
  <c r="S165" i="1"/>
  <c r="U165" i="1" s="1"/>
  <c r="W165" i="1" s="1"/>
  <c r="Y165" i="1" s="1"/>
  <c r="AA165" i="1" s="1"/>
  <c r="S164" i="1"/>
  <c r="U164" i="1" s="1"/>
  <c r="W164" i="1" s="1"/>
  <c r="Y164" i="1" s="1"/>
  <c r="AA164" i="1" s="1"/>
  <c r="S161" i="1"/>
  <c r="U161" i="1" s="1"/>
  <c r="W161" i="1" s="1"/>
  <c r="Y161" i="1" s="1"/>
  <c r="AA161" i="1" s="1"/>
  <c r="S160" i="1"/>
  <c r="U160" i="1" s="1"/>
  <c r="W160" i="1" s="1"/>
  <c r="Y160" i="1" s="1"/>
  <c r="AA160" i="1" s="1"/>
  <c r="S159" i="1"/>
  <c r="U159" i="1" s="1"/>
  <c r="W159" i="1" s="1"/>
  <c r="Y159" i="1" s="1"/>
  <c r="AA159" i="1" s="1"/>
  <c r="S158" i="1"/>
  <c r="U158" i="1" s="1"/>
  <c r="W158" i="1" s="1"/>
  <c r="Y158" i="1" s="1"/>
  <c r="AA158" i="1" s="1"/>
  <c r="S157" i="1"/>
  <c r="U157" i="1" s="1"/>
  <c r="W157" i="1" s="1"/>
  <c r="Y157" i="1" s="1"/>
  <c r="AA157" i="1" s="1"/>
  <c r="S156" i="1"/>
  <c r="U156" i="1" s="1"/>
  <c r="W156" i="1" s="1"/>
  <c r="Y156" i="1" s="1"/>
  <c r="AA156" i="1" s="1"/>
  <c r="S155" i="1"/>
  <c r="U155" i="1" s="1"/>
  <c r="W155" i="1" s="1"/>
  <c r="Y155" i="1" s="1"/>
  <c r="AA155" i="1" s="1"/>
  <c r="S145" i="1"/>
  <c r="U145" i="1" s="1"/>
  <c r="W145" i="1" s="1"/>
  <c r="Y145" i="1" s="1"/>
  <c r="AA145" i="1" s="1"/>
  <c r="S144" i="1"/>
  <c r="U144" i="1" s="1"/>
  <c r="W144" i="1" s="1"/>
  <c r="Y144" i="1" s="1"/>
  <c r="AA144" i="1" s="1"/>
  <c r="S143" i="1"/>
  <c r="U143" i="1" s="1"/>
  <c r="W143" i="1" s="1"/>
  <c r="Y143" i="1" s="1"/>
  <c r="AA143" i="1" s="1"/>
  <c r="S142" i="1"/>
  <c r="U142" i="1" s="1"/>
  <c r="W142" i="1" s="1"/>
  <c r="Y142" i="1" s="1"/>
  <c r="AA142" i="1" s="1"/>
  <c r="S141" i="1"/>
  <c r="U141" i="1" s="1"/>
  <c r="W141" i="1" s="1"/>
  <c r="Y141" i="1" s="1"/>
  <c r="AA141" i="1" s="1"/>
  <c r="S140" i="1"/>
  <c r="U140" i="1" s="1"/>
  <c r="W140" i="1" s="1"/>
  <c r="Y140" i="1" s="1"/>
  <c r="AA140" i="1" s="1"/>
  <c r="S139" i="1"/>
  <c r="U139" i="1" s="1"/>
  <c r="W139" i="1" s="1"/>
  <c r="Y139" i="1" s="1"/>
  <c r="AA139" i="1" s="1"/>
  <c r="S138" i="1"/>
  <c r="U138" i="1" s="1"/>
  <c r="W138" i="1" s="1"/>
  <c r="Y138" i="1" s="1"/>
  <c r="AA138" i="1" s="1"/>
  <c r="S137" i="1"/>
  <c r="U137" i="1" s="1"/>
  <c r="W137" i="1" s="1"/>
  <c r="Y137" i="1" s="1"/>
  <c r="AA137" i="1" s="1"/>
  <c r="S136" i="1"/>
  <c r="U136" i="1" s="1"/>
  <c r="W136" i="1" s="1"/>
  <c r="Y136" i="1" s="1"/>
  <c r="AA136" i="1" s="1"/>
  <c r="S135" i="1"/>
  <c r="U135" i="1" s="1"/>
  <c r="W135" i="1" s="1"/>
  <c r="Y135" i="1" s="1"/>
  <c r="AA135" i="1" s="1"/>
  <c r="S134" i="1"/>
  <c r="U134" i="1" s="1"/>
  <c r="W134" i="1" s="1"/>
  <c r="Y134" i="1" s="1"/>
  <c r="AA134" i="1" s="1"/>
  <c r="S133" i="1"/>
  <c r="U133" i="1" s="1"/>
  <c r="W133" i="1" s="1"/>
  <c r="Y133" i="1" s="1"/>
  <c r="AA133" i="1" s="1"/>
  <c r="S120" i="1"/>
  <c r="U120" i="1" s="1"/>
  <c r="W120" i="1" s="1"/>
  <c r="Y120" i="1" s="1"/>
  <c r="AA120" i="1" s="1"/>
  <c r="S119" i="1"/>
  <c r="U119" i="1" s="1"/>
  <c r="W119" i="1" s="1"/>
  <c r="Y119" i="1" s="1"/>
  <c r="AA119" i="1" s="1"/>
  <c r="S116" i="1"/>
  <c r="U116" i="1" s="1"/>
  <c r="W116" i="1" s="1"/>
  <c r="Y116" i="1" s="1"/>
  <c r="AA116" i="1" s="1"/>
  <c r="S113" i="1"/>
  <c r="U113" i="1" s="1"/>
  <c r="W113" i="1" s="1"/>
  <c r="Y113" i="1" s="1"/>
  <c r="AA113" i="1" s="1"/>
  <c r="S110" i="1"/>
  <c r="U110" i="1" s="1"/>
  <c r="W110" i="1" s="1"/>
  <c r="Y110" i="1" s="1"/>
  <c r="AA110" i="1" s="1"/>
  <c r="S109" i="1"/>
  <c r="U109" i="1" s="1"/>
  <c r="W109" i="1" s="1"/>
  <c r="Y109" i="1" s="1"/>
  <c r="AA109" i="1" s="1"/>
  <c r="S108" i="1"/>
  <c r="U108" i="1" s="1"/>
  <c r="W108" i="1" s="1"/>
  <c r="Y108" i="1" s="1"/>
  <c r="AA108" i="1" s="1"/>
  <c r="S105" i="1"/>
  <c r="U105" i="1" s="1"/>
  <c r="W105" i="1" s="1"/>
  <c r="Y105" i="1" s="1"/>
  <c r="AA105" i="1" s="1"/>
  <c r="S103" i="1"/>
  <c r="U103" i="1" s="1"/>
  <c r="W103" i="1" s="1"/>
  <c r="Y103" i="1" s="1"/>
  <c r="AA103" i="1" s="1"/>
  <c r="S102" i="1"/>
  <c r="U102" i="1" s="1"/>
  <c r="W102" i="1" s="1"/>
  <c r="Y102" i="1" s="1"/>
  <c r="AA102" i="1" s="1"/>
  <c r="S101" i="1"/>
  <c r="U101" i="1" s="1"/>
  <c r="W101" i="1" s="1"/>
  <c r="Y101" i="1" s="1"/>
  <c r="AA101" i="1" s="1"/>
  <c r="S100" i="1"/>
  <c r="U100" i="1" s="1"/>
  <c r="W100" i="1" s="1"/>
  <c r="Y100" i="1" s="1"/>
  <c r="AA100" i="1" s="1"/>
  <c r="S99" i="1"/>
  <c r="U99" i="1" s="1"/>
  <c r="W99" i="1" s="1"/>
  <c r="Y99" i="1" s="1"/>
  <c r="AA99" i="1" s="1"/>
  <c r="S98" i="1"/>
  <c r="U98" i="1" s="1"/>
  <c r="W98" i="1" s="1"/>
  <c r="Y98" i="1" s="1"/>
  <c r="AA98" i="1" s="1"/>
  <c r="S97" i="1"/>
  <c r="U97" i="1" s="1"/>
  <c r="W97" i="1" s="1"/>
  <c r="Y97" i="1" s="1"/>
  <c r="AA97" i="1" s="1"/>
  <c r="S96" i="1"/>
  <c r="U96" i="1" s="1"/>
  <c r="W96" i="1" s="1"/>
  <c r="Y96" i="1" s="1"/>
  <c r="AA96" i="1" s="1"/>
  <c r="S95" i="1"/>
  <c r="U95" i="1" s="1"/>
  <c r="W95" i="1" s="1"/>
  <c r="Y95" i="1" s="1"/>
  <c r="AA95" i="1" s="1"/>
  <c r="S94" i="1"/>
  <c r="U94" i="1" s="1"/>
  <c r="W94" i="1" s="1"/>
  <c r="Y94" i="1" s="1"/>
  <c r="AA94" i="1" s="1"/>
  <c r="S93" i="1"/>
  <c r="U93" i="1" s="1"/>
  <c r="W93" i="1" s="1"/>
  <c r="Y93" i="1" s="1"/>
  <c r="AA93" i="1" s="1"/>
  <c r="S92" i="1"/>
  <c r="U92" i="1" s="1"/>
  <c r="W92" i="1" s="1"/>
  <c r="Y92" i="1" s="1"/>
  <c r="AA92" i="1" s="1"/>
  <c r="S82" i="1"/>
  <c r="U82" i="1" s="1"/>
  <c r="W82" i="1" s="1"/>
  <c r="Y82" i="1" s="1"/>
  <c r="AA82" i="1" s="1"/>
  <c r="S81" i="1"/>
  <c r="U81" i="1" s="1"/>
  <c r="W81" i="1" s="1"/>
  <c r="Y81" i="1" s="1"/>
  <c r="AA81" i="1" s="1"/>
  <c r="S80" i="1"/>
  <c r="U80" i="1" s="1"/>
  <c r="W80" i="1" s="1"/>
  <c r="Y80" i="1" s="1"/>
  <c r="AA80" i="1" s="1"/>
  <c r="S79" i="1"/>
  <c r="U79" i="1" s="1"/>
  <c r="W79" i="1" s="1"/>
  <c r="Y79" i="1" s="1"/>
  <c r="AA79" i="1" s="1"/>
  <c r="S78" i="1"/>
  <c r="U78" i="1" s="1"/>
  <c r="W78" i="1" s="1"/>
  <c r="Y78" i="1" s="1"/>
  <c r="AA78" i="1" s="1"/>
  <c r="S77" i="1"/>
  <c r="U77" i="1" s="1"/>
  <c r="W77" i="1" s="1"/>
  <c r="Y77" i="1" s="1"/>
  <c r="AA77" i="1" s="1"/>
  <c r="S76" i="1"/>
  <c r="U76" i="1" s="1"/>
  <c r="W76" i="1" s="1"/>
  <c r="Y76" i="1" s="1"/>
  <c r="AA76" i="1" s="1"/>
  <c r="S75" i="1"/>
  <c r="U75" i="1" s="1"/>
  <c r="W75" i="1" s="1"/>
  <c r="Y75" i="1" s="1"/>
  <c r="AA75" i="1" s="1"/>
  <c r="S74" i="1"/>
  <c r="U74" i="1" s="1"/>
  <c r="W74" i="1" s="1"/>
  <c r="Y74" i="1" s="1"/>
  <c r="AA74" i="1" s="1"/>
  <c r="S73" i="1"/>
  <c r="U73" i="1" s="1"/>
  <c r="W73" i="1" s="1"/>
  <c r="Y73" i="1" s="1"/>
  <c r="AA73" i="1" s="1"/>
  <c r="S72" i="1"/>
  <c r="U72" i="1" s="1"/>
  <c r="W72" i="1" s="1"/>
  <c r="Y72" i="1" s="1"/>
  <c r="AA72" i="1" s="1"/>
  <c r="S71" i="1"/>
  <c r="U71" i="1" s="1"/>
  <c r="W71" i="1" s="1"/>
  <c r="Y71" i="1" s="1"/>
  <c r="AA71" i="1" s="1"/>
  <c r="S70" i="1"/>
  <c r="U70" i="1" s="1"/>
  <c r="W70" i="1" s="1"/>
  <c r="Y70" i="1" s="1"/>
  <c r="AA70" i="1" s="1"/>
  <c r="S69" i="1"/>
  <c r="U69" i="1" s="1"/>
  <c r="W69" i="1" s="1"/>
  <c r="Y69" i="1" s="1"/>
  <c r="AA69" i="1" s="1"/>
  <c r="S67" i="1"/>
  <c r="U67" i="1" s="1"/>
  <c r="W67" i="1" s="1"/>
  <c r="Y67" i="1" s="1"/>
  <c r="AA67" i="1" s="1"/>
  <c r="S66" i="1"/>
  <c r="U66" i="1" s="1"/>
  <c r="W66" i="1" s="1"/>
  <c r="Y66" i="1" s="1"/>
  <c r="AA66" i="1" s="1"/>
  <c r="S59" i="1"/>
  <c r="U59" i="1" s="1"/>
  <c r="W59" i="1" s="1"/>
  <c r="Y59" i="1" s="1"/>
  <c r="AA59" i="1" s="1"/>
  <c r="S58" i="1"/>
  <c r="U58" i="1" s="1"/>
  <c r="W58" i="1" s="1"/>
  <c r="Y58" i="1" s="1"/>
  <c r="AA58" i="1" s="1"/>
  <c r="S57" i="1"/>
  <c r="U57" i="1" s="1"/>
  <c r="W57" i="1" s="1"/>
  <c r="Y57" i="1" s="1"/>
  <c r="AA57" i="1" s="1"/>
  <c r="S54" i="1"/>
  <c r="U54" i="1" s="1"/>
  <c r="W54" i="1" s="1"/>
  <c r="Y54" i="1" s="1"/>
  <c r="AA54" i="1" s="1"/>
  <c r="S53" i="1"/>
  <c r="U53" i="1" s="1"/>
  <c r="W53" i="1" s="1"/>
  <c r="Y53" i="1" s="1"/>
  <c r="AA53" i="1" s="1"/>
  <c r="S52" i="1"/>
  <c r="U52" i="1" s="1"/>
  <c r="W52" i="1" s="1"/>
  <c r="Y52" i="1" s="1"/>
  <c r="AA52" i="1" s="1"/>
  <c r="S51" i="1"/>
  <c r="U51" i="1" s="1"/>
  <c r="W51" i="1" s="1"/>
  <c r="Y51" i="1" s="1"/>
  <c r="AA51" i="1" s="1"/>
  <c r="S50" i="1"/>
  <c r="U50" i="1" s="1"/>
  <c r="W50" i="1" s="1"/>
  <c r="Y50" i="1" s="1"/>
  <c r="AA50" i="1" s="1"/>
  <c r="S49" i="1"/>
  <c r="U49" i="1" s="1"/>
  <c r="W49" i="1" s="1"/>
  <c r="Y49" i="1" s="1"/>
  <c r="AA49" i="1" s="1"/>
  <c r="S48" i="1"/>
  <c r="U48" i="1" s="1"/>
  <c r="W48" i="1" s="1"/>
  <c r="Y48" i="1" s="1"/>
  <c r="AA48" i="1" s="1"/>
  <c r="S40" i="1"/>
  <c r="U40" i="1" s="1"/>
  <c r="W40" i="1" s="1"/>
  <c r="Y40" i="1" s="1"/>
  <c r="AA40" i="1" s="1"/>
  <c r="S39" i="1"/>
  <c r="U39" i="1" s="1"/>
  <c r="W39" i="1" s="1"/>
  <c r="Y39" i="1" s="1"/>
  <c r="AA39" i="1" s="1"/>
  <c r="S38" i="1"/>
  <c r="U38" i="1" s="1"/>
  <c r="W38" i="1" s="1"/>
  <c r="Y38" i="1" s="1"/>
  <c r="AA38" i="1" s="1"/>
  <c r="S35" i="1"/>
  <c r="U35" i="1" s="1"/>
  <c r="W35" i="1" s="1"/>
  <c r="Y35" i="1" s="1"/>
  <c r="AA35" i="1" s="1"/>
  <c r="S34" i="1"/>
  <c r="U34" i="1" s="1"/>
  <c r="W34" i="1" s="1"/>
  <c r="Y34" i="1" s="1"/>
  <c r="AA34" i="1" s="1"/>
  <c r="S31" i="1"/>
  <c r="U31" i="1" s="1"/>
  <c r="W31" i="1" s="1"/>
  <c r="Y31" i="1" s="1"/>
  <c r="AA31" i="1" s="1"/>
  <c r="S27" i="1"/>
  <c r="U27" i="1" s="1"/>
  <c r="W27" i="1" s="1"/>
  <c r="Y27" i="1" s="1"/>
  <c r="AA27" i="1" s="1"/>
  <c r="S25" i="1"/>
  <c r="U25" i="1" s="1"/>
  <c r="W25" i="1" s="1"/>
  <c r="Y25" i="1" s="1"/>
  <c r="AA25" i="1" s="1"/>
  <c r="S24" i="1"/>
  <c r="U24" i="1" s="1"/>
  <c r="W24" i="1" s="1"/>
  <c r="Y24" i="1" s="1"/>
  <c r="AA24" i="1" s="1"/>
  <c r="S23" i="1"/>
  <c r="U23" i="1" s="1"/>
  <c r="W23" i="1" s="1"/>
  <c r="Y23" i="1" s="1"/>
  <c r="AA23" i="1" s="1"/>
  <c r="F234" i="1"/>
  <c r="H234" i="1" s="1"/>
  <c r="J234" i="1" s="1"/>
  <c r="L234" i="1" s="1"/>
  <c r="N234" i="1" s="1"/>
  <c r="P234" i="1" s="1"/>
  <c r="F233" i="1"/>
  <c r="H233" i="1" s="1"/>
  <c r="J233" i="1" s="1"/>
  <c r="L233" i="1" s="1"/>
  <c r="N233" i="1" s="1"/>
  <c r="P233" i="1" s="1"/>
  <c r="F232" i="1"/>
  <c r="H232" i="1" s="1"/>
  <c r="J232" i="1" s="1"/>
  <c r="L232" i="1" s="1"/>
  <c r="N232" i="1" s="1"/>
  <c r="P232" i="1" s="1"/>
  <c r="F231" i="1"/>
  <c r="H231" i="1" s="1"/>
  <c r="J231" i="1" s="1"/>
  <c r="L231" i="1" s="1"/>
  <c r="N231" i="1" s="1"/>
  <c r="P231" i="1" s="1"/>
  <c r="F230" i="1"/>
  <c r="H230" i="1" s="1"/>
  <c r="J230" i="1" s="1"/>
  <c r="L230" i="1" s="1"/>
  <c r="N230" i="1" s="1"/>
  <c r="P230" i="1" s="1"/>
  <c r="F229" i="1"/>
  <c r="H229" i="1" s="1"/>
  <c r="J229" i="1" s="1"/>
  <c r="L229" i="1" s="1"/>
  <c r="N229" i="1" s="1"/>
  <c r="P229" i="1" s="1"/>
  <c r="F228" i="1"/>
  <c r="H228" i="1" s="1"/>
  <c r="J228" i="1" s="1"/>
  <c r="L228" i="1" s="1"/>
  <c r="N228" i="1" s="1"/>
  <c r="P228" i="1" s="1"/>
  <c r="F227" i="1"/>
  <c r="H227" i="1" s="1"/>
  <c r="J227" i="1" s="1"/>
  <c r="L227" i="1" s="1"/>
  <c r="N227" i="1" s="1"/>
  <c r="P227" i="1" s="1"/>
  <c r="F226" i="1"/>
  <c r="H226" i="1" s="1"/>
  <c r="J226" i="1" s="1"/>
  <c r="L226" i="1" s="1"/>
  <c r="N226" i="1" s="1"/>
  <c r="P226" i="1" s="1"/>
  <c r="F225" i="1"/>
  <c r="H225" i="1" s="1"/>
  <c r="J225" i="1" s="1"/>
  <c r="L225" i="1" s="1"/>
  <c r="N225" i="1" s="1"/>
  <c r="P225" i="1" s="1"/>
  <c r="F224" i="1"/>
  <c r="H224" i="1" s="1"/>
  <c r="J224" i="1" s="1"/>
  <c r="L224" i="1" s="1"/>
  <c r="N224" i="1" s="1"/>
  <c r="P224" i="1" s="1"/>
  <c r="F221" i="1"/>
  <c r="H221" i="1" s="1"/>
  <c r="J221" i="1" s="1"/>
  <c r="L221" i="1" s="1"/>
  <c r="N221" i="1" s="1"/>
  <c r="P221" i="1" s="1"/>
  <c r="F220" i="1"/>
  <c r="H220" i="1" s="1"/>
  <c r="J220" i="1" s="1"/>
  <c r="L220" i="1" s="1"/>
  <c r="N220" i="1" s="1"/>
  <c r="P220" i="1" s="1"/>
  <c r="F219" i="1"/>
  <c r="H219" i="1" s="1"/>
  <c r="J219" i="1" s="1"/>
  <c r="L219" i="1" s="1"/>
  <c r="N219" i="1" s="1"/>
  <c r="P219" i="1" s="1"/>
  <c r="F218" i="1"/>
  <c r="H218" i="1" s="1"/>
  <c r="J218" i="1" s="1"/>
  <c r="L218" i="1" s="1"/>
  <c r="N218" i="1" s="1"/>
  <c r="P218" i="1" s="1"/>
  <c r="F217" i="1"/>
  <c r="H217" i="1" s="1"/>
  <c r="J217" i="1" s="1"/>
  <c r="L217" i="1" s="1"/>
  <c r="N217" i="1" s="1"/>
  <c r="P217" i="1" s="1"/>
  <c r="F216" i="1"/>
  <c r="H216" i="1" s="1"/>
  <c r="J216" i="1" s="1"/>
  <c r="L216" i="1" s="1"/>
  <c r="N216" i="1" s="1"/>
  <c r="P216" i="1" s="1"/>
  <c r="F213" i="1"/>
  <c r="H213" i="1" s="1"/>
  <c r="J213" i="1" s="1"/>
  <c r="L213" i="1" s="1"/>
  <c r="N213" i="1" s="1"/>
  <c r="P213" i="1" s="1"/>
  <c r="F212" i="1"/>
  <c r="H212" i="1" s="1"/>
  <c r="J212" i="1" s="1"/>
  <c r="L212" i="1" s="1"/>
  <c r="N212" i="1" s="1"/>
  <c r="P212" i="1" s="1"/>
  <c r="F211" i="1"/>
  <c r="H211" i="1" s="1"/>
  <c r="J211" i="1" s="1"/>
  <c r="L211" i="1" s="1"/>
  <c r="N211" i="1" s="1"/>
  <c r="P211" i="1" s="1"/>
  <c r="F205" i="1"/>
  <c r="H205" i="1" s="1"/>
  <c r="J205" i="1" s="1"/>
  <c r="L205" i="1" s="1"/>
  <c r="N205" i="1" s="1"/>
  <c r="P205" i="1" s="1"/>
  <c r="F204" i="1"/>
  <c r="H204" i="1" s="1"/>
  <c r="J204" i="1" s="1"/>
  <c r="L204" i="1" s="1"/>
  <c r="N204" i="1" s="1"/>
  <c r="P204" i="1" s="1"/>
  <c r="F198" i="1"/>
  <c r="H198" i="1" s="1"/>
  <c r="J198" i="1" s="1"/>
  <c r="L198" i="1" s="1"/>
  <c r="N198" i="1" s="1"/>
  <c r="P198" i="1" s="1"/>
  <c r="F194" i="1"/>
  <c r="H194" i="1" s="1"/>
  <c r="J194" i="1" s="1"/>
  <c r="L194" i="1" s="1"/>
  <c r="N194" i="1" s="1"/>
  <c r="P194" i="1" s="1"/>
  <c r="F193" i="1"/>
  <c r="H193" i="1" s="1"/>
  <c r="J193" i="1" s="1"/>
  <c r="L193" i="1" s="1"/>
  <c r="N193" i="1" s="1"/>
  <c r="P193" i="1" s="1"/>
  <c r="F190" i="1"/>
  <c r="H190" i="1" s="1"/>
  <c r="J190" i="1" s="1"/>
  <c r="L190" i="1" s="1"/>
  <c r="N190" i="1" s="1"/>
  <c r="P190" i="1" s="1"/>
  <c r="F189" i="1"/>
  <c r="H189" i="1" s="1"/>
  <c r="J189" i="1" s="1"/>
  <c r="L189" i="1" s="1"/>
  <c r="N189" i="1" s="1"/>
  <c r="P189" i="1" s="1"/>
  <c r="F186" i="1"/>
  <c r="H186" i="1" s="1"/>
  <c r="J186" i="1" s="1"/>
  <c r="L186" i="1" s="1"/>
  <c r="N186" i="1" s="1"/>
  <c r="P186" i="1" s="1"/>
  <c r="F185" i="1"/>
  <c r="H185" i="1" s="1"/>
  <c r="J185" i="1" s="1"/>
  <c r="L185" i="1" s="1"/>
  <c r="N185" i="1" s="1"/>
  <c r="P185" i="1" s="1"/>
  <c r="F182" i="1"/>
  <c r="H182" i="1" s="1"/>
  <c r="J182" i="1" s="1"/>
  <c r="L182" i="1" s="1"/>
  <c r="N182" i="1" s="1"/>
  <c r="P182" i="1" s="1"/>
  <c r="F181" i="1"/>
  <c r="H181" i="1" s="1"/>
  <c r="J181" i="1" s="1"/>
  <c r="L181" i="1" s="1"/>
  <c r="N181" i="1" s="1"/>
  <c r="P181" i="1" s="1"/>
  <c r="F178" i="1"/>
  <c r="H178" i="1" s="1"/>
  <c r="J178" i="1" s="1"/>
  <c r="L178" i="1" s="1"/>
  <c r="N178" i="1" s="1"/>
  <c r="P178" i="1" s="1"/>
  <c r="F177" i="1"/>
  <c r="H177" i="1" s="1"/>
  <c r="J177" i="1" s="1"/>
  <c r="L177" i="1" s="1"/>
  <c r="N177" i="1" s="1"/>
  <c r="P177" i="1" s="1"/>
  <c r="F174" i="1"/>
  <c r="H174" i="1" s="1"/>
  <c r="J174" i="1" s="1"/>
  <c r="L174" i="1" s="1"/>
  <c r="N174" i="1" s="1"/>
  <c r="P174" i="1" s="1"/>
  <c r="F173" i="1"/>
  <c r="H173" i="1" s="1"/>
  <c r="J173" i="1" s="1"/>
  <c r="L173" i="1" s="1"/>
  <c r="N173" i="1" s="1"/>
  <c r="P173" i="1" s="1"/>
  <c r="F172" i="1"/>
  <c r="H172" i="1" s="1"/>
  <c r="J172" i="1" s="1"/>
  <c r="L172" i="1" s="1"/>
  <c r="N172" i="1" s="1"/>
  <c r="P172" i="1" s="1"/>
  <c r="F169" i="1"/>
  <c r="H169" i="1" s="1"/>
  <c r="J169" i="1" s="1"/>
  <c r="L169" i="1" s="1"/>
  <c r="N169" i="1" s="1"/>
  <c r="P169" i="1" s="1"/>
  <c r="F168" i="1"/>
  <c r="H168" i="1" s="1"/>
  <c r="J168" i="1" s="1"/>
  <c r="L168" i="1" s="1"/>
  <c r="N168" i="1" s="1"/>
  <c r="P168" i="1" s="1"/>
  <c r="F165" i="1"/>
  <c r="H165" i="1" s="1"/>
  <c r="J165" i="1" s="1"/>
  <c r="L165" i="1" s="1"/>
  <c r="N165" i="1" s="1"/>
  <c r="P165" i="1" s="1"/>
  <c r="F164" i="1"/>
  <c r="H164" i="1" s="1"/>
  <c r="J164" i="1" s="1"/>
  <c r="L164" i="1" s="1"/>
  <c r="N164" i="1" s="1"/>
  <c r="P164" i="1" s="1"/>
  <c r="F161" i="1"/>
  <c r="H161" i="1" s="1"/>
  <c r="J161" i="1" s="1"/>
  <c r="L161" i="1" s="1"/>
  <c r="N161" i="1" s="1"/>
  <c r="P161" i="1" s="1"/>
  <c r="F160" i="1"/>
  <c r="H160" i="1" s="1"/>
  <c r="J160" i="1" s="1"/>
  <c r="L160" i="1" s="1"/>
  <c r="N160" i="1" s="1"/>
  <c r="P160" i="1" s="1"/>
  <c r="F159" i="1"/>
  <c r="H159" i="1" s="1"/>
  <c r="J159" i="1" s="1"/>
  <c r="L159" i="1" s="1"/>
  <c r="N159" i="1" s="1"/>
  <c r="P159" i="1" s="1"/>
  <c r="F158" i="1"/>
  <c r="H158" i="1" s="1"/>
  <c r="J158" i="1" s="1"/>
  <c r="L158" i="1" s="1"/>
  <c r="N158" i="1" s="1"/>
  <c r="P158" i="1" s="1"/>
  <c r="F157" i="1"/>
  <c r="H157" i="1" s="1"/>
  <c r="J157" i="1" s="1"/>
  <c r="L157" i="1" s="1"/>
  <c r="N157" i="1" s="1"/>
  <c r="P157" i="1" s="1"/>
  <c r="F156" i="1"/>
  <c r="H156" i="1" s="1"/>
  <c r="J156" i="1" s="1"/>
  <c r="L156" i="1" s="1"/>
  <c r="N156" i="1" s="1"/>
  <c r="P156" i="1" s="1"/>
  <c r="F155" i="1"/>
  <c r="H155" i="1" s="1"/>
  <c r="J155" i="1" s="1"/>
  <c r="L155" i="1" s="1"/>
  <c r="N155" i="1" s="1"/>
  <c r="P155" i="1" s="1"/>
  <c r="F145" i="1"/>
  <c r="H145" i="1" s="1"/>
  <c r="J145" i="1" s="1"/>
  <c r="L145" i="1" s="1"/>
  <c r="N145" i="1" s="1"/>
  <c r="P145" i="1" s="1"/>
  <c r="F144" i="1"/>
  <c r="H144" i="1" s="1"/>
  <c r="J144" i="1" s="1"/>
  <c r="L144" i="1" s="1"/>
  <c r="N144" i="1" s="1"/>
  <c r="P144" i="1" s="1"/>
  <c r="F143" i="1"/>
  <c r="H143" i="1" s="1"/>
  <c r="J143" i="1" s="1"/>
  <c r="L143" i="1" s="1"/>
  <c r="N143" i="1" s="1"/>
  <c r="P143" i="1" s="1"/>
  <c r="F142" i="1"/>
  <c r="H142" i="1" s="1"/>
  <c r="J142" i="1" s="1"/>
  <c r="L142" i="1" s="1"/>
  <c r="N142" i="1" s="1"/>
  <c r="P142" i="1" s="1"/>
  <c r="F141" i="1"/>
  <c r="H141" i="1" s="1"/>
  <c r="J141" i="1" s="1"/>
  <c r="L141" i="1" s="1"/>
  <c r="N141" i="1" s="1"/>
  <c r="P141" i="1" s="1"/>
  <c r="F140" i="1"/>
  <c r="H140" i="1" s="1"/>
  <c r="J140" i="1" s="1"/>
  <c r="L140" i="1" s="1"/>
  <c r="N140" i="1" s="1"/>
  <c r="P140" i="1" s="1"/>
  <c r="F139" i="1"/>
  <c r="H139" i="1" s="1"/>
  <c r="J139" i="1" s="1"/>
  <c r="L139" i="1" s="1"/>
  <c r="N139" i="1" s="1"/>
  <c r="P139" i="1" s="1"/>
  <c r="F138" i="1"/>
  <c r="H138" i="1" s="1"/>
  <c r="J138" i="1" s="1"/>
  <c r="L138" i="1" s="1"/>
  <c r="N138" i="1" s="1"/>
  <c r="P138" i="1" s="1"/>
  <c r="F137" i="1"/>
  <c r="H137" i="1" s="1"/>
  <c r="J137" i="1" s="1"/>
  <c r="L137" i="1" s="1"/>
  <c r="N137" i="1" s="1"/>
  <c r="P137" i="1" s="1"/>
  <c r="F136" i="1"/>
  <c r="H136" i="1" s="1"/>
  <c r="J136" i="1" s="1"/>
  <c r="L136" i="1" s="1"/>
  <c r="N136" i="1" s="1"/>
  <c r="P136" i="1" s="1"/>
  <c r="F135" i="1"/>
  <c r="H135" i="1" s="1"/>
  <c r="J135" i="1" s="1"/>
  <c r="L135" i="1" s="1"/>
  <c r="N135" i="1" s="1"/>
  <c r="P135" i="1" s="1"/>
  <c r="F134" i="1"/>
  <c r="H134" i="1" s="1"/>
  <c r="J134" i="1" s="1"/>
  <c r="L134" i="1" s="1"/>
  <c r="N134" i="1" s="1"/>
  <c r="P134" i="1" s="1"/>
  <c r="F133" i="1"/>
  <c r="H133" i="1" s="1"/>
  <c r="J133" i="1" s="1"/>
  <c r="L133" i="1" s="1"/>
  <c r="N133" i="1" s="1"/>
  <c r="P133" i="1" s="1"/>
  <c r="F120" i="1"/>
  <c r="H120" i="1" s="1"/>
  <c r="J120" i="1" s="1"/>
  <c r="L120" i="1" s="1"/>
  <c r="N120" i="1" s="1"/>
  <c r="P120" i="1" s="1"/>
  <c r="F119" i="1"/>
  <c r="H119" i="1" s="1"/>
  <c r="J119" i="1" s="1"/>
  <c r="L119" i="1" s="1"/>
  <c r="N119" i="1" s="1"/>
  <c r="P119" i="1" s="1"/>
  <c r="F116" i="1"/>
  <c r="H116" i="1" s="1"/>
  <c r="J116" i="1" s="1"/>
  <c r="L116" i="1" s="1"/>
  <c r="N116" i="1" s="1"/>
  <c r="P116" i="1" s="1"/>
  <c r="F113" i="1"/>
  <c r="H113" i="1" s="1"/>
  <c r="J113" i="1" s="1"/>
  <c r="L113" i="1" s="1"/>
  <c r="N113" i="1" s="1"/>
  <c r="P113" i="1" s="1"/>
  <c r="F110" i="1"/>
  <c r="H110" i="1" s="1"/>
  <c r="J110" i="1" s="1"/>
  <c r="L110" i="1" s="1"/>
  <c r="N110" i="1" s="1"/>
  <c r="P110" i="1" s="1"/>
  <c r="F109" i="1"/>
  <c r="H109" i="1" s="1"/>
  <c r="J109" i="1" s="1"/>
  <c r="L109" i="1" s="1"/>
  <c r="N109" i="1" s="1"/>
  <c r="P109" i="1" s="1"/>
  <c r="F108" i="1"/>
  <c r="H108" i="1" s="1"/>
  <c r="J108" i="1" s="1"/>
  <c r="L108" i="1" s="1"/>
  <c r="N108" i="1" s="1"/>
  <c r="P108" i="1" s="1"/>
  <c r="F105" i="1"/>
  <c r="H105" i="1" s="1"/>
  <c r="J105" i="1" s="1"/>
  <c r="L105" i="1" s="1"/>
  <c r="N105" i="1" s="1"/>
  <c r="P105" i="1" s="1"/>
  <c r="F103" i="1"/>
  <c r="H103" i="1" s="1"/>
  <c r="J103" i="1" s="1"/>
  <c r="L103" i="1" s="1"/>
  <c r="N103" i="1" s="1"/>
  <c r="P103" i="1" s="1"/>
  <c r="F102" i="1"/>
  <c r="H102" i="1" s="1"/>
  <c r="J102" i="1" s="1"/>
  <c r="L102" i="1" s="1"/>
  <c r="N102" i="1" s="1"/>
  <c r="P102" i="1" s="1"/>
  <c r="F101" i="1"/>
  <c r="H101" i="1" s="1"/>
  <c r="J101" i="1" s="1"/>
  <c r="L101" i="1" s="1"/>
  <c r="N101" i="1" s="1"/>
  <c r="P101" i="1" s="1"/>
  <c r="F100" i="1"/>
  <c r="H100" i="1" s="1"/>
  <c r="J100" i="1" s="1"/>
  <c r="L100" i="1" s="1"/>
  <c r="N100" i="1" s="1"/>
  <c r="P100" i="1" s="1"/>
  <c r="F99" i="1"/>
  <c r="H99" i="1" s="1"/>
  <c r="J99" i="1" s="1"/>
  <c r="L99" i="1" s="1"/>
  <c r="N99" i="1" s="1"/>
  <c r="P99" i="1" s="1"/>
  <c r="F98" i="1"/>
  <c r="H98" i="1" s="1"/>
  <c r="J98" i="1" s="1"/>
  <c r="L98" i="1" s="1"/>
  <c r="N98" i="1" s="1"/>
  <c r="P98" i="1" s="1"/>
  <c r="F97" i="1"/>
  <c r="H97" i="1" s="1"/>
  <c r="J97" i="1" s="1"/>
  <c r="L97" i="1" s="1"/>
  <c r="N97" i="1" s="1"/>
  <c r="P97" i="1" s="1"/>
  <c r="F96" i="1"/>
  <c r="H96" i="1" s="1"/>
  <c r="J96" i="1" s="1"/>
  <c r="L96" i="1" s="1"/>
  <c r="N96" i="1" s="1"/>
  <c r="P96" i="1" s="1"/>
  <c r="F95" i="1"/>
  <c r="H95" i="1" s="1"/>
  <c r="J95" i="1" s="1"/>
  <c r="L95" i="1" s="1"/>
  <c r="N95" i="1" s="1"/>
  <c r="P95" i="1" s="1"/>
  <c r="F94" i="1"/>
  <c r="H94" i="1" s="1"/>
  <c r="J94" i="1" s="1"/>
  <c r="L94" i="1" s="1"/>
  <c r="N94" i="1" s="1"/>
  <c r="P94" i="1" s="1"/>
  <c r="F93" i="1"/>
  <c r="H93" i="1" s="1"/>
  <c r="J93" i="1" s="1"/>
  <c r="L93" i="1" s="1"/>
  <c r="N93" i="1" s="1"/>
  <c r="P93" i="1" s="1"/>
  <c r="F92" i="1"/>
  <c r="H92" i="1" s="1"/>
  <c r="J92" i="1" s="1"/>
  <c r="L92" i="1" s="1"/>
  <c r="N92" i="1" s="1"/>
  <c r="P92" i="1" s="1"/>
  <c r="F82" i="1"/>
  <c r="H82" i="1" s="1"/>
  <c r="J82" i="1" s="1"/>
  <c r="L82" i="1" s="1"/>
  <c r="N82" i="1" s="1"/>
  <c r="P82" i="1" s="1"/>
  <c r="F81" i="1"/>
  <c r="H81" i="1" s="1"/>
  <c r="J81" i="1" s="1"/>
  <c r="L81" i="1" s="1"/>
  <c r="N81" i="1" s="1"/>
  <c r="P81" i="1" s="1"/>
  <c r="F80" i="1"/>
  <c r="H80" i="1" s="1"/>
  <c r="J80" i="1" s="1"/>
  <c r="L80" i="1" s="1"/>
  <c r="N80" i="1" s="1"/>
  <c r="P80" i="1" s="1"/>
  <c r="F79" i="1"/>
  <c r="H79" i="1" s="1"/>
  <c r="J79" i="1" s="1"/>
  <c r="L79" i="1" s="1"/>
  <c r="N79" i="1" s="1"/>
  <c r="P79" i="1" s="1"/>
  <c r="F78" i="1"/>
  <c r="H78" i="1" s="1"/>
  <c r="J78" i="1" s="1"/>
  <c r="L78" i="1" s="1"/>
  <c r="N78" i="1" s="1"/>
  <c r="P78" i="1" s="1"/>
  <c r="F77" i="1"/>
  <c r="H77" i="1" s="1"/>
  <c r="J77" i="1" s="1"/>
  <c r="L77" i="1" s="1"/>
  <c r="N77" i="1" s="1"/>
  <c r="P77" i="1" s="1"/>
  <c r="F76" i="1"/>
  <c r="H76" i="1" s="1"/>
  <c r="J76" i="1" s="1"/>
  <c r="L76" i="1" s="1"/>
  <c r="N76" i="1" s="1"/>
  <c r="P76" i="1" s="1"/>
  <c r="F75" i="1"/>
  <c r="H75" i="1" s="1"/>
  <c r="J75" i="1" s="1"/>
  <c r="L75" i="1" s="1"/>
  <c r="N75" i="1" s="1"/>
  <c r="P75" i="1" s="1"/>
  <c r="F74" i="1"/>
  <c r="H74" i="1" s="1"/>
  <c r="J74" i="1" s="1"/>
  <c r="L74" i="1" s="1"/>
  <c r="N74" i="1" s="1"/>
  <c r="P74" i="1" s="1"/>
  <c r="F73" i="1"/>
  <c r="H73" i="1" s="1"/>
  <c r="J73" i="1" s="1"/>
  <c r="L73" i="1" s="1"/>
  <c r="N73" i="1" s="1"/>
  <c r="P73" i="1" s="1"/>
  <c r="F72" i="1"/>
  <c r="H72" i="1" s="1"/>
  <c r="J72" i="1" s="1"/>
  <c r="L72" i="1" s="1"/>
  <c r="N72" i="1" s="1"/>
  <c r="P72" i="1" s="1"/>
  <c r="F71" i="1"/>
  <c r="H71" i="1" s="1"/>
  <c r="J71" i="1" s="1"/>
  <c r="L71" i="1" s="1"/>
  <c r="N71" i="1" s="1"/>
  <c r="P71" i="1" s="1"/>
  <c r="F70" i="1"/>
  <c r="H70" i="1" s="1"/>
  <c r="J70" i="1" s="1"/>
  <c r="L70" i="1" s="1"/>
  <c r="N70" i="1" s="1"/>
  <c r="P70" i="1" s="1"/>
  <c r="F69" i="1"/>
  <c r="H69" i="1" s="1"/>
  <c r="J69" i="1" s="1"/>
  <c r="L69" i="1" s="1"/>
  <c r="N69" i="1" s="1"/>
  <c r="P69" i="1" s="1"/>
  <c r="F66" i="1"/>
  <c r="H66" i="1" s="1"/>
  <c r="J66" i="1" s="1"/>
  <c r="L66" i="1" s="1"/>
  <c r="N66" i="1" s="1"/>
  <c r="P66" i="1" s="1"/>
  <c r="F59" i="1"/>
  <c r="H59" i="1" s="1"/>
  <c r="J59" i="1" s="1"/>
  <c r="L59" i="1" s="1"/>
  <c r="N59" i="1" s="1"/>
  <c r="P59" i="1" s="1"/>
  <c r="F58" i="1"/>
  <c r="H58" i="1" s="1"/>
  <c r="J58" i="1" s="1"/>
  <c r="L58" i="1" s="1"/>
  <c r="N58" i="1" s="1"/>
  <c r="P58" i="1" s="1"/>
  <c r="F57" i="1"/>
  <c r="H57" i="1" s="1"/>
  <c r="J57" i="1" s="1"/>
  <c r="L57" i="1" s="1"/>
  <c r="N57" i="1" s="1"/>
  <c r="P57" i="1" s="1"/>
  <c r="F54" i="1"/>
  <c r="H54" i="1" s="1"/>
  <c r="J54" i="1" s="1"/>
  <c r="L54" i="1" s="1"/>
  <c r="N54" i="1" s="1"/>
  <c r="P54" i="1" s="1"/>
  <c r="F53" i="1"/>
  <c r="H53" i="1" s="1"/>
  <c r="J53" i="1" s="1"/>
  <c r="L53" i="1" s="1"/>
  <c r="N53" i="1" s="1"/>
  <c r="P53" i="1" s="1"/>
  <c r="F52" i="1"/>
  <c r="H52" i="1" s="1"/>
  <c r="J52" i="1" s="1"/>
  <c r="L52" i="1" s="1"/>
  <c r="N52" i="1" s="1"/>
  <c r="P52" i="1" s="1"/>
  <c r="F51" i="1"/>
  <c r="H51" i="1" s="1"/>
  <c r="J51" i="1" s="1"/>
  <c r="L51" i="1" s="1"/>
  <c r="N51" i="1" s="1"/>
  <c r="P51" i="1" s="1"/>
  <c r="F50" i="1"/>
  <c r="H50" i="1" s="1"/>
  <c r="J50" i="1" s="1"/>
  <c r="L50" i="1" s="1"/>
  <c r="N50" i="1" s="1"/>
  <c r="P50" i="1" s="1"/>
  <c r="F49" i="1"/>
  <c r="H49" i="1" s="1"/>
  <c r="J49" i="1" s="1"/>
  <c r="L49" i="1" s="1"/>
  <c r="N49" i="1" s="1"/>
  <c r="P49" i="1" s="1"/>
  <c r="F48" i="1"/>
  <c r="H48" i="1" s="1"/>
  <c r="J48" i="1" s="1"/>
  <c r="L48" i="1" s="1"/>
  <c r="N48" i="1" s="1"/>
  <c r="P48" i="1" s="1"/>
  <c r="F40" i="1"/>
  <c r="H40" i="1" s="1"/>
  <c r="J40" i="1" s="1"/>
  <c r="L40" i="1" s="1"/>
  <c r="N40" i="1" s="1"/>
  <c r="P40" i="1" s="1"/>
  <c r="F39" i="1"/>
  <c r="H39" i="1" s="1"/>
  <c r="J39" i="1" s="1"/>
  <c r="L39" i="1" s="1"/>
  <c r="N39" i="1" s="1"/>
  <c r="P39" i="1" s="1"/>
  <c r="F38" i="1"/>
  <c r="H38" i="1" s="1"/>
  <c r="J38" i="1" s="1"/>
  <c r="L38" i="1" s="1"/>
  <c r="N38" i="1" s="1"/>
  <c r="P38" i="1" s="1"/>
  <c r="F35" i="1"/>
  <c r="H35" i="1" s="1"/>
  <c r="J35" i="1" s="1"/>
  <c r="L35" i="1" s="1"/>
  <c r="N35" i="1" s="1"/>
  <c r="P35" i="1" s="1"/>
  <c r="F34" i="1"/>
  <c r="H34" i="1" s="1"/>
  <c r="J34" i="1" s="1"/>
  <c r="L34" i="1" s="1"/>
  <c r="N34" i="1" s="1"/>
  <c r="P34" i="1" s="1"/>
  <c r="F27" i="1"/>
  <c r="H27" i="1" s="1"/>
  <c r="J27" i="1" s="1"/>
  <c r="L27" i="1" s="1"/>
  <c r="N27" i="1" s="1"/>
  <c r="P27" i="1" s="1"/>
  <c r="F25" i="1"/>
  <c r="H25" i="1" s="1"/>
  <c r="J25" i="1" s="1"/>
  <c r="L25" i="1" s="1"/>
  <c r="N25" i="1" s="1"/>
  <c r="P25" i="1" s="1"/>
  <c r="F24" i="1"/>
  <c r="H24" i="1" s="1"/>
  <c r="J24" i="1" s="1"/>
  <c r="L24" i="1" s="1"/>
  <c r="N24" i="1" s="1"/>
  <c r="P24" i="1" s="1"/>
  <c r="F23" i="1"/>
  <c r="H23" i="1" s="1"/>
  <c r="J23" i="1" s="1"/>
  <c r="L23" i="1" s="1"/>
  <c r="N23" i="1" s="1"/>
  <c r="P23" i="1" s="1"/>
  <c r="E251" i="1"/>
  <c r="E214" i="1"/>
  <c r="E207" i="1" s="1"/>
  <c r="E210" i="1"/>
  <c r="E209" i="1"/>
  <c r="E203" i="1"/>
  <c r="E196" i="1"/>
  <c r="E191" i="1"/>
  <c r="E187" i="1"/>
  <c r="E183" i="1"/>
  <c r="E179" i="1"/>
  <c r="E175" i="1"/>
  <c r="E170" i="1"/>
  <c r="E166" i="1"/>
  <c r="E162" i="1"/>
  <c r="E153" i="1"/>
  <c r="E242" i="1" s="1"/>
  <c r="E152" i="1"/>
  <c r="E131" i="1"/>
  <c r="E117" i="1"/>
  <c r="E114" i="1"/>
  <c r="E111" i="1"/>
  <c r="E106" i="1"/>
  <c r="E245" i="1"/>
  <c r="E90" i="1"/>
  <c r="E55" i="1"/>
  <c r="E46" i="1"/>
  <c r="E36" i="1"/>
  <c r="E250" i="1" s="1"/>
  <c r="AC205" i="1" l="1"/>
  <c r="AD205" i="1" s="1"/>
  <c r="AC247" i="1"/>
  <c r="E247" i="1"/>
  <c r="E86" i="1"/>
  <c r="E127" i="1"/>
  <c r="E249" i="1"/>
  <c r="AC86" i="1"/>
  <c r="AC127" i="1"/>
  <c r="AC249" i="1"/>
  <c r="E18" i="1"/>
  <c r="AC250" i="1"/>
  <c r="AC18" i="1"/>
  <c r="E244" i="1"/>
  <c r="AC244" i="1"/>
  <c r="AC248" i="1"/>
  <c r="AC207" i="1"/>
  <c r="AC150" i="1"/>
  <c r="AC243" i="1"/>
  <c r="E243" i="1"/>
  <c r="E150" i="1"/>
  <c r="E248" i="1"/>
  <c r="S223" i="1"/>
  <c r="U223" i="1" s="1"/>
  <c r="W223" i="1" s="1"/>
  <c r="Y223" i="1" s="1"/>
  <c r="AA223" i="1" s="1"/>
  <c r="AB223" i="1"/>
  <c r="AD223" i="1" s="1"/>
  <c r="AF223" i="1" s="1"/>
  <c r="AH223" i="1" s="1"/>
  <c r="AJ223" i="1" s="1"/>
  <c r="AL223" i="1" s="1"/>
  <c r="D223" i="1"/>
  <c r="F223" i="1" s="1"/>
  <c r="H223" i="1" s="1"/>
  <c r="J223" i="1" s="1"/>
  <c r="L223" i="1" s="1"/>
  <c r="N223" i="1" s="1"/>
  <c r="P223" i="1" s="1"/>
  <c r="AE205" i="1" l="1"/>
  <c r="AF205" i="1" s="1"/>
  <c r="AC251" i="1"/>
  <c r="AC203" i="1"/>
  <c r="AC240" i="1" s="1"/>
  <c r="E240" i="1"/>
  <c r="E255" i="1" s="1"/>
  <c r="S152" i="1"/>
  <c r="U152" i="1" s="1"/>
  <c r="W152" i="1" s="1"/>
  <c r="Y152" i="1" s="1"/>
  <c r="AA152" i="1" s="1"/>
  <c r="AB152" i="1"/>
  <c r="AD152" i="1" s="1"/>
  <c r="AF152" i="1" s="1"/>
  <c r="AH152" i="1" s="1"/>
  <c r="AJ152" i="1" s="1"/>
  <c r="AL152" i="1" s="1"/>
  <c r="S153" i="1"/>
  <c r="U153" i="1" s="1"/>
  <c r="W153" i="1" s="1"/>
  <c r="Y153" i="1" s="1"/>
  <c r="AA153" i="1" s="1"/>
  <c r="AB153" i="1"/>
  <c r="AD153" i="1" s="1"/>
  <c r="AF153" i="1" s="1"/>
  <c r="AH153" i="1" s="1"/>
  <c r="AJ153" i="1" s="1"/>
  <c r="AL153" i="1" s="1"/>
  <c r="D152" i="1"/>
  <c r="F152" i="1" s="1"/>
  <c r="H152" i="1" s="1"/>
  <c r="J152" i="1" s="1"/>
  <c r="L152" i="1" s="1"/>
  <c r="N152" i="1" s="1"/>
  <c r="P152" i="1" s="1"/>
  <c r="D153" i="1"/>
  <c r="F153" i="1" s="1"/>
  <c r="H153" i="1" s="1"/>
  <c r="J153" i="1" s="1"/>
  <c r="L153" i="1" s="1"/>
  <c r="N153" i="1" s="1"/>
  <c r="P153" i="1" s="1"/>
  <c r="S191" i="1"/>
  <c r="U191" i="1" s="1"/>
  <c r="W191" i="1" s="1"/>
  <c r="Y191" i="1" s="1"/>
  <c r="AA191" i="1" s="1"/>
  <c r="AB191" i="1"/>
  <c r="AD191" i="1" s="1"/>
  <c r="AF191" i="1" s="1"/>
  <c r="AH191" i="1" s="1"/>
  <c r="AJ191" i="1" s="1"/>
  <c r="AL191" i="1" s="1"/>
  <c r="D191" i="1"/>
  <c r="F191" i="1" s="1"/>
  <c r="H191" i="1" s="1"/>
  <c r="J191" i="1" s="1"/>
  <c r="L191" i="1" s="1"/>
  <c r="N191" i="1" s="1"/>
  <c r="P191" i="1" s="1"/>
  <c r="AC255" i="1" l="1"/>
  <c r="AG205" i="1"/>
  <c r="AH205" i="1" s="1"/>
  <c r="AE251" i="1"/>
  <c r="AE203" i="1"/>
  <c r="AE240" i="1" s="1"/>
  <c r="AE255" i="1" s="1"/>
  <c r="AC246" i="1"/>
  <c r="S129" i="1"/>
  <c r="U129" i="1" s="1"/>
  <c r="W129" i="1" s="1"/>
  <c r="Y129" i="1" s="1"/>
  <c r="AA129" i="1" s="1"/>
  <c r="AB129" i="1"/>
  <c r="AD129" i="1" s="1"/>
  <c r="AF129" i="1" s="1"/>
  <c r="AH129" i="1" s="1"/>
  <c r="AJ129" i="1" s="1"/>
  <c r="AL129" i="1" s="1"/>
  <c r="D129" i="1"/>
  <c r="F129" i="1" s="1"/>
  <c r="H129" i="1" s="1"/>
  <c r="J129" i="1" s="1"/>
  <c r="L129" i="1" s="1"/>
  <c r="N129" i="1" s="1"/>
  <c r="P129" i="1" s="1"/>
  <c r="AI205" i="1" l="1"/>
  <c r="AJ205" i="1" s="1"/>
  <c r="AL205" i="1" s="1"/>
  <c r="AG203" i="1"/>
  <c r="AG240" i="1" s="1"/>
  <c r="AG251" i="1"/>
  <c r="AB91" i="1"/>
  <c r="S90" i="1"/>
  <c r="U90" i="1" s="1"/>
  <c r="W90" i="1" s="1"/>
  <c r="Y90" i="1" s="1"/>
  <c r="AA90" i="1" s="1"/>
  <c r="AB90" i="1"/>
  <c r="AD90" i="1" s="1"/>
  <c r="AF90" i="1" s="1"/>
  <c r="AH90" i="1" s="1"/>
  <c r="AJ90" i="1" s="1"/>
  <c r="AL90" i="1" s="1"/>
  <c r="D90" i="1"/>
  <c r="F90" i="1" s="1"/>
  <c r="H90" i="1" s="1"/>
  <c r="J90" i="1" s="1"/>
  <c r="L90" i="1" s="1"/>
  <c r="N90" i="1" s="1"/>
  <c r="P90" i="1" s="1"/>
  <c r="S89" i="1"/>
  <c r="U89" i="1" s="1"/>
  <c r="W89" i="1" s="1"/>
  <c r="Y89" i="1" s="1"/>
  <c r="AA89" i="1" s="1"/>
  <c r="AB89" i="1"/>
  <c r="AD89" i="1" s="1"/>
  <c r="AF89" i="1" s="1"/>
  <c r="AH89" i="1" s="1"/>
  <c r="AJ89" i="1" s="1"/>
  <c r="AL89" i="1" s="1"/>
  <c r="D89" i="1"/>
  <c r="F89" i="1" s="1"/>
  <c r="H89" i="1" s="1"/>
  <c r="J89" i="1" s="1"/>
  <c r="L89" i="1" s="1"/>
  <c r="N89" i="1" s="1"/>
  <c r="P89" i="1" s="1"/>
  <c r="S88" i="1"/>
  <c r="U88" i="1" s="1"/>
  <c r="W88" i="1" s="1"/>
  <c r="Y88" i="1" s="1"/>
  <c r="AA88" i="1" s="1"/>
  <c r="AB88" i="1"/>
  <c r="AD88" i="1" s="1"/>
  <c r="AF88" i="1" s="1"/>
  <c r="AH88" i="1" s="1"/>
  <c r="AJ88" i="1" s="1"/>
  <c r="AL88" i="1" s="1"/>
  <c r="F88" i="1"/>
  <c r="H88" i="1" s="1"/>
  <c r="J88" i="1" s="1"/>
  <c r="L88" i="1" s="1"/>
  <c r="N88" i="1" s="1"/>
  <c r="P88" i="1" s="1"/>
  <c r="S117" i="1"/>
  <c r="U117" i="1" s="1"/>
  <c r="W117" i="1" s="1"/>
  <c r="Y117" i="1" s="1"/>
  <c r="AA117" i="1" s="1"/>
  <c r="AB117" i="1"/>
  <c r="AD117" i="1" s="1"/>
  <c r="AF117" i="1" s="1"/>
  <c r="AH117" i="1" s="1"/>
  <c r="AJ117" i="1" s="1"/>
  <c r="AL117" i="1" s="1"/>
  <c r="D117" i="1"/>
  <c r="F117" i="1" s="1"/>
  <c r="H117" i="1" s="1"/>
  <c r="J117" i="1" s="1"/>
  <c r="L117" i="1" s="1"/>
  <c r="N117" i="1" s="1"/>
  <c r="P117" i="1" s="1"/>
  <c r="S114" i="1"/>
  <c r="U114" i="1" s="1"/>
  <c r="W114" i="1" s="1"/>
  <c r="Y114" i="1" s="1"/>
  <c r="AA114" i="1" s="1"/>
  <c r="AB114" i="1"/>
  <c r="AD114" i="1" s="1"/>
  <c r="AF114" i="1" s="1"/>
  <c r="AH114" i="1" s="1"/>
  <c r="AJ114" i="1" s="1"/>
  <c r="AL114" i="1" s="1"/>
  <c r="D114" i="1"/>
  <c r="F114" i="1" s="1"/>
  <c r="H114" i="1" s="1"/>
  <c r="J114" i="1" s="1"/>
  <c r="L114" i="1" s="1"/>
  <c r="N114" i="1" s="1"/>
  <c r="P114" i="1" s="1"/>
  <c r="S111" i="1"/>
  <c r="U111" i="1" s="1"/>
  <c r="W111" i="1" s="1"/>
  <c r="Y111" i="1" s="1"/>
  <c r="AA111" i="1" s="1"/>
  <c r="AB111" i="1"/>
  <c r="AD111" i="1" s="1"/>
  <c r="AF111" i="1" s="1"/>
  <c r="AH111" i="1" s="1"/>
  <c r="AJ111" i="1" s="1"/>
  <c r="AL111" i="1" s="1"/>
  <c r="D111" i="1"/>
  <c r="F111" i="1" s="1"/>
  <c r="H111" i="1" s="1"/>
  <c r="J111" i="1" s="1"/>
  <c r="L111" i="1" s="1"/>
  <c r="N111" i="1" s="1"/>
  <c r="P111" i="1" s="1"/>
  <c r="S106" i="1"/>
  <c r="U106" i="1" s="1"/>
  <c r="W106" i="1" s="1"/>
  <c r="Y106" i="1" s="1"/>
  <c r="AA106" i="1" s="1"/>
  <c r="AB106" i="1"/>
  <c r="AD106" i="1" s="1"/>
  <c r="AF106" i="1" s="1"/>
  <c r="AH106" i="1" s="1"/>
  <c r="AJ106" i="1" s="1"/>
  <c r="AL106" i="1" s="1"/>
  <c r="D106" i="1"/>
  <c r="F106" i="1" s="1"/>
  <c r="H106" i="1" s="1"/>
  <c r="J106" i="1" s="1"/>
  <c r="L106" i="1" s="1"/>
  <c r="N106" i="1" s="1"/>
  <c r="P106" i="1" s="1"/>
  <c r="AG255" i="1" l="1"/>
  <c r="AI203" i="1"/>
  <c r="AI240" i="1" s="1"/>
  <c r="AI251" i="1"/>
  <c r="AB245" i="1"/>
  <c r="AD245" i="1" s="1"/>
  <c r="AF245" i="1" s="1"/>
  <c r="AH245" i="1" s="1"/>
  <c r="AJ245" i="1" s="1"/>
  <c r="AL245" i="1" s="1"/>
  <c r="AD91" i="1"/>
  <c r="AF91" i="1" s="1"/>
  <c r="AH91" i="1" s="1"/>
  <c r="AJ91" i="1" s="1"/>
  <c r="AL91" i="1" s="1"/>
  <c r="S245" i="1"/>
  <c r="U245" i="1" s="1"/>
  <c r="W245" i="1" s="1"/>
  <c r="Y245" i="1" s="1"/>
  <c r="AA245" i="1" s="1"/>
  <c r="S91" i="1"/>
  <c r="U91" i="1" s="1"/>
  <c r="W91" i="1" s="1"/>
  <c r="Y91" i="1" s="1"/>
  <c r="AA91" i="1" s="1"/>
  <c r="D245" i="1"/>
  <c r="F245" i="1" s="1"/>
  <c r="H245" i="1" s="1"/>
  <c r="J245" i="1" s="1"/>
  <c r="L245" i="1" s="1"/>
  <c r="N245" i="1" s="1"/>
  <c r="P245" i="1" s="1"/>
  <c r="F91" i="1"/>
  <c r="H91" i="1" s="1"/>
  <c r="J91" i="1" s="1"/>
  <c r="L91" i="1" s="1"/>
  <c r="N91" i="1" s="1"/>
  <c r="P91" i="1" s="1"/>
  <c r="AB86" i="1"/>
  <c r="AD86" i="1" s="1"/>
  <c r="AF86" i="1" s="1"/>
  <c r="AH86" i="1" s="1"/>
  <c r="AJ86" i="1" s="1"/>
  <c r="AL86" i="1" s="1"/>
  <c r="D248" i="1"/>
  <c r="F248" i="1" s="1"/>
  <c r="H248" i="1" s="1"/>
  <c r="J248" i="1" s="1"/>
  <c r="L248" i="1" s="1"/>
  <c r="N248" i="1" s="1"/>
  <c r="P248" i="1" s="1"/>
  <c r="AB248" i="1"/>
  <c r="AD248" i="1" s="1"/>
  <c r="AF248" i="1" s="1"/>
  <c r="AH248" i="1" s="1"/>
  <c r="AJ248" i="1" s="1"/>
  <c r="AL248" i="1" s="1"/>
  <c r="S86" i="1"/>
  <c r="U86" i="1" s="1"/>
  <c r="W86" i="1" s="1"/>
  <c r="Y86" i="1" s="1"/>
  <c r="AA86" i="1" s="1"/>
  <c r="D86" i="1"/>
  <c r="F86" i="1" s="1"/>
  <c r="H86" i="1" s="1"/>
  <c r="J86" i="1" s="1"/>
  <c r="L86" i="1" s="1"/>
  <c r="N86" i="1" s="1"/>
  <c r="P86" i="1" s="1"/>
  <c r="S248" i="1"/>
  <c r="U248" i="1" s="1"/>
  <c r="W248" i="1" s="1"/>
  <c r="Y248" i="1" s="1"/>
  <c r="AA248" i="1" s="1"/>
  <c r="AI255" i="1" l="1"/>
  <c r="S210" i="1"/>
  <c r="U210" i="1" s="1"/>
  <c r="W210" i="1" s="1"/>
  <c r="Y210" i="1" s="1"/>
  <c r="AA210" i="1" s="1"/>
  <c r="AB210" i="1"/>
  <c r="AD210" i="1" s="1"/>
  <c r="AF210" i="1" s="1"/>
  <c r="AH210" i="1" s="1"/>
  <c r="AJ210" i="1" s="1"/>
  <c r="AL210" i="1" s="1"/>
  <c r="D210" i="1"/>
  <c r="F210" i="1" s="1"/>
  <c r="H210" i="1" s="1"/>
  <c r="J210" i="1" s="1"/>
  <c r="L210" i="1" s="1"/>
  <c r="N210" i="1" s="1"/>
  <c r="P210" i="1" s="1"/>
  <c r="S209" i="1"/>
  <c r="U209" i="1" s="1"/>
  <c r="W209" i="1" s="1"/>
  <c r="Y209" i="1" s="1"/>
  <c r="AA209" i="1" s="1"/>
  <c r="AB209" i="1"/>
  <c r="AD209" i="1" s="1"/>
  <c r="AF209" i="1" s="1"/>
  <c r="AH209" i="1" s="1"/>
  <c r="AJ209" i="1" s="1"/>
  <c r="AL209" i="1" s="1"/>
  <c r="D209" i="1"/>
  <c r="F209" i="1" s="1"/>
  <c r="H209" i="1" s="1"/>
  <c r="J209" i="1" s="1"/>
  <c r="L209" i="1" s="1"/>
  <c r="N209" i="1" s="1"/>
  <c r="P209" i="1" s="1"/>
  <c r="AB214" i="1"/>
  <c r="D214" i="1"/>
  <c r="AD252" i="1" l="1"/>
  <c r="AF252" i="1" s="1"/>
  <c r="AH252" i="1" s="1"/>
  <c r="AJ252" i="1" s="1"/>
  <c r="AL252" i="1" s="1"/>
  <c r="AD214" i="1"/>
  <c r="AF214" i="1" s="1"/>
  <c r="AH214" i="1" s="1"/>
  <c r="AJ214" i="1" s="1"/>
  <c r="AL214" i="1" s="1"/>
  <c r="S207" i="1"/>
  <c r="U207" i="1" s="1"/>
  <c r="W207" i="1" s="1"/>
  <c r="Y207" i="1" s="1"/>
  <c r="AA207" i="1" s="1"/>
  <c r="S214" i="1"/>
  <c r="U214" i="1" s="1"/>
  <c r="W214" i="1" s="1"/>
  <c r="Y214" i="1" s="1"/>
  <c r="AA214" i="1" s="1"/>
  <c r="D207" i="1"/>
  <c r="F207" i="1" s="1"/>
  <c r="H207" i="1" s="1"/>
  <c r="J207" i="1" s="1"/>
  <c r="L207" i="1" s="1"/>
  <c r="N207" i="1" s="1"/>
  <c r="P207" i="1" s="1"/>
  <c r="F214" i="1"/>
  <c r="H214" i="1" s="1"/>
  <c r="J214" i="1" s="1"/>
  <c r="L214" i="1" s="1"/>
  <c r="N214" i="1" s="1"/>
  <c r="P214" i="1" s="1"/>
  <c r="AB207" i="1"/>
  <c r="AD207" i="1" s="1"/>
  <c r="AF207" i="1" s="1"/>
  <c r="AH207" i="1" s="1"/>
  <c r="AJ207" i="1" s="1"/>
  <c r="AL207" i="1" s="1"/>
  <c r="S252" i="1"/>
  <c r="U252" i="1" s="1"/>
  <c r="W252" i="1" s="1"/>
  <c r="Y252" i="1" s="1"/>
  <c r="AA252" i="1" s="1"/>
  <c r="F252" i="1"/>
  <c r="H252" i="1" s="1"/>
  <c r="J252" i="1" s="1"/>
  <c r="L252" i="1" s="1"/>
  <c r="N252" i="1" s="1"/>
  <c r="P252" i="1" s="1"/>
  <c r="S251" i="1" l="1"/>
  <c r="U251" i="1" s="1"/>
  <c r="W251" i="1" s="1"/>
  <c r="Y251" i="1" s="1"/>
  <c r="AA251" i="1" s="1"/>
  <c r="AB251" i="1"/>
  <c r="AD251" i="1" s="1"/>
  <c r="AF251" i="1" s="1"/>
  <c r="AH251" i="1" s="1"/>
  <c r="AJ251" i="1" s="1"/>
  <c r="AL251" i="1" s="1"/>
  <c r="D251" i="1"/>
  <c r="F251" i="1" s="1"/>
  <c r="H251" i="1" s="1"/>
  <c r="J251" i="1" s="1"/>
  <c r="L251" i="1" s="1"/>
  <c r="N251" i="1" s="1"/>
  <c r="P251" i="1" s="1"/>
  <c r="S203" i="1"/>
  <c r="U203" i="1" s="1"/>
  <c r="W203" i="1" s="1"/>
  <c r="Y203" i="1" s="1"/>
  <c r="AA203" i="1" s="1"/>
  <c r="AB203" i="1"/>
  <c r="AD203" i="1" s="1"/>
  <c r="AF203" i="1" s="1"/>
  <c r="AH203" i="1" s="1"/>
  <c r="AJ203" i="1" s="1"/>
  <c r="AL203" i="1" s="1"/>
  <c r="D203" i="1"/>
  <c r="F203" i="1" s="1"/>
  <c r="H203" i="1" s="1"/>
  <c r="J203" i="1" s="1"/>
  <c r="L203" i="1" s="1"/>
  <c r="N203" i="1" s="1"/>
  <c r="P203" i="1" s="1"/>
  <c r="S242" i="1" l="1"/>
  <c r="U242" i="1" s="1"/>
  <c r="W242" i="1" s="1"/>
  <c r="Y242" i="1" s="1"/>
  <c r="AA242" i="1" s="1"/>
  <c r="AB242" i="1"/>
  <c r="AD242" i="1" s="1"/>
  <c r="AF242" i="1" s="1"/>
  <c r="AH242" i="1" s="1"/>
  <c r="AJ242" i="1" s="1"/>
  <c r="AL242" i="1" s="1"/>
  <c r="D242" i="1"/>
  <c r="F242" i="1" s="1"/>
  <c r="H242" i="1" s="1"/>
  <c r="J242" i="1" s="1"/>
  <c r="L242" i="1" s="1"/>
  <c r="N242" i="1" s="1"/>
  <c r="P242" i="1" s="1"/>
  <c r="S196" i="1"/>
  <c r="U196" i="1" s="1"/>
  <c r="W196" i="1" s="1"/>
  <c r="Y196" i="1" s="1"/>
  <c r="AA196" i="1" s="1"/>
  <c r="AB196" i="1"/>
  <c r="AD196" i="1" s="1"/>
  <c r="AF196" i="1" s="1"/>
  <c r="AH196" i="1" s="1"/>
  <c r="AJ196" i="1" s="1"/>
  <c r="AL196" i="1" s="1"/>
  <c r="D196" i="1"/>
  <c r="F196" i="1" s="1"/>
  <c r="H196" i="1" s="1"/>
  <c r="J196" i="1" s="1"/>
  <c r="L196" i="1" s="1"/>
  <c r="N196" i="1" s="1"/>
  <c r="P196" i="1" s="1"/>
  <c r="S187" i="1"/>
  <c r="U187" i="1" s="1"/>
  <c r="W187" i="1" s="1"/>
  <c r="Y187" i="1" s="1"/>
  <c r="AA187" i="1" s="1"/>
  <c r="AB187" i="1"/>
  <c r="AD187" i="1" s="1"/>
  <c r="AF187" i="1" s="1"/>
  <c r="AH187" i="1" s="1"/>
  <c r="AJ187" i="1" s="1"/>
  <c r="AL187" i="1" s="1"/>
  <c r="D187" i="1"/>
  <c r="F187" i="1" s="1"/>
  <c r="H187" i="1" s="1"/>
  <c r="J187" i="1" s="1"/>
  <c r="L187" i="1" s="1"/>
  <c r="N187" i="1" s="1"/>
  <c r="P187" i="1" s="1"/>
  <c r="S183" i="1"/>
  <c r="U183" i="1" s="1"/>
  <c r="W183" i="1" s="1"/>
  <c r="Y183" i="1" s="1"/>
  <c r="AA183" i="1" s="1"/>
  <c r="AB183" i="1"/>
  <c r="AD183" i="1" s="1"/>
  <c r="AF183" i="1" s="1"/>
  <c r="AH183" i="1" s="1"/>
  <c r="AJ183" i="1" s="1"/>
  <c r="AL183" i="1" s="1"/>
  <c r="D183" i="1"/>
  <c r="F183" i="1" s="1"/>
  <c r="H183" i="1" s="1"/>
  <c r="J183" i="1" s="1"/>
  <c r="L183" i="1" s="1"/>
  <c r="N183" i="1" s="1"/>
  <c r="P183" i="1" s="1"/>
  <c r="S179" i="1"/>
  <c r="U179" i="1" s="1"/>
  <c r="W179" i="1" s="1"/>
  <c r="Y179" i="1" s="1"/>
  <c r="AA179" i="1" s="1"/>
  <c r="AB179" i="1"/>
  <c r="AD179" i="1" s="1"/>
  <c r="AF179" i="1" s="1"/>
  <c r="AH179" i="1" s="1"/>
  <c r="AJ179" i="1" s="1"/>
  <c r="AL179" i="1" s="1"/>
  <c r="D179" i="1"/>
  <c r="F179" i="1" s="1"/>
  <c r="H179" i="1" s="1"/>
  <c r="J179" i="1" s="1"/>
  <c r="L179" i="1" s="1"/>
  <c r="N179" i="1" s="1"/>
  <c r="P179" i="1" s="1"/>
  <c r="S175" i="1"/>
  <c r="U175" i="1" s="1"/>
  <c r="W175" i="1" s="1"/>
  <c r="Y175" i="1" s="1"/>
  <c r="AA175" i="1" s="1"/>
  <c r="AB175" i="1"/>
  <c r="AD175" i="1" s="1"/>
  <c r="AF175" i="1" s="1"/>
  <c r="AH175" i="1" s="1"/>
  <c r="AJ175" i="1" s="1"/>
  <c r="AL175" i="1" s="1"/>
  <c r="D175" i="1"/>
  <c r="F175" i="1" s="1"/>
  <c r="H175" i="1" s="1"/>
  <c r="J175" i="1" s="1"/>
  <c r="L175" i="1" s="1"/>
  <c r="N175" i="1" s="1"/>
  <c r="P175" i="1" s="1"/>
  <c r="S170" i="1"/>
  <c r="U170" i="1" s="1"/>
  <c r="W170" i="1" s="1"/>
  <c r="Y170" i="1" s="1"/>
  <c r="AA170" i="1" s="1"/>
  <c r="AB170" i="1"/>
  <c r="AD170" i="1" s="1"/>
  <c r="AF170" i="1" s="1"/>
  <c r="AH170" i="1" s="1"/>
  <c r="AJ170" i="1" s="1"/>
  <c r="AL170" i="1" s="1"/>
  <c r="D170" i="1"/>
  <c r="F170" i="1" s="1"/>
  <c r="H170" i="1" s="1"/>
  <c r="J170" i="1" s="1"/>
  <c r="L170" i="1" s="1"/>
  <c r="N170" i="1" s="1"/>
  <c r="P170" i="1" s="1"/>
  <c r="S166" i="1"/>
  <c r="U166" i="1" s="1"/>
  <c r="W166" i="1" s="1"/>
  <c r="Y166" i="1" s="1"/>
  <c r="AA166" i="1" s="1"/>
  <c r="AB166" i="1"/>
  <c r="AD166" i="1" s="1"/>
  <c r="AF166" i="1" s="1"/>
  <c r="AH166" i="1" s="1"/>
  <c r="AJ166" i="1" s="1"/>
  <c r="AL166" i="1" s="1"/>
  <c r="D166" i="1"/>
  <c r="F166" i="1" s="1"/>
  <c r="H166" i="1" s="1"/>
  <c r="J166" i="1" s="1"/>
  <c r="L166" i="1" s="1"/>
  <c r="N166" i="1" s="1"/>
  <c r="P166" i="1" s="1"/>
  <c r="S162" i="1"/>
  <c r="U162" i="1" s="1"/>
  <c r="W162" i="1" s="1"/>
  <c r="Y162" i="1" s="1"/>
  <c r="AA162" i="1" s="1"/>
  <c r="AB162" i="1"/>
  <c r="AD162" i="1" s="1"/>
  <c r="AF162" i="1" s="1"/>
  <c r="AH162" i="1" s="1"/>
  <c r="AJ162" i="1" s="1"/>
  <c r="AL162" i="1" s="1"/>
  <c r="D162" i="1"/>
  <c r="F162" i="1" s="1"/>
  <c r="H162" i="1" s="1"/>
  <c r="J162" i="1" s="1"/>
  <c r="L162" i="1" s="1"/>
  <c r="N162" i="1" s="1"/>
  <c r="P162" i="1" s="1"/>
  <c r="S130" i="1"/>
  <c r="U130" i="1" s="1"/>
  <c r="W130" i="1" s="1"/>
  <c r="Y130" i="1" s="1"/>
  <c r="AA130" i="1" s="1"/>
  <c r="AB130" i="1"/>
  <c r="AD130" i="1" s="1"/>
  <c r="AF130" i="1" s="1"/>
  <c r="AH130" i="1" s="1"/>
  <c r="AJ130" i="1" s="1"/>
  <c r="AL130" i="1" s="1"/>
  <c r="D130" i="1"/>
  <c r="F130" i="1" s="1"/>
  <c r="H130" i="1" s="1"/>
  <c r="J130" i="1" s="1"/>
  <c r="L130" i="1" s="1"/>
  <c r="N130" i="1" s="1"/>
  <c r="P130" i="1" s="1"/>
  <c r="S131" i="1"/>
  <c r="U131" i="1" s="1"/>
  <c r="W131" i="1" s="1"/>
  <c r="Y131" i="1" s="1"/>
  <c r="AA131" i="1" s="1"/>
  <c r="AB131" i="1"/>
  <c r="AD131" i="1" s="1"/>
  <c r="AF131" i="1" s="1"/>
  <c r="AH131" i="1" s="1"/>
  <c r="AJ131" i="1" s="1"/>
  <c r="AL131" i="1" s="1"/>
  <c r="D131" i="1"/>
  <c r="F131" i="1" s="1"/>
  <c r="H131" i="1" s="1"/>
  <c r="J131" i="1" s="1"/>
  <c r="L131" i="1" s="1"/>
  <c r="N131" i="1" s="1"/>
  <c r="P131" i="1" s="1"/>
  <c r="S249" i="1" l="1"/>
  <c r="U249" i="1" s="1"/>
  <c r="W249" i="1" s="1"/>
  <c r="Y249" i="1" s="1"/>
  <c r="AA249" i="1" s="1"/>
  <c r="D150" i="1"/>
  <c r="F150" i="1" s="1"/>
  <c r="H150" i="1" s="1"/>
  <c r="J150" i="1" s="1"/>
  <c r="L150" i="1" s="1"/>
  <c r="N150" i="1" s="1"/>
  <c r="P150" i="1" s="1"/>
  <c r="AB127" i="1"/>
  <c r="AD127" i="1" s="1"/>
  <c r="AF127" i="1" s="1"/>
  <c r="AH127" i="1" s="1"/>
  <c r="AJ127" i="1" s="1"/>
  <c r="AL127" i="1" s="1"/>
  <c r="AB249" i="1"/>
  <c r="AD249" i="1" s="1"/>
  <c r="AF249" i="1" s="1"/>
  <c r="AH249" i="1" s="1"/>
  <c r="AJ249" i="1" s="1"/>
  <c r="AL249" i="1" s="1"/>
  <c r="AB150" i="1"/>
  <c r="AD150" i="1" s="1"/>
  <c r="AF150" i="1" s="1"/>
  <c r="AH150" i="1" s="1"/>
  <c r="AJ150" i="1" s="1"/>
  <c r="AL150" i="1" s="1"/>
  <c r="D127" i="1"/>
  <c r="F127" i="1" s="1"/>
  <c r="H127" i="1" s="1"/>
  <c r="J127" i="1" s="1"/>
  <c r="L127" i="1" s="1"/>
  <c r="N127" i="1" s="1"/>
  <c r="P127" i="1" s="1"/>
  <c r="D249" i="1"/>
  <c r="F249" i="1" s="1"/>
  <c r="H249" i="1" s="1"/>
  <c r="J249" i="1" s="1"/>
  <c r="L249" i="1" s="1"/>
  <c r="N249" i="1" s="1"/>
  <c r="P249" i="1" s="1"/>
  <c r="S150" i="1"/>
  <c r="U150" i="1" s="1"/>
  <c r="W150" i="1" s="1"/>
  <c r="Y150" i="1" s="1"/>
  <c r="AA150" i="1" s="1"/>
  <c r="S127" i="1"/>
  <c r="U127" i="1" s="1"/>
  <c r="W127" i="1" s="1"/>
  <c r="Y127" i="1" s="1"/>
  <c r="AA127" i="1" s="1"/>
  <c r="AB22" i="1"/>
  <c r="D22" i="1"/>
  <c r="AB21" i="1"/>
  <c r="S20" i="1"/>
  <c r="U20" i="1" s="1"/>
  <c r="W20" i="1" s="1"/>
  <c r="Y20" i="1" s="1"/>
  <c r="AA20" i="1" s="1"/>
  <c r="AB20" i="1"/>
  <c r="AD20" i="1" s="1"/>
  <c r="AF20" i="1" s="1"/>
  <c r="AH20" i="1" s="1"/>
  <c r="AJ20" i="1" s="1"/>
  <c r="AL20" i="1" s="1"/>
  <c r="F20" i="1"/>
  <c r="H20" i="1" s="1"/>
  <c r="J20" i="1" s="1"/>
  <c r="L20" i="1" s="1"/>
  <c r="N20" i="1" s="1"/>
  <c r="P20" i="1" s="1"/>
  <c r="S64" i="1"/>
  <c r="U64" i="1" s="1"/>
  <c r="W64" i="1" s="1"/>
  <c r="Y64" i="1" s="1"/>
  <c r="AA64" i="1" s="1"/>
  <c r="AB64" i="1"/>
  <c r="AD64" i="1" s="1"/>
  <c r="AF64" i="1" s="1"/>
  <c r="AH64" i="1" s="1"/>
  <c r="AJ64" i="1" s="1"/>
  <c r="AL64" i="1" s="1"/>
  <c r="D64" i="1"/>
  <c r="F64" i="1" s="1"/>
  <c r="H64" i="1" s="1"/>
  <c r="J64" i="1" s="1"/>
  <c r="L64" i="1" s="1"/>
  <c r="N64" i="1" s="1"/>
  <c r="P64" i="1" s="1"/>
  <c r="S55" i="1"/>
  <c r="U55" i="1" s="1"/>
  <c r="W55" i="1" s="1"/>
  <c r="Y55" i="1" s="1"/>
  <c r="AA55" i="1" s="1"/>
  <c r="AB55" i="1"/>
  <c r="AD55" i="1" s="1"/>
  <c r="AF55" i="1" s="1"/>
  <c r="AH55" i="1" s="1"/>
  <c r="AJ55" i="1" s="1"/>
  <c r="AL55" i="1" s="1"/>
  <c r="D55" i="1"/>
  <c r="F55" i="1" s="1"/>
  <c r="H55" i="1" s="1"/>
  <c r="J55" i="1" s="1"/>
  <c r="L55" i="1" s="1"/>
  <c r="N55" i="1" s="1"/>
  <c r="P55" i="1" s="1"/>
  <c r="AB46" i="1"/>
  <c r="D46" i="1"/>
  <c r="F46" i="1" s="1"/>
  <c r="H46" i="1" s="1"/>
  <c r="J46" i="1" s="1"/>
  <c r="L46" i="1" s="1"/>
  <c r="N46" i="1" s="1"/>
  <c r="P46" i="1" s="1"/>
  <c r="AB36" i="1"/>
  <c r="D36" i="1"/>
  <c r="D31" i="1"/>
  <c r="AB247" i="1" l="1"/>
  <c r="AD247" i="1" s="1"/>
  <c r="AF247" i="1" s="1"/>
  <c r="AH247" i="1" s="1"/>
  <c r="AJ247" i="1" s="1"/>
  <c r="AL247" i="1" s="1"/>
  <c r="F31" i="1"/>
  <c r="H31" i="1" s="1"/>
  <c r="J31" i="1" s="1"/>
  <c r="L31" i="1" s="1"/>
  <c r="N31" i="1" s="1"/>
  <c r="P31" i="1" s="1"/>
  <c r="D247" i="1"/>
  <c r="F247" i="1" s="1"/>
  <c r="H247" i="1" s="1"/>
  <c r="J247" i="1" s="1"/>
  <c r="L247" i="1" s="1"/>
  <c r="N247" i="1" s="1"/>
  <c r="P247" i="1" s="1"/>
  <c r="S46" i="1"/>
  <c r="U46" i="1" s="1"/>
  <c r="W46" i="1" s="1"/>
  <c r="Y46" i="1" s="1"/>
  <c r="AA46" i="1" s="1"/>
  <c r="S247" i="1"/>
  <c r="U247" i="1" s="1"/>
  <c r="W247" i="1" s="1"/>
  <c r="Y247" i="1" s="1"/>
  <c r="AA247" i="1" s="1"/>
  <c r="AD46" i="1"/>
  <c r="AF46" i="1" s="1"/>
  <c r="AH46" i="1" s="1"/>
  <c r="AJ46" i="1" s="1"/>
  <c r="AL46" i="1" s="1"/>
  <c r="S250" i="1"/>
  <c r="U250" i="1" s="1"/>
  <c r="W250" i="1" s="1"/>
  <c r="Y250" i="1" s="1"/>
  <c r="AA250" i="1" s="1"/>
  <c r="S36" i="1"/>
  <c r="U36" i="1" s="1"/>
  <c r="W36" i="1" s="1"/>
  <c r="Y36" i="1" s="1"/>
  <c r="AA36" i="1" s="1"/>
  <c r="AB243" i="1"/>
  <c r="AD243" i="1" s="1"/>
  <c r="AF243" i="1" s="1"/>
  <c r="AH243" i="1" s="1"/>
  <c r="AJ243" i="1" s="1"/>
  <c r="AL243" i="1" s="1"/>
  <c r="AD21" i="1"/>
  <c r="AF21" i="1" s="1"/>
  <c r="AH21" i="1" s="1"/>
  <c r="AJ21" i="1" s="1"/>
  <c r="AL21" i="1" s="1"/>
  <c r="S244" i="1"/>
  <c r="U244" i="1" s="1"/>
  <c r="W244" i="1" s="1"/>
  <c r="Y244" i="1" s="1"/>
  <c r="AA244" i="1" s="1"/>
  <c r="S22" i="1"/>
  <c r="U22" i="1" s="1"/>
  <c r="W22" i="1" s="1"/>
  <c r="Y22" i="1" s="1"/>
  <c r="AA22" i="1" s="1"/>
  <c r="AB244" i="1"/>
  <c r="AD244" i="1" s="1"/>
  <c r="AF244" i="1" s="1"/>
  <c r="AH244" i="1" s="1"/>
  <c r="AJ244" i="1" s="1"/>
  <c r="AL244" i="1" s="1"/>
  <c r="AD22" i="1"/>
  <c r="AF22" i="1" s="1"/>
  <c r="AH22" i="1" s="1"/>
  <c r="AJ22" i="1" s="1"/>
  <c r="AL22" i="1" s="1"/>
  <c r="AB250" i="1"/>
  <c r="AD250" i="1" s="1"/>
  <c r="AF250" i="1" s="1"/>
  <c r="AH250" i="1" s="1"/>
  <c r="AJ250" i="1" s="1"/>
  <c r="AL250" i="1" s="1"/>
  <c r="AD36" i="1"/>
  <c r="AF36" i="1" s="1"/>
  <c r="AH36" i="1" s="1"/>
  <c r="AJ36" i="1" s="1"/>
  <c r="AL36" i="1" s="1"/>
  <c r="S243" i="1"/>
  <c r="U243" i="1" s="1"/>
  <c r="W243" i="1" s="1"/>
  <c r="Y243" i="1" s="1"/>
  <c r="AA243" i="1" s="1"/>
  <c r="S21" i="1"/>
  <c r="U21" i="1" s="1"/>
  <c r="W21" i="1" s="1"/>
  <c r="Y21" i="1" s="1"/>
  <c r="AA21" i="1" s="1"/>
  <c r="D244" i="1"/>
  <c r="F244" i="1" s="1"/>
  <c r="H244" i="1" s="1"/>
  <c r="J244" i="1" s="1"/>
  <c r="L244" i="1" s="1"/>
  <c r="N244" i="1" s="1"/>
  <c r="P244" i="1" s="1"/>
  <c r="F22" i="1"/>
  <c r="H22" i="1" s="1"/>
  <c r="J22" i="1" s="1"/>
  <c r="L22" i="1" s="1"/>
  <c r="N22" i="1" s="1"/>
  <c r="P22" i="1" s="1"/>
  <c r="D250" i="1"/>
  <c r="F250" i="1" s="1"/>
  <c r="H250" i="1" s="1"/>
  <c r="J250" i="1" s="1"/>
  <c r="L250" i="1" s="1"/>
  <c r="N250" i="1" s="1"/>
  <c r="P250" i="1" s="1"/>
  <c r="F36" i="1"/>
  <c r="H36" i="1" s="1"/>
  <c r="J36" i="1" s="1"/>
  <c r="L36" i="1" s="1"/>
  <c r="N36" i="1" s="1"/>
  <c r="P36" i="1" s="1"/>
  <c r="D243" i="1"/>
  <c r="F243" i="1" s="1"/>
  <c r="H243" i="1" s="1"/>
  <c r="J243" i="1" s="1"/>
  <c r="L243" i="1" s="1"/>
  <c r="N243" i="1" s="1"/>
  <c r="P243" i="1" s="1"/>
  <c r="D18" i="1"/>
  <c r="AB18" i="1"/>
  <c r="S253" i="1"/>
  <c r="U253" i="1" s="1"/>
  <c r="W253" i="1" s="1"/>
  <c r="Y253" i="1" s="1"/>
  <c r="AA253" i="1" s="1"/>
  <c r="AB253" i="1"/>
  <c r="AD253" i="1" s="1"/>
  <c r="AF253" i="1" s="1"/>
  <c r="AH253" i="1" s="1"/>
  <c r="AJ253" i="1" s="1"/>
  <c r="AL253" i="1" s="1"/>
  <c r="D253" i="1"/>
  <c r="F253" i="1" s="1"/>
  <c r="H253" i="1" s="1"/>
  <c r="J253" i="1" s="1"/>
  <c r="L253" i="1" s="1"/>
  <c r="N253" i="1" s="1"/>
  <c r="P253" i="1" s="1"/>
  <c r="AB240" i="1" l="1"/>
  <c r="AB255" i="1" s="1"/>
  <c r="AD18" i="1"/>
  <c r="AF18" i="1" s="1"/>
  <c r="AH18" i="1" s="1"/>
  <c r="AJ18" i="1" s="1"/>
  <c r="AL18" i="1" s="1"/>
  <c r="S18" i="1"/>
  <c r="U18" i="1" s="1"/>
  <c r="W18" i="1" s="1"/>
  <c r="Y18" i="1" s="1"/>
  <c r="AA18" i="1" s="1"/>
  <c r="D240" i="1"/>
  <c r="F240" i="1" s="1"/>
  <c r="H240" i="1" s="1"/>
  <c r="J240" i="1" s="1"/>
  <c r="L240" i="1" s="1"/>
  <c r="N240" i="1" s="1"/>
  <c r="P240" i="1" s="1"/>
  <c r="F18" i="1"/>
  <c r="H18" i="1" s="1"/>
  <c r="J18" i="1" s="1"/>
  <c r="L18" i="1" s="1"/>
  <c r="N18" i="1" s="1"/>
  <c r="P18" i="1" s="1"/>
  <c r="AB246" i="1" l="1"/>
  <c r="S240" i="1"/>
  <c r="S255" i="1" s="1"/>
  <c r="AD240" i="1"/>
  <c r="AD255" i="1" s="1"/>
  <c r="AF240" i="1" l="1"/>
  <c r="AH240" i="1" s="1"/>
  <c r="AJ240" i="1" s="1"/>
  <c r="AL240" i="1" s="1"/>
  <c r="U240" i="1"/>
  <c r="W240" i="1" s="1"/>
  <c r="Y240" i="1" s="1"/>
  <c r="AA240" i="1" s="1"/>
</calcChain>
</file>

<file path=xl/sharedStrings.xml><?xml version="1.0" encoding="utf-8"?>
<sst xmlns="http://schemas.openxmlformats.org/spreadsheetml/2006/main" count="679" uniqueCount="357">
  <si>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</si>
  <si>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</si>
  <si>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</si>
  <si>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</si>
  <si>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</si>
  <si>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</si>
  <si>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</si>
  <si>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</si>
  <si>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</si>
  <si>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</si>
  <si>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</si>
  <si>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</si>
  <si>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</si>
  <si>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</si>
  <si>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</si>
  <si>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</si>
  <si>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</si>
  <si>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</si>
  <si>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</si>
  <si>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</si>
  <si>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</si>
  <si>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</si>
  <si>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</si>
  <si>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</si>
  <si>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</si>
  <si>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</si>
  <si>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</si>
  <si>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</si>
  <si>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</si>
  <si>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</si>
  <si>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</si>
  <si>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</si>
  <si>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</si>
  <si>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</si>
  <si>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</si>
  <si>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</si>
  <si>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</si>
  <si>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</si>
  <si>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</si>
  <si>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</si>
  <si>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</si>
  <si>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</si>
  <si>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</si>
  <si>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</si>
  <si>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</si>
  <si>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</si>
  <si>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</si>
  <si>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</si>
  <si>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</si>
  <si>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</si>
  <si>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</si>
  <si>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</si>
  <si>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</si>
  <si>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</si>
  <si>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</si>
  <si>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</si>
  <si>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</si>
  <si>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</si>
  <si>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</si>
  <si>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</si>
  <si>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</si>
  <si>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</si>
  <si>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</si>
  <si>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</si>
  <si>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</si>
  <si>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</si>
  <si>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</si>
  <si>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</si>
  <si>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</si>
  <si>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</si>
  <si>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</si>
  <si>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</si>
  <si>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</si>
  <si>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</si>
  <si>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</si>
  <si>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</si>
  <si>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</si>
  <si>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</si>
  <si>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</si>
  <si>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</si>
  <si>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</si>
  <si>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</si>
  <si>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</si>
  <si>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</si>
  <si>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</si>
  <si>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</si>
  <si>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</si>
  <si>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</si>
  <si>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</si>
  <si>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</si>
  <si>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</si>
  <si>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</si>
  <si>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</si>
  <si>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</si>
  <si>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</si>
  <si>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</si>
  <si>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</si>
  <si>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</si>
  <si>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</si>
  <si>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</si>
  <si>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</si>
  <si>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</si>
  <si>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</si>
  <si>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</si>
  <si>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</si>
  <si>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</si>
  <si>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</si>
  <si>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</si>
  <si>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</si>
  <si>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</si>
  <si>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</si>
  <si>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</si>
  <si>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</si>
  <si>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</si>
  <si>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</si>
  <si>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</si>
  <si>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</si>
  <si>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</si>
  <si>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</si>
  <si>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</si>
  <si>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</si>
  <si>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</si>
  <si>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</si>
  <si>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</si>
  <si>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</si>
  <si>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</si>
  <si>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</si>
  <si>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</si>
  <si>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</si>
  <si>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</si>
  <si>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</si>
  <si>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</si>
  <si>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</si>
  <si>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</si>
  <si>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</si>
  <si>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</si>
  <si>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питомника растений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</si>
  <si>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</si>
  <si>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</si>
  <si>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</si>
  <si>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</si>
  <si>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</si>
  <si>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</si>
  <si>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</si>
  <si>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</si>
  <si>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</si>
  <si>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</si>
  <si>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</si>
  <si>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</si>
  <si>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</si>
  <si>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</si>
  <si>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</si>
  <si>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</si>
  <si>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</si>
  <si>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</si>
  <si>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</si>
  <si>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</si>
  <si>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</si>
  <si>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</si>
  <si>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</si>
  <si>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</si>
  <si>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</si>
  <si>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</si>
  <si>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</si>
  <si>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</si>
  <si>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</si>
  <si>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</si>
  <si>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</si>
  <si>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</si>
  <si>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</si>
  <si>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</si>
  <si>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</si>
  <si>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</si>
  <si>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</si>
  <si>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</si>
  <si>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</si>
  <si>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</si>
  <si>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</si>
  <si>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</si>
  <si>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</si>
  <si>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</si>
  <si>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</si>
  <si>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</si>
  <si>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</si>
  <si>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</si>
  <si>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</si>
  <si>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</si>
  <si>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</si>
  <si>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</si>
  <si>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</si>
  <si>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</si>
  <si>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</si>
  <si>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</si>
  <si>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</si>
  <si>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</si>
  <si>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</si>
  <si>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</si>
  <si>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</si>
  <si>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</si>
  <si>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</si>
  <si>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</si>
  <si>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</si>
  <si>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</si>
  <si>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</si>
  <si>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</si>
  <si>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</si>
  <si>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</si>
  <si>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</si>
  <si>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</si>
  <si>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</si>
  <si>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</si>
  <si>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</si>
  <si>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</si>
  <si>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</si>
  <si>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</si>
  <si>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</si>
  <si>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</si>
  <si>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</si>
  <si>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</si>
  <si>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</si>
  <si>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</si>
  <si>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</si>
  <si>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</si>
  <si>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</si>
  <si>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</si>
  <si>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</si>
  <si>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</si>
  <si>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</si>
  <si>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</si>
  <si>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</si>
  <si>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</si>
  <si>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</si>
  <si>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</si>
  <si>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</si>
  <si>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</si>
  <si>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</si>
  <si>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</si>
  <si>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</si>
  <si>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</si>
  <si>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</si>
  <si>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</si>
  <si>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</si>
  <si>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</si>
  <si>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</si>
  <si>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</si>
  <si>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</si>
  <si>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</si>
  <si>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</si>
  <si>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</si>
  <si>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</si>
  <si>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</si>
  <si>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</si>
  <si>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</si>
  <si>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</si>
  <si>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</si>
  <si>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</si>
  <si>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</si>
  <si>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</si>
  <si>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</si>
  <si>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</si>
  <si>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</si>
  <si>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</si>
  <si>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</si>
  <si>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</si>
  <si>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</si>
  <si>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</si>
  <si>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</si>
  <si>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</si>
  <si>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</si>
  <si>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</si>
  <si>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</si>
  <si>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</si>
  <si>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</si>
  <si>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</si>
  <si>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</si>
  <si>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</si>
  <si>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</si>
  <si>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</si>
  <si>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</si>
  <si>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</si>
  <si>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</si>
  <si>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</si>
  <si>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</si>
  <si>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</si>
  <si>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</si>
  <si>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</si>
  <si>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</si>
  <si>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</si>
  <si>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</si>
  <si>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</si>
  <si>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</si>
  <si>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</si>
  <si>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</si>
  <si>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</si>
  <si>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</si>
  <si>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</si>
  <si>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</si>
  <si>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</si>
  <si>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</si>
  <si>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</si>
  <si>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</si>
  <si>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</si>
  <si>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</si>
  <si>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</si>
  <si>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</si>
  <si>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д. 54 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</si>
  <si>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д. 57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</si>
  <si>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</si>
  <si>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</si>
  <si>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</si>
  <si>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</si>
  <si>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</si>
  <si>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</si>
  <si>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</si>
  <si>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</si>
  <si>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</si>
  <si>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</si>
  <si>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</si>
  <si>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</si>
  <si>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</si>
  <si>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</si>
  <si>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</si>
  <si>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</si>
  <si>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</si>
  <si>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</si>
  <si>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</si>
  <si>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</si>
  <si>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</si>
  <si>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</si>
  <si>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</si>
  <si>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</si>
  <si>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</si>
  <si>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</si>
  <si>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</si>
  <si>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</si>
  <si>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</si>
  <si>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</si>
  <si>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</si>
  <si>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</si>
  <si>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</si>
  <si>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</si>
  <si>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</si>
  <si>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</si>
  <si>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</si>
  <si>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</si>
  <si>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</si>
  <si>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</si>
  <si>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</si>
  <si>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</si>
  <si>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1510121480, 15101SЖ160, 1530343260, 15101SЖ860</t>
  </si>
  <si>
    <t>0320342170</t>
  </si>
  <si>
    <t>Приобретение здания дворца культуры (с земельным участком), расположенного по адресу: г. Пермь, ул. Репина, 20</t>
  </si>
  <si>
    <t>95.</t>
  </si>
  <si>
    <t>96.</t>
  </si>
  <si>
    <t>Строительство корпуса МАОУ «Гимназия № 33» г. Перми</t>
  </si>
  <si>
    <t>от 26.04.2022 № 76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</si>
  <si>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2022 год и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</si>
</sst>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4" borderId="1" xfId="0" applyFont="1" applyFill="1" applyBorder="1" applyAlignment="1">
      <alignment horizontal="center" vertical="top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164" fontId="1" fillId="4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8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" xfId="0" applyFont="1" applyFill="1" applyBorder="1"/>
    <xf numFmtId="165" fontId="1" fillId="0" borderId="0" xfId="0" applyNumberFormat="1" applyFont="1" applyFill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1" fillId="0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O258"/>
  <sheetViews>
    <sheetView tabSelected="1" zoomScale="70" zoomScaleNormal="70" workbookViewId="0">
      <selection activeCell="P22" sqref="P22"/>
    </sheetView>
  </sheetViews>
  <sheetFormatPr defaultColWidth="9.109375" defaultRowHeight="18" x14ac:dyDescent="0.35"/>
  <cols>
    <col min="1" max="1" width="5.5546875" style="72" customWidth="1"/>
    <col min="2" max="2" width="82.6640625" style="73" customWidth="1"/>
    <col min="3" max="3" width="21.33203125" style="73" customWidth="1"/>
    <col min="4" max="7" width="17.5546875" style="9" hidden="1" customWidth="1"/>
    <col min="8" max="8" width="18.6640625" style="9" hidden="1" customWidth="1"/>
    <col min="9" max="9" width="17.5546875" style="9" hidden="1" customWidth="1"/>
    <col min="10" max="10" width="18.6640625" style="9" hidden="1" customWidth="1"/>
    <col min="11" max="11" width="17.5546875" style="9" hidden="1" customWidth="1"/>
    <col min="12" max="12" width="18.6640625" style="9" hidden="1" customWidth="1"/>
    <col min="13" max="13" width="17.5546875" style="9" hidden="1" customWidth="1"/>
    <col min="14" max="14" width="18.6640625" style="9" hidden="1" customWidth="1"/>
    <col min="15" max="15" width="17.5546875" style="41" hidden="1" customWidth="1"/>
    <col min="16" max="16" width="18.6640625" style="81" customWidth="1"/>
    <col min="17" max="25" width="18.6640625" style="9" hidden="1" customWidth="1"/>
    <col min="26" max="26" width="18.6640625" style="41" hidden="1" customWidth="1"/>
    <col min="27" max="27" width="18.6640625" style="81" customWidth="1"/>
    <col min="28" max="36" width="18.6640625" style="9" hidden="1" customWidth="1"/>
    <col min="37" max="37" width="18.6640625" style="41" hidden="1" customWidth="1"/>
    <col min="38" max="38" width="18.6640625" style="81" customWidth="1"/>
    <col min="39" max="39" width="16.5546875" style="21" hidden="1" customWidth="1"/>
    <col min="40" max="40" width="10" style="19" hidden="1" customWidth="1"/>
    <col min="41" max="41" width="9.44140625" style="3" hidden="1" customWidth="1"/>
    <col min="42" max="43" width="9.109375" style="72" customWidth="1"/>
    <col min="44" max="16384" width="9.109375" style="72"/>
  </cols>
  <sheetData>
    <row r="1" spans="1:39" x14ac:dyDescent="0.35">
      <c r="AB1" s="10"/>
      <c r="AC1" s="10"/>
      <c r="AD1" s="10"/>
      <c r="AE1" s="10"/>
      <c r="AF1" s="10"/>
      <c r="AG1" s="10"/>
      <c r="AH1" s="10"/>
      <c r="AI1" s="10"/>
      <c r="AJ1" s="10"/>
      <c r="AK1" s="44"/>
      <c r="AL1" s="84" t="s">
        <v>193</v>
      </c>
    </row>
    <row r="2" spans="1:39" x14ac:dyDescent="0.35">
      <c r="AB2" s="10"/>
      <c r="AC2" s="10"/>
      <c r="AD2" s="10"/>
      <c r="AE2" s="10"/>
      <c r="AF2" s="10"/>
      <c r="AG2" s="10"/>
      <c r="AH2" s="10"/>
      <c r="AI2" s="10"/>
      <c r="AJ2" s="10"/>
      <c r="AK2" s="44"/>
      <c r="AL2" s="84" t="s">
        <v>17</v>
      </c>
    </row>
    <row r="3" spans="1:39" x14ac:dyDescent="0.35">
      <c r="AB3" s="10"/>
      <c r="AC3" s="10"/>
      <c r="AD3" s="10"/>
      <c r="AE3" s="10"/>
      <c r="AF3" s="10"/>
      <c r="AG3" s="10"/>
      <c r="AH3" s="10"/>
      <c r="AI3" s="10"/>
      <c r="AJ3" s="10"/>
      <c r="AK3" s="44"/>
      <c r="AL3" s="84" t="s">
        <v>18</v>
      </c>
    </row>
    <row r="4" spans="1:39" x14ac:dyDescent="0.35">
      <c r="AA4" s="136" t="s">
        <v>355</v>
      </c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6"/>
    </row>
    <row r="6" spans="1:39" ht="15.75" customHeight="1" x14ac:dyDescent="0.35">
      <c r="A6" s="74"/>
      <c r="B6" s="75"/>
      <c r="C6" s="75"/>
      <c r="D6" s="46"/>
      <c r="E6" s="46"/>
      <c r="F6" s="46"/>
      <c r="G6" s="55"/>
      <c r="H6" s="54"/>
      <c r="I6" s="57"/>
      <c r="J6" s="55"/>
      <c r="K6" s="60"/>
      <c r="L6" s="59"/>
      <c r="M6" s="61"/>
      <c r="N6" s="60"/>
      <c r="O6" s="61"/>
      <c r="P6" s="82"/>
      <c r="Q6" s="46"/>
      <c r="R6" s="46"/>
      <c r="S6" s="46"/>
      <c r="T6" s="55"/>
      <c r="U6" s="54"/>
      <c r="V6" s="57"/>
      <c r="W6" s="55"/>
      <c r="X6" s="61"/>
      <c r="Y6" s="59"/>
      <c r="Z6" s="61"/>
      <c r="AA6" s="82"/>
      <c r="AB6" s="47"/>
      <c r="AC6" s="48"/>
      <c r="AD6" s="48"/>
      <c r="AE6" s="56"/>
      <c r="AF6" s="49"/>
      <c r="AG6" s="58"/>
      <c r="AH6" s="49"/>
      <c r="AI6" s="62"/>
      <c r="AJ6" s="49"/>
      <c r="AK6" s="62"/>
      <c r="AL6" s="85" t="s">
        <v>193</v>
      </c>
      <c r="AM6" s="22"/>
    </row>
    <row r="7" spans="1:39" ht="15.75" customHeight="1" x14ac:dyDescent="0.35">
      <c r="A7" s="74"/>
      <c r="B7" s="75"/>
      <c r="C7" s="75"/>
      <c r="D7" s="46"/>
      <c r="E7" s="46"/>
      <c r="F7" s="46"/>
      <c r="G7" s="55"/>
      <c r="H7" s="54"/>
      <c r="I7" s="57"/>
      <c r="J7" s="55"/>
      <c r="K7" s="60"/>
      <c r="L7" s="59"/>
      <c r="M7" s="61"/>
      <c r="N7" s="60"/>
      <c r="O7" s="61"/>
      <c r="P7" s="82"/>
      <c r="Q7" s="46"/>
      <c r="R7" s="46"/>
      <c r="S7" s="46"/>
      <c r="T7" s="55"/>
      <c r="U7" s="54"/>
      <c r="V7" s="57"/>
      <c r="W7" s="55"/>
      <c r="X7" s="61"/>
      <c r="Y7" s="59"/>
      <c r="Z7" s="61"/>
      <c r="AA7" s="82"/>
      <c r="AB7" s="47"/>
      <c r="AC7" s="48"/>
      <c r="AD7" s="48"/>
      <c r="AE7" s="56"/>
      <c r="AF7" s="49"/>
      <c r="AG7" s="58"/>
      <c r="AH7" s="49"/>
      <c r="AI7" s="62"/>
      <c r="AJ7" s="49"/>
      <c r="AK7" s="62"/>
      <c r="AL7" s="85" t="s">
        <v>17</v>
      </c>
      <c r="AM7" s="22"/>
    </row>
    <row r="8" spans="1:39" ht="15.75" customHeight="1" x14ac:dyDescent="0.35">
      <c r="A8" s="74"/>
      <c r="B8" s="75"/>
      <c r="C8" s="75"/>
      <c r="D8" s="46"/>
      <c r="E8" s="46"/>
      <c r="F8" s="46"/>
      <c r="G8" s="55"/>
      <c r="H8" s="54"/>
      <c r="I8" s="57"/>
      <c r="J8" s="55"/>
      <c r="K8" s="60"/>
      <c r="L8" s="59"/>
      <c r="M8" s="61"/>
      <c r="N8" s="60"/>
      <c r="O8" s="61"/>
      <c r="P8" s="82"/>
      <c r="Q8" s="46"/>
      <c r="R8" s="46"/>
      <c r="S8" s="46"/>
      <c r="T8" s="55"/>
      <c r="U8" s="54"/>
      <c r="V8" s="57"/>
      <c r="W8" s="55"/>
      <c r="X8" s="61"/>
      <c r="Y8" s="59"/>
      <c r="Z8" s="61"/>
      <c r="AA8" s="82"/>
      <c r="AB8" s="47"/>
      <c r="AC8" s="48"/>
      <c r="AD8" s="48"/>
      <c r="AE8" s="56"/>
      <c r="AF8" s="49"/>
      <c r="AG8" s="58"/>
      <c r="AH8" s="49"/>
      <c r="AI8" s="62"/>
      <c r="AJ8" s="49"/>
      <c r="AK8" s="62"/>
      <c r="AL8" s="85" t="s">
        <v>18</v>
      </c>
      <c r="AM8" s="22"/>
    </row>
    <row r="9" spans="1:39" ht="15.75" customHeight="1" x14ac:dyDescent="0.35">
      <c r="A9" s="74"/>
      <c r="B9" s="75"/>
      <c r="C9" s="75"/>
      <c r="D9" s="46"/>
      <c r="E9" s="46"/>
      <c r="F9" s="46"/>
      <c r="G9" s="55"/>
      <c r="H9" s="54"/>
      <c r="I9" s="57"/>
      <c r="J9" s="55"/>
      <c r="K9" s="60"/>
      <c r="L9" s="59"/>
      <c r="M9" s="61"/>
      <c r="N9" s="60"/>
      <c r="O9" s="61"/>
      <c r="P9" s="82"/>
      <c r="Q9" s="46"/>
      <c r="R9" s="46"/>
      <c r="S9" s="46"/>
      <c r="T9" s="55"/>
      <c r="U9" s="54"/>
      <c r="V9" s="57"/>
      <c r="W9" s="55"/>
      <c r="X9" s="61"/>
      <c r="Y9" s="59"/>
      <c r="Z9" s="61"/>
      <c r="AA9" s="82"/>
      <c r="AB9" s="47"/>
      <c r="AC9" s="48"/>
      <c r="AD9" s="48"/>
      <c r="AE9" s="56"/>
      <c r="AF9" s="10"/>
      <c r="AG9" s="58"/>
      <c r="AH9" s="10"/>
      <c r="AI9" s="62"/>
      <c r="AJ9" s="10"/>
      <c r="AK9" s="63"/>
      <c r="AL9" s="84" t="s">
        <v>317</v>
      </c>
      <c r="AM9" s="22"/>
    </row>
    <row r="10" spans="1:39" ht="15.75" customHeight="1" x14ac:dyDescent="0.35">
      <c r="A10" s="74"/>
      <c r="B10" s="75"/>
      <c r="C10" s="75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82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82"/>
      <c r="AB10" s="69"/>
      <c r="AC10" s="70"/>
      <c r="AD10" s="70"/>
      <c r="AE10" s="70"/>
      <c r="AF10" s="10"/>
      <c r="AG10" s="70"/>
      <c r="AH10" s="10"/>
      <c r="AI10" s="70"/>
      <c r="AJ10" s="10"/>
      <c r="AK10" s="71"/>
      <c r="AL10" s="84"/>
      <c r="AM10" s="22"/>
    </row>
    <row r="11" spans="1:39" ht="15.75" customHeight="1" x14ac:dyDescent="0.35">
      <c r="A11" s="110" t="s">
        <v>22</v>
      </c>
      <c r="B11" s="111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3"/>
      <c r="AB11" s="114"/>
      <c r="AC11" s="115"/>
      <c r="AD11" s="115"/>
      <c r="AE11" s="116"/>
      <c r="AF11" s="115"/>
      <c r="AG11" s="116"/>
      <c r="AH11" s="116"/>
      <c r="AI11" s="116"/>
      <c r="AJ11" s="115"/>
      <c r="AK11" s="116"/>
      <c r="AL11" s="117"/>
      <c r="AM11" s="22"/>
    </row>
    <row r="12" spans="1:39" ht="19.5" customHeight="1" x14ac:dyDescent="0.35">
      <c r="A12" s="110" t="s">
        <v>356</v>
      </c>
      <c r="B12" s="111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3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3"/>
      <c r="AB12" s="114"/>
      <c r="AC12" s="115"/>
      <c r="AD12" s="115"/>
      <c r="AE12" s="116"/>
      <c r="AF12" s="115"/>
      <c r="AG12" s="116"/>
      <c r="AH12" s="116"/>
      <c r="AI12" s="116"/>
      <c r="AJ12" s="115"/>
      <c r="AK12" s="116"/>
      <c r="AL12" s="117"/>
      <c r="AM12" s="22"/>
    </row>
    <row r="13" spans="1:39" x14ac:dyDescent="0.35">
      <c r="A13" s="118"/>
      <c r="B13" s="111"/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3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3"/>
      <c r="AB13" s="114"/>
      <c r="AC13" s="115"/>
      <c r="AD13" s="115"/>
      <c r="AE13" s="116"/>
      <c r="AF13" s="115"/>
      <c r="AG13" s="116"/>
      <c r="AH13" s="116"/>
      <c r="AI13" s="116"/>
      <c r="AJ13" s="115"/>
      <c r="AK13" s="116"/>
      <c r="AL13" s="117"/>
      <c r="AM13" s="22"/>
    </row>
    <row r="14" spans="1:39" x14ac:dyDescent="0.35">
      <c r="A14" s="76"/>
      <c r="B14" s="75"/>
      <c r="C14" s="7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82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82"/>
      <c r="AB14" s="69"/>
      <c r="AC14" s="70"/>
      <c r="AD14" s="70"/>
      <c r="AE14" s="71"/>
      <c r="AF14" s="70"/>
      <c r="AG14" s="71"/>
      <c r="AH14" s="71"/>
      <c r="AI14" s="71"/>
      <c r="AJ14" s="70"/>
      <c r="AK14" s="71"/>
      <c r="AL14" s="86"/>
      <c r="AM14" s="22"/>
    </row>
    <row r="15" spans="1:39" x14ac:dyDescent="0.35">
      <c r="A15" s="77"/>
      <c r="B15" s="78"/>
      <c r="C15" s="78"/>
      <c r="AB15" s="10"/>
      <c r="AC15" s="10"/>
      <c r="AD15" s="10"/>
      <c r="AE15" s="10"/>
      <c r="AF15" s="10"/>
      <c r="AG15" s="10"/>
      <c r="AH15" s="10"/>
      <c r="AI15" s="10"/>
      <c r="AJ15" s="10"/>
      <c r="AK15" s="44"/>
      <c r="AL15" s="84" t="s">
        <v>16</v>
      </c>
    </row>
    <row r="16" spans="1:39" ht="18.75" customHeight="1" x14ac:dyDescent="0.35">
      <c r="A16" s="108" t="s">
        <v>0</v>
      </c>
      <c r="B16" s="108" t="s">
        <v>13</v>
      </c>
      <c r="C16" s="108" t="s">
        <v>1</v>
      </c>
      <c r="D16" s="125" t="s">
        <v>23</v>
      </c>
      <c r="E16" s="125" t="s">
        <v>304</v>
      </c>
      <c r="F16" s="125" t="s">
        <v>23</v>
      </c>
      <c r="G16" s="125" t="s">
        <v>316</v>
      </c>
      <c r="H16" s="127" t="s">
        <v>23</v>
      </c>
      <c r="I16" s="125" t="s">
        <v>338</v>
      </c>
      <c r="J16" s="127" t="s">
        <v>23</v>
      </c>
      <c r="K16" s="125" t="s">
        <v>339</v>
      </c>
      <c r="L16" s="127" t="s">
        <v>23</v>
      </c>
      <c r="M16" s="125" t="s">
        <v>342</v>
      </c>
      <c r="N16" s="127" t="s">
        <v>23</v>
      </c>
      <c r="O16" s="106" t="s">
        <v>343</v>
      </c>
      <c r="P16" s="108" t="s">
        <v>23</v>
      </c>
      <c r="Q16" s="134" t="s">
        <v>29</v>
      </c>
      <c r="R16" s="134" t="s">
        <v>304</v>
      </c>
      <c r="S16" s="132" t="s">
        <v>29</v>
      </c>
      <c r="T16" s="125" t="s">
        <v>316</v>
      </c>
      <c r="U16" s="127" t="s">
        <v>29</v>
      </c>
      <c r="V16" s="125" t="s">
        <v>338</v>
      </c>
      <c r="W16" s="127" t="s">
        <v>29</v>
      </c>
      <c r="X16" s="125" t="s">
        <v>339</v>
      </c>
      <c r="Y16" s="127" t="s">
        <v>29</v>
      </c>
      <c r="Z16" s="106" t="s">
        <v>343</v>
      </c>
      <c r="AA16" s="108" t="s">
        <v>29</v>
      </c>
      <c r="AB16" s="132" t="s">
        <v>35</v>
      </c>
      <c r="AC16" s="125" t="s">
        <v>304</v>
      </c>
      <c r="AD16" s="132" t="s">
        <v>35</v>
      </c>
      <c r="AE16" s="125" t="s">
        <v>316</v>
      </c>
      <c r="AF16" s="127" t="s">
        <v>35</v>
      </c>
      <c r="AG16" s="125" t="s">
        <v>316</v>
      </c>
      <c r="AH16" s="127" t="s">
        <v>35</v>
      </c>
      <c r="AI16" s="125" t="s">
        <v>339</v>
      </c>
      <c r="AJ16" s="127" t="s">
        <v>35</v>
      </c>
      <c r="AK16" s="106" t="s">
        <v>339</v>
      </c>
      <c r="AL16" s="108" t="s">
        <v>35</v>
      </c>
      <c r="AM16" s="23"/>
    </row>
    <row r="17" spans="1:41" x14ac:dyDescent="0.35">
      <c r="A17" s="109"/>
      <c r="B17" s="109"/>
      <c r="C17" s="109"/>
      <c r="D17" s="126"/>
      <c r="E17" s="126"/>
      <c r="F17" s="126"/>
      <c r="G17" s="126"/>
      <c r="H17" s="128"/>
      <c r="I17" s="126"/>
      <c r="J17" s="128"/>
      <c r="K17" s="126"/>
      <c r="L17" s="128"/>
      <c r="M17" s="126"/>
      <c r="N17" s="128"/>
      <c r="O17" s="107"/>
      <c r="P17" s="109"/>
      <c r="Q17" s="135"/>
      <c r="R17" s="135"/>
      <c r="S17" s="133"/>
      <c r="T17" s="126"/>
      <c r="U17" s="128"/>
      <c r="V17" s="126"/>
      <c r="W17" s="128"/>
      <c r="X17" s="126"/>
      <c r="Y17" s="128"/>
      <c r="Z17" s="107"/>
      <c r="AA17" s="109"/>
      <c r="AB17" s="133"/>
      <c r="AC17" s="126"/>
      <c r="AD17" s="133"/>
      <c r="AE17" s="126"/>
      <c r="AF17" s="128"/>
      <c r="AG17" s="126"/>
      <c r="AH17" s="128"/>
      <c r="AI17" s="126"/>
      <c r="AJ17" s="128"/>
      <c r="AK17" s="107"/>
      <c r="AL17" s="109"/>
      <c r="AM17" s="24"/>
    </row>
    <row r="18" spans="1:41" x14ac:dyDescent="0.35">
      <c r="A18" s="79"/>
      <c r="B18" s="80" t="s">
        <v>2</v>
      </c>
      <c r="C18" s="80"/>
      <c r="D18" s="32">
        <f>D23+D24+D25+D27+D31+D36+D40+D46+D51+D52+D53+D54+D55+D59+D64+D69+D70+D71+D72+D73+D74+D75+D76+D77+D78+D79+D80+D81+D82</f>
        <v>1020909.7000000001</v>
      </c>
      <c r="E18" s="33">
        <f>E23+E24+E25+E27+E31+E36+E40+E46+E51+E52+E53+E54+E55+E59+E64+E69+E70+E71+E72+E73+E74+E75+E76+E77+E78+E79+E80+E81+E82+E41</f>
        <v>398635.03</v>
      </c>
      <c r="F18" s="33">
        <f>D18+E18</f>
        <v>1419544.73</v>
      </c>
      <c r="G18" s="33">
        <f>G23+G24+G25+G27+G31+G36+G40+G46+G51+G52+G53+G54+G55+G59+G64+G69+G70+G71+G72+G73+G74+G75+G76+G77+G78+G79+G80+G81+G82+G41+G83</f>
        <v>10480.867</v>
      </c>
      <c r="H18" s="33">
        <f>F18+G18</f>
        <v>1430025.5970000001</v>
      </c>
      <c r="I18" s="33">
        <f>I23+I24+I25+I27+I31+I36+I40+I46+I51+I52+I53+I54+I55+I59+I64+I69+I70+I71+I72+I73+I74+I75+I76+I77+I78+I79+I80+I81+I82+I41+I83</f>
        <v>-936.10399999999993</v>
      </c>
      <c r="J18" s="33">
        <f>H18+I18</f>
        <v>1429089.493</v>
      </c>
      <c r="K18" s="33">
        <f>K23+K24+K25+K27+K31+K36+K40+K46+K51+K52+K53+K54+K55+K59+K64+K69+K70+K71+K72+K73+K74+K75+K76+K77+K78+K79+K80+K81+K82+K41+K83</f>
        <v>0</v>
      </c>
      <c r="L18" s="33">
        <f>J18+K18</f>
        <v>1429089.493</v>
      </c>
      <c r="M18" s="33">
        <f>M23+M24+M25+M27+M31+M36+M40+M46+M51+M52+M53+M54+M55+M59+M64+M69+M70+M71+M72+M73+M74+M75+M76+M77+M78+M79+M80+M81+M82+M41+M83</f>
        <v>0</v>
      </c>
      <c r="N18" s="33">
        <f>L18+M18</f>
        <v>1429089.493</v>
      </c>
      <c r="O18" s="33">
        <f>O23+O24+O25+O27+O31+O36+O40+O46+O51+O52+O53+O54+O55+O59+O64+O69+O70+O71+O72+O73+O74+O75+O76+O77+O78+O79+O80+O81+O82+O41+O83+O26+O84+O85</f>
        <v>-5405.6870000000017</v>
      </c>
      <c r="P18" s="83">
        <f>N18+O18</f>
        <v>1423683.8060000001</v>
      </c>
      <c r="Q18" s="33">
        <f>Q23+Q24+Q25+Q27+Q31+Q36+Q40+Q46+Q51+Q52+Q53+Q54+Q55+Q59+Q64+Q69+Q70+Q71+Q72+Q73+Q74+Q75+Q76+Q77+Q78+Q79+Q80+Q81+Q82</f>
        <v>1592185.8999999994</v>
      </c>
      <c r="R18" s="33">
        <f>R23+R24+R25+R27+R31+R36+R40+R46+R51+R52+R53+R54+R55+R59+R64+R69+R70+R71+R72+R73+R74+R75+R76+R77+R78+R79+R80+R81+R82+R41</f>
        <v>779269.19</v>
      </c>
      <c r="S18" s="33">
        <f>Q18+R18</f>
        <v>2371455.0899999994</v>
      </c>
      <c r="T18" s="33">
        <f>T23+T24+T25+T27+T31+T36+T40+T46+T51+T52+T53+T54+T55+T59+T64+T69+T70+T71+T72+T73+T74+T75+T76+T77+T78+T79+T80+T81+T82+T41+T83</f>
        <v>0</v>
      </c>
      <c r="U18" s="33">
        <f>S18+T18</f>
        <v>2371455.0899999994</v>
      </c>
      <c r="V18" s="33">
        <f>V23+V24+V25+V27+V31+V36+V40+V46+V51+V52+V53+V54+V55+V59+V64+V69+V70+V71+V72+V73+V74+V75+V76+V77+V78+V79+V80+V81+V82+V41+V83</f>
        <v>0</v>
      </c>
      <c r="W18" s="33">
        <f>U18+V18</f>
        <v>2371455.0899999994</v>
      </c>
      <c r="X18" s="33">
        <f>X23+X24+X25+X27+X31+X36+X40+X46+X51+X52+X53+X54+X55+X59+X64+X69+X70+X71+X72+X73+X74+X75+X76+X77+X78+X79+X80+X81+X82+X41+X83</f>
        <v>0</v>
      </c>
      <c r="Y18" s="33">
        <f>W18+X18</f>
        <v>2371455.0899999994</v>
      </c>
      <c r="Z18" s="33">
        <f>Z23+Z24+Z25+Z27+Z31+Z36+Z40+Z46+Z51+Z52+Z53+Z54+Z55+Z59+Z64+Z69+Z70+Z71+Z72+Z73+Z74+Z75+Z76+Z77+Z78+Z79+Z80+Z81+Z82+Z41+Z83+Z26+Z84+Z85</f>
        <v>0</v>
      </c>
      <c r="AA18" s="83">
        <f>Y18+Z18</f>
        <v>2371455.0899999994</v>
      </c>
      <c r="AB18" s="33">
        <f>AB23+AB24+AB25+AB27+AB31+AB36+AB40+AB46+AB51+AB52+AB53+AB54+AB55+AB59+AB64+AB69+AB70+AB71+AB72+AB73+AB74+AB75+AB76+AB77+AB78+AB79+AB80+AB81+AB82</f>
        <v>884457.8</v>
      </c>
      <c r="AC18" s="33">
        <f>AC23+AC24+AC25+AC27+AC31+AC36+AC40+AC46+AC51+AC52+AC53+AC54+AC55+AC59+AC64+AC69+AC70+AC71+AC72+AC73+AC74+AC75+AC76+AC77+AC78+AC79+AC80+AC81+AC82+AC41</f>
        <v>52623.150000000023</v>
      </c>
      <c r="AD18" s="33">
        <f>AB18+AC18</f>
        <v>937080.95000000007</v>
      </c>
      <c r="AE18" s="33">
        <f>AE23+AE24+AE25+AE27+AE31+AE36+AE40+AE46+AE51+AE52+AE53+AE54+AE55+AE59+AE64+AE69+AE70+AE71+AE72+AE73+AE74+AE75+AE76+AE77+AE78+AE79+AE80+AE81+AE82+AE41+AE83</f>
        <v>0</v>
      </c>
      <c r="AF18" s="33">
        <f>AD18+AE18</f>
        <v>937080.95000000007</v>
      </c>
      <c r="AG18" s="33">
        <f>AG23+AG24+AG25+AG27+AG31+AG36+AG40+AG46+AG51+AG52+AG53+AG54+AG55+AG59+AG64+AG69+AG70+AG71+AG72+AG73+AG74+AG75+AG76+AG77+AG78+AG79+AG80+AG81+AG82+AG41+AG83</f>
        <v>0</v>
      </c>
      <c r="AH18" s="33">
        <f>AF18+AG18</f>
        <v>937080.95000000007</v>
      </c>
      <c r="AI18" s="33">
        <f>AI23+AI24+AI25+AI27+AI31+AI36+AI40+AI46+AI51+AI52+AI53+AI54+AI55+AI59+AI64+AI69+AI70+AI71+AI72+AI73+AI74+AI75+AI76+AI77+AI78+AI79+AI80+AI81+AI82+AI41+AI83</f>
        <v>0</v>
      </c>
      <c r="AJ18" s="33">
        <f>AH18+AI18</f>
        <v>937080.95000000007</v>
      </c>
      <c r="AK18" s="33">
        <f>AK23+AK24+AK25+AK27+AK31+AK36+AK40+AK46+AK51+AK52+AK53+AK54+AK55+AK59+AK64+AK69+AK70+AK71+AK72+AK73+AK74+AK75+AK76+AK77+AK78+AK79+AK80+AK81+AK82+AK41+AK83+AK26+AK84+AK85</f>
        <v>23622.800000000003</v>
      </c>
      <c r="AL18" s="83">
        <f>AJ18+AK18</f>
        <v>960703.75000000012</v>
      </c>
      <c r="AM18" s="27"/>
      <c r="AN18" s="20"/>
      <c r="AO18" s="14"/>
    </row>
    <row r="19" spans="1:41" x14ac:dyDescent="0.35">
      <c r="A19" s="79"/>
      <c r="B19" s="80" t="s">
        <v>5</v>
      </c>
      <c r="C19" s="80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8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8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83"/>
      <c r="AM19" s="27"/>
      <c r="AN19" s="20"/>
      <c r="AO19" s="14"/>
    </row>
    <row r="20" spans="1:41" s="14" customFormat="1" hidden="1" x14ac:dyDescent="0.35">
      <c r="A20" s="12"/>
      <c r="B20" s="15" t="s">
        <v>6</v>
      </c>
      <c r="C20" s="34"/>
      <c r="D20" s="32">
        <f>D23+D24+D25+D40+D48+D51+D52+D53+D54+D57+D59+D66+D69+D70+D71+D72+D73+D74+D75+D76+D77+D78+D79+D80+D81+D82+D29</f>
        <v>412066.30000000005</v>
      </c>
      <c r="E20" s="33">
        <f>E23+E24+E25+E40+E48+E51+E52+E53+E54+E57+E66+E69+E70+E71+E72+E73+E74+E75+E76+E77+E78+E79+E80+E81+E82+E29+E33+E43+E61</f>
        <v>335641.93</v>
      </c>
      <c r="F20" s="33">
        <f t="shared" ref="F20:F100" si="0">D20+E20</f>
        <v>747708.23</v>
      </c>
      <c r="G20" s="33">
        <f>G23+G24+G25+G40+G48+G51+G52+G53+G54+G57+G66+G69+G70+G71+G72+G73+G74+G75+G76+G77+G78+G79+G80+G81+G82+G29+G33+G43+G61+G83</f>
        <v>10480.867000000002</v>
      </c>
      <c r="H20" s="33">
        <f t="shared" ref="H20" si="1">F20+G20</f>
        <v>758189.09699999995</v>
      </c>
      <c r="I20" s="33">
        <f>I23+I24+I25+I40+I48+I51+I52+I53+I54+I57+I66+I69+I70+I71+I72+I73+I74+I75+I76+I77+I78+I79+I80+I81+I82+I29+I33+I43+I61+I83</f>
        <v>-936.10399999999993</v>
      </c>
      <c r="J20" s="33">
        <f t="shared" ref="J20" si="2">H20+I20</f>
        <v>757252.9929999999</v>
      </c>
      <c r="K20" s="33">
        <f>K23+K24+K25+K40+K48+K51+K52+K53+K54+K57+K66+K69+K70+K71+K72+K73+K74+K75+K76+K77+K78+K79+K80+K81+K82+K29+K33+K43+K61+K83</f>
        <v>0</v>
      </c>
      <c r="L20" s="33">
        <f t="shared" ref="L20" si="3">J20+K20</f>
        <v>757252.9929999999</v>
      </c>
      <c r="M20" s="33">
        <f>M23+M24+M25+M40+M48+M51+M52+M53+M54+M57+M66+M69+M70+M71+M72+M73+M74+M75+M76+M77+M78+M79+M80+M81+M82+M29+M33+M43+M61+M83</f>
        <v>0</v>
      </c>
      <c r="N20" s="33">
        <f t="shared" ref="N20" si="4">L20+M20</f>
        <v>757252.9929999999</v>
      </c>
      <c r="O20" s="33">
        <f>O23+O24+O25+O40+O48+O51+O52+O53+O54+O57+O66+O69+O70+O71+O72+O73+O74+O75+O76+O77+O78+O79+O80+O81+O82+O29+O33+O43+O61+O83+O26+O84+O85</f>
        <v>-5405.6870000000017</v>
      </c>
      <c r="P20" s="33">
        <f t="shared" ref="P20" si="5">N20+O20</f>
        <v>751847.30599999987</v>
      </c>
      <c r="Q20" s="33">
        <f>Q23+Q24+Q25+Q27+Q40+Q48+Q51+Q52+Q53+Q54+Q57+Q59+Q66+Q69+Q70+Q71+Q72+Q73+Q74+Q75+Q76+Q77+Q78+Q79+Q80+Q81+Q82</f>
        <v>1577908.2999999996</v>
      </c>
      <c r="R20" s="33">
        <f>R23+R24+R25+R40+R48+R51+R52+R53+R54+R57+R66+R69+R70+R71+R72+R73+R74+R75+R76+R77+R78+R79+R80+R81+R82+R29+R33+R43+R61</f>
        <v>-231163.41</v>
      </c>
      <c r="S20" s="33">
        <f t="shared" ref="S20:S100" si="6">Q20+R20</f>
        <v>1346744.8899999997</v>
      </c>
      <c r="T20" s="33">
        <f>T23+T24+T25+T40+T48+T51+T52+T53+T54+T57+T66+T69+T70+T71+T72+T73+T74+T75+T76+T77+T78+T79+T80+T81+T82+T29+T33+T43+T61+T83</f>
        <v>0</v>
      </c>
      <c r="U20" s="33">
        <f t="shared" ref="U20:U27" si="7">S20+T20</f>
        <v>1346744.8899999997</v>
      </c>
      <c r="V20" s="33">
        <f>V23+V24+V25+V40+V48+V51+V52+V53+V54+V57+V66+V69+V70+V71+V72+V73+V74+V75+V76+V77+V78+V79+V80+V81+V82+V29+V33+V43+V61+V83</f>
        <v>0</v>
      </c>
      <c r="W20" s="33">
        <f t="shared" ref="W20:W27" si="8">U20+V20</f>
        <v>1346744.8899999997</v>
      </c>
      <c r="X20" s="33">
        <f>X23+X24+X25+X40+X48+X51+X52+X53+X54+X57+X66+X69+X70+X71+X72+X73+X74+X75+X76+X77+X78+X79+X80+X81+X82+X29+X33+X43+X61+X83</f>
        <v>0</v>
      </c>
      <c r="Y20" s="33">
        <f t="shared" ref="Y20:Y27" si="9">W20+X20</f>
        <v>1346744.8899999997</v>
      </c>
      <c r="Z20" s="33">
        <f>Z23+Z24+Z25+Z40+Z48+Z51+Z52+Z53+Z54+Z57+Z66+Z69+Z70+Z71+Z72+Z73+Z74+Z75+Z76+Z77+Z78+Z79+Z80+Z81+Z82+Z29+Z33+Z43+Z61+Z83+Z26+Z84+Z85</f>
        <v>0</v>
      </c>
      <c r="AA20" s="33">
        <f t="shared" ref="AA20:AA27" si="10">Y20+Z20</f>
        <v>1346744.8899999997</v>
      </c>
      <c r="AB20" s="33">
        <f>AB23+AB24+AB25+AB27+AB40+AB48+AB51+AB52+AB53+AB54+AB57+AB59+AB66+AB69+AB70+AB71+AB72+AB73+AB74+AB75+AB76+AB77+AB78+AB79+AB80+AB81+AB82</f>
        <v>777685.2</v>
      </c>
      <c r="AC20" s="33">
        <f>AC23+AC24+AC25+AC40+AC48+AC51+AC52+AC53+AC54+AC57+AC66+AC69+AC70+AC71+AC72+AC73+AC74+AC75+AC76+AC77+AC78+AC79+AC80+AC81+AC82+AC29+AC33+AC43+AC61</f>
        <v>52623.150000000023</v>
      </c>
      <c r="AD20" s="33">
        <f t="shared" ref="AD20:AD100" si="11">AB20+AC20</f>
        <v>830308.35</v>
      </c>
      <c r="AE20" s="33">
        <f>AE23+AE24+AE25+AE40+AE48+AE51+AE52+AE53+AE54+AE57+AE66+AE69+AE70+AE71+AE72+AE73+AE74+AE75+AE76+AE77+AE78+AE79+AE80+AE81+AE82+AE29+AE33+AE43+AE61+AE83</f>
        <v>0</v>
      </c>
      <c r="AF20" s="33">
        <f t="shared" ref="AF20:AF27" si="12">AD20+AE20</f>
        <v>830308.35</v>
      </c>
      <c r="AG20" s="33">
        <f>AG23+AG24+AG25+AG40+AG48+AG51+AG52+AG53+AG54+AG57+AG66+AG69+AG70+AG71+AG72+AG73+AG74+AG75+AG76+AG77+AG78+AG79+AG80+AG81+AG82+AG29+AG33+AG43+AG61+AG83</f>
        <v>0</v>
      </c>
      <c r="AH20" s="33">
        <f t="shared" ref="AH20:AH27" si="13">AF20+AG20</f>
        <v>830308.35</v>
      </c>
      <c r="AI20" s="33">
        <f>AI23+AI24+AI25+AI40+AI48+AI51+AI52+AI53+AI54+AI57+AI66+AI69+AI70+AI71+AI72+AI73+AI74+AI75+AI76+AI77+AI78+AI79+AI80+AI81+AI82+AI29+AI33+AI43+AI61+AI83</f>
        <v>0</v>
      </c>
      <c r="AJ20" s="33">
        <f t="shared" ref="AJ20:AJ27" si="14">AH20+AI20</f>
        <v>830308.35</v>
      </c>
      <c r="AK20" s="33">
        <f>AK23+AK24+AK25+AK40+AK48+AK51+AK52+AK53+AK54+AK57+AK66+AK69+AK70+AK71+AK72+AK73+AK74+AK75+AK76+AK77+AK78+AK79+AK80+AK81+AK82+AK29+AK33+AK43+AK61+AK83+AK26+AK84+AK85</f>
        <v>23622.800000000003</v>
      </c>
      <c r="AL20" s="33">
        <f t="shared" ref="AL20:AL27" si="15">AJ20+AK20</f>
        <v>853931.15</v>
      </c>
      <c r="AM20" s="28"/>
      <c r="AN20" s="20" t="s">
        <v>50</v>
      </c>
      <c r="AO20" s="13"/>
    </row>
    <row r="21" spans="1:41" x14ac:dyDescent="0.35">
      <c r="A21" s="79"/>
      <c r="B21" s="87" t="s">
        <v>12</v>
      </c>
      <c r="C21" s="80"/>
      <c r="D21" s="32">
        <f>D34+D38+D49+D58+D67+D30</f>
        <v>153575.9</v>
      </c>
      <c r="E21" s="33">
        <f>E34+E38+E49+E58+E67+E30+E44+E62</f>
        <v>-66895.599999999991</v>
      </c>
      <c r="F21" s="33">
        <f>D21+E21</f>
        <v>86680.3</v>
      </c>
      <c r="G21" s="33">
        <f>G34+G38+G49+G58+G67+G30+G44+G62</f>
        <v>0</v>
      </c>
      <c r="H21" s="33">
        <f>F21+G21</f>
        <v>86680.3</v>
      </c>
      <c r="I21" s="33">
        <f>I34+I38+I49+I58+I67+I30+I44+I62</f>
        <v>0</v>
      </c>
      <c r="J21" s="33">
        <f>H21+I21</f>
        <v>86680.3</v>
      </c>
      <c r="K21" s="33">
        <f>K34+K38+K49+K58+K67+K30+K44+K62</f>
        <v>0</v>
      </c>
      <c r="L21" s="33">
        <f>J21+K21</f>
        <v>86680.3</v>
      </c>
      <c r="M21" s="33">
        <f>M34+M38+M49+M58+M67+M30+M44+M62</f>
        <v>0</v>
      </c>
      <c r="N21" s="33">
        <f>L21+M21</f>
        <v>86680.3</v>
      </c>
      <c r="O21" s="33">
        <f>O34+O38+O49+O58+O67+O30+O44+O62</f>
        <v>0</v>
      </c>
      <c r="P21" s="83">
        <f>N21+O21</f>
        <v>86680.3</v>
      </c>
      <c r="Q21" s="33">
        <f t="shared" ref="Q21:AB21" si="16">Q34+Q38+Q49+Q58+Q67</f>
        <v>14277.6</v>
      </c>
      <c r="R21" s="33">
        <f>R34+R38+R49+R58+R67+R30+R44+R62</f>
        <v>50521.599999999999</v>
      </c>
      <c r="S21" s="33">
        <f t="shared" si="6"/>
        <v>64799.199999999997</v>
      </c>
      <c r="T21" s="33">
        <f>T34+T38+T49+T58+T67+T30+T44+T62</f>
        <v>0</v>
      </c>
      <c r="U21" s="33">
        <f t="shared" si="7"/>
        <v>64799.199999999997</v>
      </c>
      <c r="V21" s="33">
        <f>V34+V38+V49+V58+V67+V30+V44+V62</f>
        <v>0</v>
      </c>
      <c r="W21" s="33">
        <f t="shared" si="8"/>
        <v>64799.199999999997</v>
      </c>
      <c r="X21" s="33">
        <f>X34+X38+X49+X58+X67+X30+X44+X62</f>
        <v>0</v>
      </c>
      <c r="Y21" s="33">
        <f t="shared" si="9"/>
        <v>64799.199999999997</v>
      </c>
      <c r="Z21" s="33">
        <f>Z34+Z38+Z49+Z58+Z67+Z30+Z44+Z62</f>
        <v>0</v>
      </c>
      <c r="AA21" s="83">
        <f t="shared" si="10"/>
        <v>64799.199999999997</v>
      </c>
      <c r="AB21" s="33">
        <f t="shared" si="16"/>
        <v>106772.6</v>
      </c>
      <c r="AC21" s="33">
        <f>AC34+AC38+AC49+AC58+AC67+AC30+AC44+AC62</f>
        <v>0</v>
      </c>
      <c r="AD21" s="33">
        <f t="shared" si="11"/>
        <v>106772.6</v>
      </c>
      <c r="AE21" s="33">
        <f>AE34+AE38+AE49+AE58+AE67+AE30+AE44+AE62</f>
        <v>0</v>
      </c>
      <c r="AF21" s="33">
        <f t="shared" si="12"/>
        <v>106772.6</v>
      </c>
      <c r="AG21" s="33">
        <f>AG34+AG38+AG49+AG58+AG67+AG30+AG44+AG62</f>
        <v>0</v>
      </c>
      <c r="AH21" s="33">
        <f t="shared" si="13"/>
        <v>106772.6</v>
      </c>
      <c r="AI21" s="33">
        <f>AI34+AI38+AI49+AI58+AI67+AI30+AI44+AI62</f>
        <v>0</v>
      </c>
      <c r="AJ21" s="33">
        <f t="shared" si="14"/>
        <v>106772.6</v>
      </c>
      <c r="AK21" s="33">
        <f>AK34+AK38+AK49+AK58+AK67+AK30+AK44+AK62</f>
        <v>0</v>
      </c>
      <c r="AL21" s="83">
        <f t="shared" si="15"/>
        <v>106772.6</v>
      </c>
      <c r="AM21" s="27"/>
      <c r="AN21" s="20"/>
      <c r="AO21" s="13"/>
    </row>
    <row r="22" spans="1:41" x14ac:dyDescent="0.35">
      <c r="A22" s="79"/>
      <c r="B22" s="88" t="s">
        <v>27</v>
      </c>
      <c r="C22" s="80"/>
      <c r="D22" s="32">
        <f>D35+D39+D50</f>
        <v>455267.5</v>
      </c>
      <c r="E22" s="33">
        <f>E35+E39+E50+E45+E63+E68</f>
        <v>129888.70000000001</v>
      </c>
      <c r="F22" s="33">
        <f t="shared" si="0"/>
        <v>585156.19999999995</v>
      </c>
      <c r="G22" s="33">
        <f>G35+G39+G50+G45+G63+G68</f>
        <v>0</v>
      </c>
      <c r="H22" s="33">
        <f t="shared" ref="H22:H27" si="17">F22+G22</f>
        <v>585156.19999999995</v>
      </c>
      <c r="I22" s="33">
        <f>I35+I39+I50+I45+I63+I68</f>
        <v>0</v>
      </c>
      <c r="J22" s="33">
        <f t="shared" ref="J22:J27" si="18">H22+I22</f>
        <v>585156.19999999995</v>
      </c>
      <c r="K22" s="33">
        <f>K35+K39+K50+K45+K63+K68</f>
        <v>0</v>
      </c>
      <c r="L22" s="33">
        <f t="shared" ref="L22:L27" si="19">J22+K22</f>
        <v>585156.19999999995</v>
      </c>
      <c r="M22" s="33">
        <f>M35+M39+M50+M45+M63+M68</f>
        <v>0</v>
      </c>
      <c r="N22" s="33">
        <f t="shared" ref="N22:N27" si="20">L22+M22</f>
        <v>585156.19999999995</v>
      </c>
      <c r="O22" s="33">
        <f>O35+O39+O50+O45+O63+O68</f>
        <v>0</v>
      </c>
      <c r="P22" s="83">
        <f t="shared" ref="P22:P27" si="21">N22+O22</f>
        <v>585156.19999999995</v>
      </c>
      <c r="Q22" s="33">
        <f t="shared" ref="Q22:AB22" si="22">Q35+Q39+Q50</f>
        <v>0</v>
      </c>
      <c r="R22" s="33">
        <f>R35+R39+R50+R45+R63+R68</f>
        <v>959911</v>
      </c>
      <c r="S22" s="33">
        <f t="shared" si="6"/>
        <v>959911</v>
      </c>
      <c r="T22" s="33">
        <f>T35+T39+T50+T45+T63+T68</f>
        <v>0</v>
      </c>
      <c r="U22" s="33">
        <f t="shared" si="7"/>
        <v>959911</v>
      </c>
      <c r="V22" s="33">
        <f>V35+V39+V50+V45+V63+V68</f>
        <v>0</v>
      </c>
      <c r="W22" s="33">
        <f t="shared" si="8"/>
        <v>959911</v>
      </c>
      <c r="X22" s="33">
        <f>X35+X39+X50+X45+X63+X68</f>
        <v>0</v>
      </c>
      <c r="Y22" s="33">
        <f t="shared" si="9"/>
        <v>959911</v>
      </c>
      <c r="Z22" s="33">
        <f>Z35+Z39+Z50+Z45+Z63+Z68</f>
        <v>0</v>
      </c>
      <c r="AA22" s="83">
        <f t="shared" si="10"/>
        <v>959911</v>
      </c>
      <c r="AB22" s="33">
        <f t="shared" si="22"/>
        <v>0</v>
      </c>
      <c r="AC22" s="33">
        <f>AC35+AC39+AC50+AC45+AC63+AC68</f>
        <v>0</v>
      </c>
      <c r="AD22" s="33">
        <f t="shared" si="11"/>
        <v>0</v>
      </c>
      <c r="AE22" s="33">
        <f>AE35+AE39+AE50+AE45+AE63+AE68</f>
        <v>0</v>
      </c>
      <c r="AF22" s="33">
        <f t="shared" si="12"/>
        <v>0</v>
      </c>
      <c r="AG22" s="33">
        <f>AG35+AG39+AG50+AG45+AG63+AG68</f>
        <v>0</v>
      </c>
      <c r="AH22" s="33">
        <f t="shared" si="13"/>
        <v>0</v>
      </c>
      <c r="AI22" s="33">
        <f>AI35+AI39+AI50+AI45+AI63+AI68</f>
        <v>0</v>
      </c>
      <c r="AJ22" s="33">
        <f t="shared" si="14"/>
        <v>0</v>
      </c>
      <c r="AK22" s="33">
        <f>AK35+AK39+AK50+AK45+AK63+AK68</f>
        <v>0</v>
      </c>
      <c r="AL22" s="83">
        <f t="shared" si="15"/>
        <v>0</v>
      </c>
      <c r="AM22" s="27"/>
      <c r="AN22" s="20"/>
      <c r="AO22" s="13"/>
    </row>
    <row r="23" spans="1:41" ht="54" x14ac:dyDescent="0.35">
      <c r="A23" s="79" t="s">
        <v>43</v>
      </c>
      <c r="B23" s="87" t="s">
        <v>42</v>
      </c>
      <c r="C23" s="87" t="s">
        <v>32</v>
      </c>
      <c r="D23" s="30">
        <v>0</v>
      </c>
      <c r="E23" s="31"/>
      <c r="F23" s="31">
        <f t="shared" si="0"/>
        <v>0</v>
      </c>
      <c r="G23" s="31"/>
      <c r="H23" s="31">
        <f t="shared" si="17"/>
        <v>0</v>
      </c>
      <c r="I23" s="31"/>
      <c r="J23" s="31">
        <f t="shared" si="18"/>
        <v>0</v>
      </c>
      <c r="K23" s="31"/>
      <c r="L23" s="31">
        <f t="shared" si="19"/>
        <v>0</v>
      </c>
      <c r="M23" s="31"/>
      <c r="N23" s="31">
        <f t="shared" si="20"/>
        <v>0</v>
      </c>
      <c r="O23" s="42"/>
      <c r="P23" s="83">
        <f t="shared" si="21"/>
        <v>0</v>
      </c>
      <c r="Q23" s="31">
        <v>115641.5</v>
      </c>
      <c r="R23" s="31">
        <v>-104664.71</v>
      </c>
      <c r="S23" s="31">
        <f t="shared" si="6"/>
        <v>10976.789999999994</v>
      </c>
      <c r="T23" s="31"/>
      <c r="U23" s="31">
        <f t="shared" si="7"/>
        <v>10976.789999999994</v>
      </c>
      <c r="V23" s="31"/>
      <c r="W23" s="31">
        <f t="shared" si="8"/>
        <v>10976.789999999994</v>
      </c>
      <c r="X23" s="31"/>
      <c r="Y23" s="31">
        <f t="shared" si="9"/>
        <v>10976.789999999994</v>
      </c>
      <c r="Z23" s="42"/>
      <c r="AA23" s="83">
        <f t="shared" si="10"/>
        <v>10976.789999999994</v>
      </c>
      <c r="AB23" s="31">
        <v>189254.8</v>
      </c>
      <c r="AC23" s="31">
        <v>104664.71</v>
      </c>
      <c r="AD23" s="31">
        <f t="shared" si="11"/>
        <v>293919.51</v>
      </c>
      <c r="AE23" s="31"/>
      <c r="AF23" s="31">
        <f t="shared" si="12"/>
        <v>293919.51</v>
      </c>
      <c r="AG23" s="31"/>
      <c r="AH23" s="31">
        <f t="shared" si="13"/>
        <v>293919.51</v>
      </c>
      <c r="AI23" s="31"/>
      <c r="AJ23" s="31">
        <f t="shared" si="14"/>
        <v>293919.51</v>
      </c>
      <c r="AK23" s="42"/>
      <c r="AL23" s="83">
        <f t="shared" si="15"/>
        <v>293919.51</v>
      </c>
      <c r="AM23" s="25" t="s">
        <v>195</v>
      </c>
      <c r="AO23" s="8"/>
    </row>
    <row r="24" spans="1:41" ht="54" x14ac:dyDescent="0.35">
      <c r="A24" s="79" t="s">
        <v>44</v>
      </c>
      <c r="B24" s="87" t="s">
        <v>45</v>
      </c>
      <c r="C24" s="87" t="s">
        <v>32</v>
      </c>
      <c r="D24" s="30">
        <v>0</v>
      </c>
      <c r="E24" s="31"/>
      <c r="F24" s="31">
        <f t="shared" si="0"/>
        <v>0</v>
      </c>
      <c r="G24" s="31"/>
      <c r="H24" s="31">
        <f t="shared" si="17"/>
        <v>0</v>
      </c>
      <c r="I24" s="31"/>
      <c r="J24" s="31">
        <f t="shared" si="18"/>
        <v>0</v>
      </c>
      <c r="K24" s="31"/>
      <c r="L24" s="31">
        <f t="shared" si="19"/>
        <v>0</v>
      </c>
      <c r="M24" s="31"/>
      <c r="N24" s="31">
        <f t="shared" si="20"/>
        <v>0</v>
      </c>
      <c r="O24" s="42"/>
      <c r="P24" s="83">
        <f t="shared" si="21"/>
        <v>0</v>
      </c>
      <c r="Q24" s="31">
        <v>5984</v>
      </c>
      <c r="R24" s="31"/>
      <c r="S24" s="31">
        <f t="shared" si="6"/>
        <v>5984</v>
      </c>
      <c r="T24" s="31"/>
      <c r="U24" s="31">
        <f t="shared" si="7"/>
        <v>5984</v>
      </c>
      <c r="V24" s="31"/>
      <c r="W24" s="31">
        <f t="shared" si="8"/>
        <v>5984</v>
      </c>
      <c r="X24" s="31"/>
      <c r="Y24" s="31">
        <f t="shared" si="9"/>
        <v>5984</v>
      </c>
      <c r="Z24" s="42"/>
      <c r="AA24" s="83">
        <f t="shared" si="10"/>
        <v>5984</v>
      </c>
      <c r="AB24" s="31">
        <v>0</v>
      </c>
      <c r="AC24" s="31"/>
      <c r="AD24" s="31">
        <f t="shared" si="11"/>
        <v>0</v>
      </c>
      <c r="AE24" s="31"/>
      <c r="AF24" s="31">
        <f t="shared" si="12"/>
        <v>0</v>
      </c>
      <c r="AG24" s="31"/>
      <c r="AH24" s="31">
        <f t="shared" si="13"/>
        <v>0</v>
      </c>
      <c r="AI24" s="31"/>
      <c r="AJ24" s="31">
        <f t="shared" si="14"/>
        <v>0</v>
      </c>
      <c r="AK24" s="42"/>
      <c r="AL24" s="83">
        <f t="shared" si="15"/>
        <v>0</v>
      </c>
      <c r="AM24" s="25" t="s">
        <v>196</v>
      </c>
      <c r="AO24" s="8"/>
    </row>
    <row r="25" spans="1:41" ht="54" x14ac:dyDescent="0.35">
      <c r="A25" s="79" t="s">
        <v>67</v>
      </c>
      <c r="B25" s="88" t="s">
        <v>46</v>
      </c>
      <c r="C25" s="87" t="s">
        <v>32</v>
      </c>
      <c r="D25" s="30">
        <v>0</v>
      </c>
      <c r="E25" s="31"/>
      <c r="F25" s="31">
        <f t="shared" si="0"/>
        <v>0</v>
      </c>
      <c r="G25" s="31"/>
      <c r="H25" s="31">
        <f t="shared" si="17"/>
        <v>0</v>
      </c>
      <c r="I25" s="31"/>
      <c r="J25" s="31">
        <f t="shared" si="18"/>
        <v>0</v>
      </c>
      <c r="K25" s="31"/>
      <c r="L25" s="31">
        <f t="shared" si="19"/>
        <v>0</v>
      </c>
      <c r="M25" s="31"/>
      <c r="N25" s="31">
        <f t="shared" si="20"/>
        <v>0</v>
      </c>
      <c r="O25" s="42"/>
      <c r="P25" s="83">
        <f t="shared" si="21"/>
        <v>0</v>
      </c>
      <c r="Q25" s="31">
        <v>6874.9</v>
      </c>
      <c r="R25" s="31"/>
      <c r="S25" s="31">
        <f t="shared" si="6"/>
        <v>6874.9</v>
      </c>
      <c r="T25" s="31"/>
      <c r="U25" s="31">
        <f t="shared" si="7"/>
        <v>6874.9</v>
      </c>
      <c r="V25" s="31"/>
      <c r="W25" s="31">
        <f t="shared" si="8"/>
        <v>6874.9</v>
      </c>
      <c r="X25" s="31"/>
      <c r="Y25" s="31">
        <f t="shared" si="9"/>
        <v>6874.9</v>
      </c>
      <c r="Z25" s="42"/>
      <c r="AA25" s="83">
        <f t="shared" si="10"/>
        <v>6874.9</v>
      </c>
      <c r="AB25" s="31">
        <v>0</v>
      </c>
      <c r="AC25" s="31"/>
      <c r="AD25" s="31">
        <f t="shared" si="11"/>
        <v>0</v>
      </c>
      <c r="AE25" s="31"/>
      <c r="AF25" s="31">
        <f t="shared" si="12"/>
        <v>0</v>
      </c>
      <c r="AG25" s="31"/>
      <c r="AH25" s="31">
        <f t="shared" si="13"/>
        <v>0</v>
      </c>
      <c r="AI25" s="31"/>
      <c r="AJ25" s="31">
        <f t="shared" si="14"/>
        <v>0</v>
      </c>
      <c r="AK25" s="42"/>
      <c r="AL25" s="83">
        <f t="shared" si="15"/>
        <v>0</v>
      </c>
      <c r="AM25" s="26" t="s">
        <v>197</v>
      </c>
      <c r="AO25" s="8"/>
    </row>
    <row r="26" spans="1:41" s="3" customFormat="1" ht="39" hidden="1" customHeight="1" x14ac:dyDescent="0.35">
      <c r="A26" s="131" t="s">
        <v>68</v>
      </c>
      <c r="B26" s="7" t="s">
        <v>47</v>
      </c>
      <c r="C26" s="53" t="s">
        <v>11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42"/>
      <c r="P26" s="31">
        <f t="shared" si="21"/>
        <v>0</v>
      </c>
      <c r="Q26" s="31"/>
      <c r="R26" s="31"/>
      <c r="S26" s="31"/>
      <c r="T26" s="31"/>
      <c r="U26" s="31"/>
      <c r="V26" s="31"/>
      <c r="W26" s="31"/>
      <c r="X26" s="31"/>
      <c r="Y26" s="31"/>
      <c r="Z26" s="42"/>
      <c r="AA26" s="31">
        <f t="shared" si="10"/>
        <v>0</v>
      </c>
      <c r="AB26" s="31"/>
      <c r="AC26" s="31"/>
      <c r="AD26" s="31"/>
      <c r="AE26" s="31"/>
      <c r="AF26" s="31"/>
      <c r="AG26" s="31"/>
      <c r="AH26" s="31"/>
      <c r="AI26" s="31"/>
      <c r="AJ26" s="31"/>
      <c r="AK26" s="42"/>
      <c r="AL26" s="31">
        <f t="shared" si="15"/>
        <v>0</v>
      </c>
      <c r="AM26" s="25" t="s">
        <v>194</v>
      </c>
      <c r="AN26" s="19" t="s">
        <v>50</v>
      </c>
      <c r="AO26" s="8"/>
    </row>
    <row r="27" spans="1:41" ht="54" x14ac:dyDescent="0.35">
      <c r="A27" s="120"/>
      <c r="B27" s="89" t="s">
        <v>47</v>
      </c>
      <c r="C27" s="87" t="s">
        <v>32</v>
      </c>
      <c r="D27" s="30">
        <v>247768.1</v>
      </c>
      <c r="E27" s="31">
        <f>E29+E30</f>
        <v>-50000</v>
      </c>
      <c r="F27" s="31">
        <f t="shared" si="0"/>
        <v>197768.1</v>
      </c>
      <c r="G27" s="31">
        <f>G29+G30</f>
        <v>18098.412</v>
      </c>
      <c r="H27" s="31">
        <f t="shared" si="17"/>
        <v>215866.51200000002</v>
      </c>
      <c r="I27" s="31">
        <f>I29+I30</f>
        <v>-336.89600000000002</v>
      </c>
      <c r="J27" s="31">
        <f t="shared" si="18"/>
        <v>215529.61600000001</v>
      </c>
      <c r="K27" s="31">
        <f>K29+K30</f>
        <v>0</v>
      </c>
      <c r="L27" s="31">
        <f t="shared" si="19"/>
        <v>215529.61600000001</v>
      </c>
      <c r="M27" s="31">
        <f>M29+M30</f>
        <v>0</v>
      </c>
      <c r="N27" s="31">
        <f t="shared" si="20"/>
        <v>215529.61600000001</v>
      </c>
      <c r="O27" s="42">
        <f>O29+O30</f>
        <v>0</v>
      </c>
      <c r="P27" s="83">
        <f t="shared" si="21"/>
        <v>215529.61600000001</v>
      </c>
      <c r="Q27" s="31">
        <v>115826.9</v>
      </c>
      <c r="R27" s="31">
        <f>R29+R30</f>
        <v>50000</v>
      </c>
      <c r="S27" s="31">
        <f t="shared" si="6"/>
        <v>165826.9</v>
      </c>
      <c r="T27" s="31">
        <f>T29+T30</f>
        <v>0</v>
      </c>
      <c r="U27" s="31">
        <f t="shared" si="7"/>
        <v>165826.9</v>
      </c>
      <c r="V27" s="31">
        <f>V29+V30</f>
        <v>0</v>
      </c>
      <c r="W27" s="31">
        <f t="shared" si="8"/>
        <v>165826.9</v>
      </c>
      <c r="X27" s="31">
        <f>X29+X30</f>
        <v>0</v>
      </c>
      <c r="Y27" s="31">
        <f t="shared" si="9"/>
        <v>165826.9</v>
      </c>
      <c r="Z27" s="42">
        <f>Z29+Z30</f>
        <v>0</v>
      </c>
      <c r="AA27" s="83">
        <f t="shared" si="10"/>
        <v>165826.9</v>
      </c>
      <c r="AB27" s="31">
        <v>0</v>
      </c>
      <c r="AC27" s="31"/>
      <c r="AD27" s="31">
        <f t="shared" si="11"/>
        <v>0</v>
      </c>
      <c r="AE27" s="31"/>
      <c r="AF27" s="31">
        <f t="shared" si="12"/>
        <v>0</v>
      </c>
      <c r="AG27" s="31"/>
      <c r="AH27" s="31">
        <f t="shared" si="13"/>
        <v>0</v>
      </c>
      <c r="AI27" s="31"/>
      <c r="AJ27" s="31">
        <f t="shared" si="14"/>
        <v>0</v>
      </c>
      <c r="AK27" s="42"/>
      <c r="AL27" s="83">
        <f t="shared" si="15"/>
        <v>0</v>
      </c>
      <c r="AM27" s="25"/>
      <c r="AO27" s="8"/>
    </row>
    <row r="28" spans="1:41" x14ac:dyDescent="0.35">
      <c r="A28" s="79"/>
      <c r="B28" s="80" t="s">
        <v>5</v>
      </c>
      <c r="C28" s="87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42"/>
      <c r="P28" s="83"/>
      <c r="Q28" s="31"/>
      <c r="R28" s="31"/>
      <c r="S28" s="31"/>
      <c r="T28" s="31"/>
      <c r="U28" s="31"/>
      <c r="V28" s="31"/>
      <c r="W28" s="31"/>
      <c r="X28" s="31"/>
      <c r="Y28" s="31"/>
      <c r="Z28" s="42"/>
      <c r="AA28" s="83"/>
      <c r="AB28" s="31"/>
      <c r="AC28" s="31"/>
      <c r="AD28" s="31"/>
      <c r="AE28" s="31"/>
      <c r="AF28" s="31"/>
      <c r="AG28" s="31"/>
      <c r="AH28" s="31"/>
      <c r="AI28" s="31"/>
      <c r="AJ28" s="31"/>
      <c r="AK28" s="42"/>
      <c r="AL28" s="83"/>
      <c r="AM28" s="25"/>
      <c r="AO28" s="8"/>
    </row>
    <row r="29" spans="1:41" s="3" customFormat="1" hidden="1" x14ac:dyDescent="0.35">
      <c r="A29" s="1"/>
      <c r="B29" s="6" t="s">
        <v>6</v>
      </c>
      <c r="C29" s="39"/>
      <c r="D29" s="30">
        <v>247768.1</v>
      </c>
      <c r="E29" s="31">
        <v>-50000</v>
      </c>
      <c r="F29" s="31">
        <f t="shared" si="0"/>
        <v>197768.1</v>
      </c>
      <c r="G29" s="31">
        <f>17761.516+336.896</f>
        <v>18098.412</v>
      </c>
      <c r="H29" s="31">
        <f t="shared" ref="H29:H31" si="23">F29+G29</f>
        <v>215866.51200000002</v>
      </c>
      <c r="I29" s="31">
        <v>-336.89600000000002</v>
      </c>
      <c r="J29" s="31">
        <f t="shared" ref="J29:J31" si="24">H29+I29</f>
        <v>215529.61600000001</v>
      </c>
      <c r="K29" s="31"/>
      <c r="L29" s="31">
        <f t="shared" ref="L29:L31" si="25">J29+K29</f>
        <v>215529.61600000001</v>
      </c>
      <c r="M29" s="31"/>
      <c r="N29" s="31">
        <f t="shared" ref="N29:N31" si="26">L29+M29</f>
        <v>215529.61600000001</v>
      </c>
      <c r="O29" s="42"/>
      <c r="P29" s="31">
        <f t="shared" ref="P29:P31" si="27">N29+O29</f>
        <v>215529.61600000001</v>
      </c>
      <c r="Q29" s="31">
        <v>115826.9</v>
      </c>
      <c r="R29" s="31">
        <f>50000-14277.6</f>
        <v>35722.400000000001</v>
      </c>
      <c r="S29" s="31">
        <f t="shared" si="6"/>
        <v>151549.29999999999</v>
      </c>
      <c r="T29" s="31"/>
      <c r="U29" s="31">
        <f t="shared" ref="U29:U31" si="28">S29+T29</f>
        <v>151549.29999999999</v>
      </c>
      <c r="V29" s="31"/>
      <c r="W29" s="31">
        <f t="shared" ref="W29:W31" si="29">U29+V29</f>
        <v>151549.29999999999</v>
      </c>
      <c r="X29" s="31"/>
      <c r="Y29" s="31">
        <f t="shared" ref="Y29:Y31" si="30">W29+X29</f>
        <v>151549.29999999999</v>
      </c>
      <c r="Z29" s="42"/>
      <c r="AA29" s="31">
        <f t="shared" ref="AA29:AA31" si="31">Y29+Z29</f>
        <v>151549.29999999999</v>
      </c>
      <c r="AB29" s="31"/>
      <c r="AC29" s="31"/>
      <c r="AD29" s="31">
        <f t="shared" si="11"/>
        <v>0</v>
      </c>
      <c r="AE29" s="31"/>
      <c r="AF29" s="31">
        <f t="shared" ref="AF29:AF31" si="32">AD29+AE29</f>
        <v>0</v>
      </c>
      <c r="AG29" s="31"/>
      <c r="AH29" s="31">
        <f t="shared" ref="AH29:AH31" si="33">AF29+AG29</f>
        <v>0</v>
      </c>
      <c r="AI29" s="31"/>
      <c r="AJ29" s="31">
        <f t="shared" ref="AJ29:AJ31" si="34">AH29+AI29</f>
        <v>0</v>
      </c>
      <c r="AK29" s="42"/>
      <c r="AL29" s="31">
        <f t="shared" ref="AL29:AL31" si="35">AJ29+AK29</f>
        <v>0</v>
      </c>
      <c r="AM29" s="25" t="s">
        <v>194</v>
      </c>
      <c r="AN29" s="19" t="s">
        <v>50</v>
      </c>
      <c r="AO29" s="8"/>
    </row>
    <row r="30" spans="1:41" x14ac:dyDescent="0.35">
      <c r="A30" s="79"/>
      <c r="B30" s="87" t="s">
        <v>12</v>
      </c>
      <c r="C30" s="87"/>
      <c r="D30" s="30"/>
      <c r="E30" s="31"/>
      <c r="F30" s="31">
        <f t="shared" si="0"/>
        <v>0</v>
      </c>
      <c r="G30" s="31"/>
      <c r="H30" s="31">
        <f t="shared" si="23"/>
        <v>0</v>
      </c>
      <c r="I30" s="31"/>
      <c r="J30" s="31">
        <f t="shared" si="24"/>
        <v>0</v>
      </c>
      <c r="K30" s="31"/>
      <c r="L30" s="31">
        <f t="shared" si="25"/>
        <v>0</v>
      </c>
      <c r="M30" s="31"/>
      <c r="N30" s="31">
        <f t="shared" si="26"/>
        <v>0</v>
      </c>
      <c r="O30" s="42"/>
      <c r="P30" s="83">
        <f t="shared" si="27"/>
        <v>0</v>
      </c>
      <c r="Q30" s="31"/>
      <c r="R30" s="31">
        <v>14277.6</v>
      </c>
      <c r="S30" s="31">
        <f t="shared" si="6"/>
        <v>14277.6</v>
      </c>
      <c r="T30" s="31"/>
      <c r="U30" s="31">
        <f t="shared" si="28"/>
        <v>14277.6</v>
      </c>
      <c r="V30" s="31"/>
      <c r="W30" s="31">
        <f t="shared" si="29"/>
        <v>14277.6</v>
      </c>
      <c r="X30" s="31"/>
      <c r="Y30" s="31">
        <f t="shared" si="30"/>
        <v>14277.6</v>
      </c>
      <c r="Z30" s="42"/>
      <c r="AA30" s="83">
        <f t="shared" si="31"/>
        <v>14277.6</v>
      </c>
      <c r="AB30" s="31"/>
      <c r="AC30" s="31"/>
      <c r="AD30" s="31">
        <f t="shared" si="11"/>
        <v>0</v>
      </c>
      <c r="AE30" s="31"/>
      <c r="AF30" s="31">
        <f t="shared" si="32"/>
        <v>0</v>
      </c>
      <c r="AG30" s="31"/>
      <c r="AH30" s="31">
        <f t="shared" si="33"/>
        <v>0</v>
      </c>
      <c r="AI30" s="31"/>
      <c r="AJ30" s="31">
        <f t="shared" si="34"/>
        <v>0</v>
      </c>
      <c r="AK30" s="42"/>
      <c r="AL30" s="83">
        <f t="shared" si="35"/>
        <v>0</v>
      </c>
      <c r="AM30" s="25" t="s">
        <v>310</v>
      </c>
      <c r="AO30" s="8"/>
    </row>
    <row r="31" spans="1:41" ht="54" x14ac:dyDescent="0.35">
      <c r="A31" s="79" t="s">
        <v>69</v>
      </c>
      <c r="B31" s="88" t="s">
        <v>303</v>
      </c>
      <c r="C31" s="87" t="s">
        <v>32</v>
      </c>
      <c r="D31" s="30">
        <f>D34+D35</f>
        <v>261085.09999999998</v>
      </c>
      <c r="E31" s="31">
        <f>E34+E35+E33</f>
        <v>-232632.26999999996</v>
      </c>
      <c r="F31" s="31">
        <f t="shared" si="0"/>
        <v>28452.830000000016</v>
      </c>
      <c r="G31" s="31">
        <f>G34+G35+G33</f>
        <v>-8410.0560000000005</v>
      </c>
      <c r="H31" s="31">
        <f t="shared" si="23"/>
        <v>20042.774000000016</v>
      </c>
      <c r="I31" s="31">
        <f>I34+I35+I33</f>
        <v>0</v>
      </c>
      <c r="J31" s="31">
        <f t="shared" si="24"/>
        <v>20042.774000000016</v>
      </c>
      <c r="K31" s="31">
        <f>K34+K35+K33</f>
        <v>0</v>
      </c>
      <c r="L31" s="31">
        <f t="shared" si="25"/>
        <v>20042.774000000016</v>
      </c>
      <c r="M31" s="31">
        <f>M34+M35+M33</f>
        <v>0</v>
      </c>
      <c r="N31" s="31">
        <f t="shared" si="26"/>
        <v>20042.774000000016</v>
      </c>
      <c r="O31" s="42">
        <f>O34+O35+O33</f>
        <v>0</v>
      </c>
      <c r="P31" s="83">
        <f t="shared" si="27"/>
        <v>20042.774000000016</v>
      </c>
      <c r="Q31" s="31">
        <v>0</v>
      </c>
      <c r="R31" s="31">
        <f>R34+R35+R33</f>
        <v>0</v>
      </c>
      <c r="S31" s="31">
        <f t="shared" si="6"/>
        <v>0</v>
      </c>
      <c r="T31" s="31">
        <f>T34+T35+T33</f>
        <v>0</v>
      </c>
      <c r="U31" s="31">
        <f t="shared" si="28"/>
        <v>0</v>
      </c>
      <c r="V31" s="31">
        <f>V34+V35+V33</f>
        <v>0</v>
      </c>
      <c r="W31" s="31">
        <f t="shared" si="29"/>
        <v>0</v>
      </c>
      <c r="X31" s="31">
        <f>X34+X35+X33</f>
        <v>0</v>
      </c>
      <c r="Y31" s="31">
        <f t="shared" si="30"/>
        <v>0</v>
      </c>
      <c r="Z31" s="42">
        <f>Z34+Z35+Z33</f>
        <v>0</v>
      </c>
      <c r="AA31" s="83">
        <f t="shared" si="31"/>
        <v>0</v>
      </c>
      <c r="AB31" s="31">
        <v>0</v>
      </c>
      <c r="AC31" s="31">
        <f>AC34+AC35+AC33</f>
        <v>0</v>
      </c>
      <c r="AD31" s="31">
        <f t="shared" si="11"/>
        <v>0</v>
      </c>
      <c r="AE31" s="31">
        <f>AE34+AE35+AE33</f>
        <v>0</v>
      </c>
      <c r="AF31" s="31">
        <f t="shared" si="32"/>
        <v>0</v>
      </c>
      <c r="AG31" s="31">
        <f>AG34+AG35+AG33</f>
        <v>0</v>
      </c>
      <c r="AH31" s="31">
        <f t="shared" si="33"/>
        <v>0</v>
      </c>
      <c r="AI31" s="31">
        <f>AI34+AI35+AI33</f>
        <v>0</v>
      </c>
      <c r="AJ31" s="31">
        <f t="shared" si="34"/>
        <v>0</v>
      </c>
      <c r="AK31" s="42">
        <f>AK34+AK35+AK33</f>
        <v>0</v>
      </c>
      <c r="AL31" s="83">
        <f t="shared" si="35"/>
        <v>0</v>
      </c>
      <c r="AM31" s="25"/>
      <c r="AO31" s="8"/>
    </row>
    <row r="32" spans="1:41" s="3" customFormat="1" hidden="1" x14ac:dyDescent="0.35">
      <c r="A32" s="1"/>
      <c r="B32" s="6" t="s">
        <v>5</v>
      </c>
      <c r="C32" s="39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42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42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42"/>
      <c r="AL32" s="31"/>
      <c r="AM32" s="25"/>
      <c r="AN32" s="19" t="s">
        <v>50</v>
      </c>
      <c r="AO32" s="8"/>
    </row>
    <row r="33" spans="1:41" s="3" customFormat="1" hidden="1" x14ac:dyDescent="0.35">
      <c r="A33" s="1"/>
      <c r="B33" s="6" t="s">
        <v>6</v>
      </c>
      <c r="C33" s="39"/>
      <c r="D33" s="30"/>
      <c r="E33" s="31">
        <v>28452.83</v>
      </c>
      <c r="F33" s="31">
        <f t="shared" si="0"/>
        <v>28452.83</v>
      </c>
      <c r="G33" s="31">
        <v>-8410.0560000000005</v>
      </c>
      <c r="H33" s="31">
        <f t="shared" ref="H33:H36" si="36">F33+G33</f>
        <v>20042.774000000001</v>
      </c>
      <c r="I33" s="31"/>
      <c r="J33" s="31">
        <f t="shared" ref="J33:J36" si="37">H33+I33</f>
        <v>20042.774000000001</v>
      </c>
      <c r="K33" s="31"/>
      <c r="L33" s="31">
        <f t="shared" ref="L33:L36" si="38">J33+K33</f>
        <v>20042.774000000001</v>
      </c>
      <c r="M33" s="31"/>
      <c r="N33" s="31">
        <f t="shared" ref="N33:N36" si="39">L33+M33</f>
        <v>20042.774000000001</v>
      </c>
      <c r="O33" s="42"/>
      <c r="P33" s="31">
        <f t="shared" ref="P33:P36" si="40">N33+O33</f>
        <v>20042.774000000001</v>
      </c>
      <c r="Q33" s="31"/>
      <c r="R33" s="31"/>
      <c r="S33" s="31">
        <f t="shared" si="6"/>
        <v>0</v>
      </c>
      <c r="T33" s="31"/>
      <c r="U33" s="31">
        <f t="shared" ref="U33:U36" si="41">S33+T33</f>
        <v>0</v>
      </c>
      <c r="V33" s="31"/>
      <c r="W33" s="31">
        <f t="shared" ref="W33:W36" si="42">U33+V33</f>
        <v>0</v>
      </c>
      <c r="X33" s="31"/>
      <c r="Y33" s="31">
        <f t="shared" ref="Y33:Y36" si="43">W33+X33</f>
        <v>0</v>
      </c>
      <c r="Z33" s="42"/>
      <c r="AA33" s="31">
        <f t="shared" ref="AA33:AA36" si="44">Y33+Z33</f>
        <v>0</v>
      </c>
      <c r="AB33" s="31"/>
      <c r="AC33" s="31"/>
      <c r="AD33" s="31">
        <f t="shared" si="11"/>
        <v>0</v>
      </c>
      <c r="AE33" s="31"/>
      <c r="AF33" s="31">
        <f t="shared" ref="AF33:AF36" si="45">AD33+AE33</f>
        <v>0</v>
      </c>
      <c r="AG33" s="31"/>
      <c r="AH33" s="31">
        <f t="shared" ref="AH33:AH36" si="46">AF33+AG33</f>
        <v>0</v>
      </c>
      <c r="AI33" s="31"/>
      <c r="AJ33" s="31">
        <f t="shared" ref="AJ33:AJ36" si="47">AH33+AI33</f>
        <v>0</v>
      </c>
      <c r="AK33" s="42"/>
      <c r="AL33" s="31">
        <f t="shared" ref="AL33:AL36" si="48">AJ33+AK33</f>
        <v>0</v>
      </c>
      <c r="AM33" s="35" t="s">
        <v>307</v>
      </c>
      <c r="AN33" s="19" t="s">
        <v>50</v>
      </c>
      <c r="AO33" s="8"/>
    </row>
    <row r="34" spans="1:41" s="3" customFormat="1" hidden="1" x14ac:dyDescent="0.35">
      <c r="A34" s="1"/>
      <c r="B34" s="39" t="s">
        <v>12</v>
      </c>
      <c r="C34" s="5"/>
      <c r="D34" s="30">
        <v>72101.7</v>
      </c>
      <c r="E34" s="31">
        <f>-9107.2-62994.5</f>
        <v>-72101.7</v>
      </c>
      <c r="F34" s="31">
        <f t="shared" si="0"/>
        <v>0</v>
      </c>
      <c r="G34" s="31"/>
      <c r="H34" s="31">
        <f t="shared" si="36"/>
        <v>0</v>
      </c>
      <c r="I34" s="31"/>
      <c r="J34" s="31">
        <f t="shared" si="37"/>
        <v>0</v>
      </c>
      <c r="K34" s="31"/>
      <c r="L34" s="31">
        <f t="shared" si="38"/>
        <v>0</v>
      </c>
      <c r="M34" s="31"/>
      <c r="N34" s="31">
        <f t="shared" si="39"/>
        <v>0</v>
      </c>
      <c r="O34" s="42"/>
      <c r="P34" s="31">
        <f t="shared" si="40"/>
        <v>0</v>
      </c>
      <c r="Q34" s="31">
        <v>0</v>
      </c>
      <c r="R34" s="31"/>
      <c r="S34" s="31">
        <f t="shared" si="6"/>
        <v>0</v>
      </c>
      <c r="T34" s="31"/>
      <c r="U34" s="31">
        <f t="shared" si="41"/>
        <v>0</v>
      </c>
      <c r="V34" s="31"/>
      <c r="W34" s="31">
        <f t="shared" si="42"/>
        <v>0</v>
      </c>
      <c r="X34" s="31"/>
      <c r="Y34" s="31">
        <f t="shared" si="43"/>
        <v>0</v>
      </c>
      <c r="Z34" s="42"/>
      <c r="AA34" s="31">
        <f t="shared" si="44"/>
        <v>0</v>
      </c>
      <c r="AB34" s="31">
        <v>0</v>
      </c>
      <c r="AC34" s="31"/>
      <c r="AD34" s="31">
        <f t="shared" si="11"/>
        <v>0</v>
      </c>
      <c r="AE34" s="31"/>
      <c r="AF34" s="31">
        <f t="shared" si="45"/>
        <v>0</v>
      </c>
      <c r="AG34" s="31"/>
      <c r="AH34" s="31">
        <f t="shared" si="46"/>
        <v>0</v>
      </c>
      <c r="AI34" s="31"/>
      <c r="AJ34" s="31">
        <f t="shared" si="47"/>
        <v>0</v>
      </c>
      <c r="AK34" s="42"/>
      <c r="AL34" s="31">
        <f t="shared" si="48"/>
        <v>0</v>
      </c>
      <c r="AM34" s="25" t="s">
        <v>219</v>
      </c>
      <c r="AN34" s="19" t="s">
        <v>50</v>
      </c>
      <c r="AO34" s="8"/>
    </row>
    <row r="35" spans="1:41" s="3" customFormat="1" hidden="1" x14ac:dyDescent="0.35">
      <c r="A35" s="1"/>
      <c r="B35" s="37" t="s">
        <v>27</v>
      </c>
      <c r="C35" s="39"/>
      <c r="D35" s="30">
        <v>188983.4</v>
      </c>
      <c r="E35" s="31">
        <v>-188983.4</v>
      </c>
      <c r="F35" s="31">
        <f t="shared" si="0"/>
        <v>0</v>
      </c>
      <c r="G35" s="31"/>
      <c r="H35" s="31">
        <f t="shared" si="36"/>
        <v>0</v>
      </c>
      <c r="I35" s="31"/>
      <c r="J35" s="31">
        <f t="shared" si="37"/>
        <v>0</v>
      </c>
      <c r="K35" s="31"/>
      <c r="L35" s="31">
        <f t="shared" si="38"/>
        <v>0</v>
      </c>
      <c r="M35" s="31"/>
      <c r="N35" s="31">
        <f t="shared" si="39"/>
        <v>0</v>
      </c>
      <c r="O35" s="42"/>
      <c r="P35" s="31">
        <f t="shared" si="40"/>
        <v>0</v>
      </c>
      <c r="Q35" s="31">
        <v>0</v>
      </c>
      <c r="R35" s="31"/>
      <c r="S35" s="31">
        <f t="shared" si="6"/>
        <v>0</v>
      </c>
      <c r="T35" s="31"/>
      <c r="U35" s="31">
        <f t="shared" si="41"/>
        <v>0</v>
      </c>
      <c r="V35" s="31"/>
      <c r="W35" s="31">
        <f t="shared" si="42"/>
        <v>0</v>
      </c>
      <c r="X35" s="31"/>
      <c r="Y35" s="31">
        <f t="shared" si="43"/>
        <v>0</v>
      </c>
      <c r="Z35" s="42"/>
      <c r="AA35" s="31">
        <f t="shared" si="44"/>
        <v>0</v>
      </c>
      <c r="AB35" s="31">
        <v>0</v>
      </c>
      <c r="AC35" s="31"/>
      <c r="AD35" s="31">
        <f t="shared" si="11"/>
        <v>0</v>
      </c>
      <c r="AE35" s="31"/>
      <c r="AF35" s="31">
        <f t="shared" si="45"/>
        <v>0</v>
      </c>
      <c r="AG35" s="31"/>
      <c r="AH35" s="31">
        <f t="shared" si="46"/>
        <v>0</v>
      </c>
      <c r="AI35" s="31"/>
      <c r="AJ35" s="31">
        <f t="shared" si="47"/>
        <v>0</v>
      </c>
      <c r="AK35" s="42"/>
      <c r="AL35" s="31">
        <f t="shared" si="48"/>
        <v>0</v>
      </c>
      <c r="AM35" s="25" t="s">
        <v>218</v>
      </c>
      <c r="AN35" s="19" t="s">
        <v>50</v>
      </c>
      <c r="AO35" s="8"/>
    </row>
    <row r="36" spans="1:41" s="3" customFormat="1" ht="36" hidden="1" x14ac:dyDescent="0.35">
      <c r="A36" s="1" t="s">
        <v>73</v>
      </c>
      <c r="B36" s="37" t="s">
        <v>303</v>
      </c>
      <c r="C36" s="39" t="s">
        <v>11</v>
      </c>
      <c r="D36" s="30">
        <f>D38+D39</f>
        <v>54989.2</v>
      </c>
      <c r="E36" s="31">
        <f>E38+E39</f>
        <v>-54989.2</v>
      </c>
      <c r="F36" s="31">
        <f t="shared" si="0"/>
        <v>0</v>
      </c>
      <c r="G36" s="31">
        <f>G38+G39</f>
        <v>0</v>
      </c>
      <c r="H36" s="31">
        <f t="shared" si="36"/>
        <v>0</v>
      </c>
      <c r="I36" s="31">
        <f>I38+I39</f>
        <v>0</v>
      </c>
      <c r="J36" s="31">
        <f t="shared" si="37"/>
        <v>0</v>
      </c>
      <c r="K36" s="31">
        <f>K38+K39</f>
        <v>0</v>
      </c>
      <c r="L36" s="31">
        <f t="shared" si="38"/>
        <v>0</v>
      </c>
      <c r="M36" s="31">
        <f>M38+M39</f>
        <v>0</v>
      </c>
      <c r="N36" s="31">
        <f t="shared" si="39"/>
        <v>0</v>
      </c>
      <c r="O36" s="42">
        <f>O38+O39</f>
        <v>0</v>
      </c>
      <c r="P36" s="31">
        <f t="shared" si="40"/>
        <v>0</v>
      </c>
      <c r="Q36" s="31">
        <f t="shared" ref="Q36:AB36" si="49">Q38+Q39</f>
        <v>0</v>
      </c>
      <c r="R36" s="31">
        <f t="shared" ref="R36:T36" si="50">R38+R39</f>
        <v>0</v>
      </c>
      <c r="S36" s="31">
        <f t="shared" si="6"/>
        <v>0</v>
      </c>
      <c r="T36" s="31">
        <f t="shared" si="50"/>
        <v>0</v>
      </c>
      <c r="U36" s="31">
        <f t="shared" si="41"/>
        <v>0</v>
      </c>
      <c r="V36" s="31">
        <f t="shared" ref="V36:X36" si="51">V38+V39</f>
        <v>0</v>
      </c>
      <c r="W36" s="31">
        <f t="shared" si="42"/>
        <v>0</v>
      </c>
      <c r="X36" s="31">
        <f t="shared" si="51"/>
        <v>0</v>
      </c>
      <c r="Y36" s="31">
        <f t="shared" si="43"/>
        <v>0</v>
      </c>
      <c r="Z36" s="42">
        <f t="shared" ref="Z36" si="52">Z38+Z39</f>
        <v>0</v>
      </c>
      <c r="AA36" s="31">
        <f t="shared" si="44"/>
        <v>0</v>
      </c>
      <c r="AB36" s="31">
        <f t="shared" si="49"/>
        <v>0</v>
      </c>
      <c r="AC36" s="31">
        <f>AC38+AC39</f>
        <v>0</v>
      </c>
      <c r="AD36" s="31">
        <f t="shared" si="11"/>
        <v>0</v>
      </c>
      <c r="AE36" s="31">
        <f>AE38+AE39</f>
        <v>0</v>
      </c>
      <c r="AF36" s="31">
        <f t="shared" si="45"/>
        <v>0</v>
      </c>
      <c r="AG36" s="31">
        <f>AG38+AG39</f>
        <v>0</v>
      </c>
      <c r="AH36" s="31">
        <f t="shared" si="46"/>
        <v>0</v>
      </c>
      <c r="AI36" s="31">
        <f>AI38+AI39</f>
        <v>0</v>
      </c>
      <c r="AJ36" s="31">
        <f t="shared" si="47"/>
        <v>0</v>
      </c>
      <c r="AK36" s="42">
        <f>AK38+AK39</f>
        <v>0</v>
      </c>
      <c r="AL36" s="31">
        <f t="shared" si="48"/>
        <v>0</v>
      </c>
      <c r="AM36" s="25"/>
      <c r="AN36" s="19" t="s">
        <v>50</v>
      </c>
      <c r="AO36" s="8"/>
    </row>
    <row r="37" spans="1:41" s="3" customFormat="1" hidden="1" x14ac:dyDescent="0.35">
      <c r="A37" s="36"/>
      <c r="B37" s="6" t="s">
        <v>5</v>
      </c>
      <c r="C37" s="39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42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42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42"/>
      <c r="AL37" s="31"/>
      <c r="AM37" s="25"/>
      <c r="AN37" s="19" t="s">
        <v>50</v>
      </c>
      <c r="AO37" s="8"/>
    </row>
    <row r="38" spans="1:41" s="3" customFormat="1" hidden="1" x14ac:dyDescent="0.35">
      <c r="A38" s="36"/>
      <c r="B38" s="39" t="s">
        <v>12</v>
      </c>
      <c r="C38" s="39"/>
      <c r="D38" s="30">
        <v>13747.3</v>
      </c>
      <c r="E38" s="31">
        <v>-13747.3</v>
      </c>
      <c r="F38" s="31">
        <f t="shared" si="0"/>
        <v>0</v>
      </c>
      <c r="G38" s="31"/>
      <c r="H38" s="31">
        <f t="shared" ref="H38:H41" si="53">F38+G38</f>
        <v>0</v>
      </c>
      <c r="I38" s="31"/>
      <c r="J38" s="31">
        <f t="shared" ref="J38:J41" si="54">H38+I38</f>
        <v>0</v>
      </c>
      <c r="K38" s="31"/>
      <c r="L38" s="31">
        <f t="shared" ref="L38:L41" si="55">J38+K38</f>
        <v>0</v>
      </c>
      <c r="M38" s="31"/>
      <c r="N38" s="31">
        <f t="shared" ref="N38:N41" si="56">L38+M38</f>
        <v>0</v>
      </c>
      <c r="O38" s="42"/>
      <c r="P38" s="31">
        <f t="shared" ref="P38:P41" si="57">N38+O38</f>
        <v>0</v>
      </c>
      <c r="Q38" s="31">
        <v>0</v>
      </c>
      <c r="R38" s="31"/>
      <c r="S38" s="31">
        <f t="shared" si="6"/>
        <v>0</v>
      </c>
      <c r="T38" s="31"/>
      <c r="U38" s="31">
        <f t="shared" ref="U38:U41" si="58">S38+T38</f>
        <v>0</v>
      </c>
      <c r="V38" s="31"/>
      <c r="W38" s="31">
        <f t="shared" ref="W38:W41" si="59">U38+V38</f>
        <v>0</v>
      </c>
      <c r="X38" s="31"/>
      <c r="Y38" s="31">
        <f t="shared" ref="Y38:Y41" si="60">W38+X38</f>
        <v>0</v>
      </c>
      <c r="Z38" s="42"/>
      <c r="AA38" s="31">
        <f t="shared" ref="AA38:AA41" si="61">Y38+Z38</f>
        <v>0</v>
      </c>
      <c r="AB38" s="31">
        <v>0</v>
      </c>
      <c r="AC38" s="31"/>
      <c r="AD38" s="31">
        <f t="shared" si="11"/>
        <v>0</v>
      </c>
      <c r="AE38" s="31"/>
      <c r="AF38" s="31">
        <f t="shared" ref="AF38:AF41" si="62">AD38+AE38</f>
        <v>0</v>
      </c>
      <c r="AG38" s="31"/>
      <c r="AH38" s="31">
        <f t="shared" ref="AH38:AH41" si="63">AF38+AG38</f>
        <v>0</v>
      </c>
      <c r="AI38" s="31"/>
      <c r="AJ38" s="31">
        <f t="shared" ref="AJ38:AJ41" si="64">AH38+AI38</f>
        <v>0</v>
      </c>
      <c r="AK38" s="42"/>
      <c r="AL38" s="31">
        <f t="shared" ref="AL38:AL41" si="65">AJ38+AK38</f>
        <v>0</v>
      </c>
      <c r="AM38" s="25" t="s">
        <v>218</v>
      </c>
      <c r="AN38" s="19" t="s">
        <v>50</v>
      </c>
      <c r="AO38" s="8"/>
    </row>
    <row r="39" spans="1:41" s="3" customFormat="1" hidden="1" x14ac:dyDescent="0.35">
      <c r="A39" s="1"/>
      <c r="B39" s="37" t="s">
        <v>27</v>
      </c>
      <c r="C39" s="39"/>
      <c r="D39" s="30">
        <v>41241.9</v>
      </c>
      <c r="E39" s="31">
        <v>-41241.9</v>
      </c>
      <c r="F39" s="31">
        <f t="shared" si="0"/>
        <v>0</v>
      </c>
      <c r="G39" s="31"/>
      <c r="H39" s="31">
        <f t="shared" si="53"/>
        <v>0</v>
      </c>
      <c r="I39" s="31"/>
      <c r="J39" s="31">
        <f t="shared" si="54"/>
        <v>0</v>
      </c>
      <c r="K39" s="31"/>
      <c r="L39" s="31">
        <f t="shared" si="55"/>
        <v>0</v>
      </c>
      <c r="M39" s="31"/>
      <c r="N39" s="31">
        <f t="shared" si="56"/>
        <v>0</v>
      </c>
      <c r="O39" s="42"/>
      <c r="P39" s="31">
        <f t="shared" si="57"/>
        <v>0</v>
      </c>
      <c r="Q39" s="31">
        <v>0</v>
      </c>
      <c r="R39" s="31"/>
      <c r="S39" s="31">
        <f t="shared" si="6"/>
        <v>0</v>
      </c>
      <c r="T39" s="31"/>
      <c r="U39" s="31">
        <f t="shared" si="58"/>
        <v>0</v>
      </c>
      <c r="V39" s="31"/>
      <c r="W39" s="31">
        <f t="shared" si="59"/>
        <v>0</v>
      </c>
      <c r="X39" s="31"/>
      <c r="Y39" s="31">
        <f t="shared" si="60"/>
        <v>0</v>
      </c>
      <c r="Z39" s="42"/>
      <c r="AA39" s="31">
        <f t="shared" si="61"/>
        <v>0</v>
      </c>
      <c r="AB39" s="31">
        <v>0</v>
      </c>
      <c r="AC39" s="31"/>
      <c r="AD39" s="31">
        <f t="shared" si="11"/>
        <v>0</v>
      </c>
      <c r="AE39" s="31"/>
      <c r="AF39" s="31">
        <f t="shared" si="62"/>
        <v>0</v>
      </c>
      <c r="AG39" s="31"/>
      <c r="AH39" s="31">
        <f t="shared" si="63"/>
        <v>0</v>
      </c>
      <c r="AI39" s="31"/>
      <c r="AJ39" s="31">
        <f t="shared" si="64"/>
        <v>0</v>
      </c>
      <c r="AK39" s="42"/>
      <c r="AL39" s="31">
        <f t="shared" si="65"/>
        <v>0</v>
      </c>
      <c r="AM39" s="25" t="s">
        <v>218</v>
      </c>
      <c r="AN39" s="19" t="s">
        <v>50</v>
      </c>
      <c r="AO39" s="8"/>
    </row>
    <row r="40" spans="1:41" ht="54" x14ac:dyDescent="0.35">
      <c r="A40" s="79" t="s">
        <v>73</v>
      </c>
      <c r="B40" s="87" t="s">
        <v>48</v>
      </c>
      <c r="C40" s="87" t="s">
        <v>32</v>
      </c>
      <c r="D40" s="30">
        <v>23476.5</v>
      </c>
      <c r="E40" s="31"/>
      <c r="F40" s="31">
        <f t="shared" si="0"/>
        <v>23476.5</v>
      </c>
      <c r="G40" s="31">
        <v>80.081000000000003</v>
      </c>
      <c r="H40" s="31">
        <f t="shared" si="53"/>
        <v>23556.580999999998</v>
      </c>
      <c r="I40" s="31"/>
      <c r="J40" s="31">
        <f t="shared" si="54"/>
        <v>23556.580999999998</v>
      </c>
      <c r="K40" s="31"/>
      <c r="L40" s="31">
        <f t="shared" si="55"/>
        <v>23556.580999999998</v>
      </c>
      <c r="M40" s="31"/>
      <c r="N40" s="31">
        <f t="shared" si="56"/>
        <v>23556.580999999998</v>
      </c>
      <c r="O40" s="42"/>
      <c r="P40" s="83">
        <f t="shared" si="57"/>
        <v>23556.580999999998</v>
      </c>
      <c r="Q40" s="31">
        <v>222759</v>
      </c>
      <c r="R40" s="31">
        <v>-79.599999999999994</v>
      </c>
      <c r="S40" s="31">
        <f t="shared" si="6"/>
        <v>222679.4</v>
      </c>
      <c r="T40" s="31"/>
      <c r="U40" s="31">
        <f t="shared" si="58"/>
        <v>222679.4</v>
      </c>
      <c r="V40" s="31"/>
      <c r="W40" s="31">
        <f t="shared" si="59"/>
        <v>222679.4</v>
      </c>
      <c r="X40" s="31"/>
      <c r="Y40" s="31">
        <f t="shared" si="60"/>
        <v>222679.4</v>
      </c>
      <c r="Z40" s="42"/>
      <c r="AA40" s="83">
        <f t="shared" si="61"/>
        <v>222679.4</v>
      </c>
      <c r="AB40" s="31">
        <v>0</v>
      </c>
      <c r="AC40" s="31">
        <v>135958.44</v>
      </c>
      <c r="AD40" s="31">
        <f t="shared" si="11"/>
        <v>135958.44</v>
      </c>
      <c r="AE40" s="31"/>
      <c r="AF40" s="31">
        <f t="shared" si="62"/>
        <v>135958.44</v>
      </c>
      <c r="AG40" s="31"/>
      <c r="AH40" s="31">
        <f t="shared" si="63"/>
        <v>135958.44</v>
      </c>
      <c r="AI40" s="31"/>
      <c r="AJ40" s="31">
        <f t="shared" si="64"/>
        <v>135958.44</v>
      </c>
      <c r="AK40" s="42"/>
      <c r="AL40" s="83">
        <f t="shared" si="65"/>
        <v>135958.44</v>
      </c>
      <c r="AM40" s="25" t="s">
        <v>198</v>
      </c>
      <c r="AO40" s="8"/>
    </row>
    <row r="41" spans="1:41" ht="36" x14ac:dyDescent="0.35">
      <c r="A41" s="119" t="s">
        <v>72</v>
      </c>
      <c r="B41" s="87" t="s">
        <v>49</v>
      </c>
      <c r="C41" s="87" t="s">
        <v>11</v>
      </c>
      <c r="D41" s="30"/>
      <c r="E41" s="31">
        <f>E43+E44+E45</f>
        <v>311345.35800000001</v>
      </c>
      <c r="F41" s="31">
        <f t="shared" si="0"/>
        <v>311345.35800000001</v>
      </c>
      <c r="G41" s="31">
        <f>G43+G44+G45</f>
        <v>0</v>
      </c>
      <c r="H41" s="31">
        <f t="shared" si="53"/>
        <v>311345.35800000001</v>
      </c>
      <c r="I41" s="31">
        <f>I43+I44+I45</f>
        <v>111.379</v>
      </c>
      <c r="J41" s="31">
        <f t="shared" si="54"/>
        <v>311456.73700000002</v>
      </c>
      <c r="K41" s="31">
        <f>K43+K44+K45</f>
        <v>0</v>
      </c>
      <c r="L41" s="31">
        <f t="shared" si="55"/>
        <v>311456.73700000002</v>
      </c>
      <c r="M41" s="31">
        <f>M43+M44+M45</f>
        <v>0</v>
      </c>
      <c r="N41" s="31">
        <f t="shared" si="56"/>
        <v>311456.73700000002</v>
      </c>
      <c r="O41" s="42">
        <f>O43+O44+O45</f>
        <v>1054.0150000000001</v>
      </c>
      <c r="P41" s="83">
        <f t="shared" si="57"/>
        <v>312510.75200000004</v>
      </c>
      <c r="Q41" s="31"/>
      <c r="R41" s="31"/>
      <c r="S41" s="31">
        <f t="shared" si="6"/>
        <v>0</v>
      </c>
      <c r="T41" s="31"/>
      <c r="U41" s="31">
        <f t="shared" si="58"/>
        <v>0</v>
      </c>
      <c r="V41" s="31"/>
      <c r="W41" s="31">
        <f t="shared" si="59"/>
        <v>0</v>
      </c>
      <c r="X41" s="31"/>
      <c r="Y41" s="31">
        <f t="shared" si="60"/>
        <v>0</v>
      </c>
      <c r="Z41" s="42"/>
      <c r="AA41" s="83">
        <f t="shared" si="61"/>
        <v>0</v>
      </c>
      <c r="AB41" s="31"/>
      <c r="AC41" s="31"/>
      <c r="AD41" s="31">
        <f t="shared" si="11"/>
        <v>0</v>
      </c>
      <c r="AE41" s="31"/>
      <c r="AF41" s="31">
        <f t="shared" si="62"/>
        <v>0</v>
      </c>
      <c r="AG41" s="31"/>
      <c r="AH41" s="31">
        <f t="shared" si="63"/>
        <v>0</v>
      </c>
      <c r="AI41" s="31"/>
      <c r="AJ41" s="31">
        <f t="shared" si="64"/>
        <v>0</v>
      </c>
      <c r="AK41" s="42"/>
      <c r="AL41" s="83">
        <f t="shared" si="65"/>
        <v>0</v>
      </c>
      <c r="AM41" s="25"/>
      <c r="AO41" s="8"/>
    </row>
    <row r="42" spans="1:41" x14ac:dyDescent="0.35">
      <c r="A42" s="123"/>
      <c r="B42" s="80" t="s">
        <v>5</v>
      </c>
      <c r="C42" s="87"/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42"/>
      <c r="P42" s="83"/>
      <c r="Q42" s="31"/>
      <c r="R42" s="31"/>
      <c r="S42" s="31"/>
      <c r="T42" s="31"/>
      <c r="U42" s="31"/>
      <c r="V42" s="31"/>
      <c r="W42" s="31"/>
      <c r="X42" s="31"/>
      <c r="Y42" s="31"/>
      <c r="Z42" s="42"/>
      <c r="AA42" s="83"/>
      <c r="AB42" s="31"/>
      <c r="AC42" s="31"/>
      <c r="AD42" s="31"/>
      <c r="AE42" s="31"/>
      <c r="AF42" s="31"/>
      <c r="AG42" s="31"/>
      <c r="AH42" s="31"/>
      <c r="AI42" s="31"/>
      <c r="AJ42" s="31"/>
      <c r="AK42" s="42"/>
      <c r="AL42" s="83"/>
      <c r="AM42" s="25"/>
      <c r="AO42" s="8"/>
    </row>
    <row r="43" spans="1:41" s="3" customFormat="1" hidden="1" x14ac:dyDescent="0.35">
      <c r="A43" s="124"/>
      <c r="B43" s="6" t="s">
        <v>6</v>
      </c>
      <c r="C43" s="53"/>
      <c r="D43" s="30"/>
      <c r="E43" s="31">
        <v>18576.285</v>
      </c>
      <c r="F43" s="31">
        <f t="shared" si="0"/>
        <v>18576.285</v>
      </c>
      <c r="G43" s="31"/>
      <c r="H43" s="31">
        <f t="shared" ref="H43:H46" si="66">F43+G43</f>
        <v>18576.285</v>
      </c>
      <c r="I43" s="31">
        <v>111.379</v>
      </c>
      <c r="J43" s="31">
        <f t="shared" ref="J43:J46" si="67">H43+I43</f>
        <v>18687.664000000001</v>
      </c>
      <c r="K43" s="31"/>
      <c r="L43" s="31">
        <f t="shared" ref="L43:L46" si="68">J43+K43</f>
        <v>18687.664000000001</v>
      </c>
      <c r="M43" s="31"/>
      <c r="N43" s="31">
        <f t="shared" ref="N43:N46" si="69">L43+M43</f>
        <v>18687.664000000001</v>
      </c>
      <c r="O43" s="42">
        <v>1054.0150000000001</v>
      </c>
      <c r="P43" s="31">
        <f t="shared" ref="P43:P46" si="70">N43+O43</f>
        <v>19741.679</v>
      </c>
      <c r="Q43" s="31"/>
      <c r="R43" s="31"/>
      <c r="S43" s="31">
        <f t="shared" si="6"/>
        <v>0</v>
      </c>
      <c r="T43" s="31"/>
      <c r="U43" s="31">
        <f t="shared" ref="U43:U46" si="71">S43+T43</f>
        <v>0</v>
      </c>
      <c r="V43" s="31"/>
      <c r="W43" s="31">
        <f t="shared" ref="W43:W46" si="72">U43+V43</f>
        <v>0</v>
      </c>
      <c r="X43" s="31"/>
      <c r="Y43" s="31">
        <f t="shared" ref="Y43:Y46" si="73">W43+X43</f>
        <v>0</v>
      </c>
      <c r="Z43" s="42"/>
      <c r="AA43" s="31">
        <f t="shared" ref="AA43:AA46" si="74">Y43+Z43</f>
        <v>0</v>
      </c>
      <c r="AB43" s="31"/>
      <c r="AC43" s="31"/>
      <c r="AD43" s="31">
        <f t="shared" si="11"/>
        <v>0</v>
      </c>
      <c r="AE43" s="31"/>
      <c r="AF43" s="31">
        <f t="shared" ref="AF43:AF46" si="75">AD43+AE43</f>
        <v>0</v>
      </c>
      <c r="AG43" s="31"/>
      <c r="AH43" s="31">
        <f t="shared" ref="AH43:AH46" si="76">AF43+AG43</f>
        <v>0</v>
      </c>
      <c r="AI43" s="31"/>
      <c r="AJ43" s="31">
        <f t="shared" ref="AJ43:AJ46" si="77">AH43+AI43</f>
        <v>0</v>
      </c>
      <c r="AK43" s="42"/>
      <c r="AL43" s="31">
        <f t="shared" ref="AL43:AL46" si="78">AJ43+AK43</f>
        <v>0</v>
      </c>
      <c r="AM43" s="25" t="s">
        <v>199</v>
      </c>
      <c r="AN43" s="19" t="s">
        <v>50</v>
      </c>
      <c r="AO43" s="8"/>
    </row>
    <row r="44" spans="1:41" x14ac:dyDescent="0.35">
      <c r="A44" s="123"/>
      <c r="B44" s="87" t="s">
        <v>12</v>
      </c>
      <c r="C44" s="87"/>
      <c r="D44" s="30"/>
      <c r="E44" s="31">
        <f>55882.573+11844.3</f>
        <v>67726.872999999992</v>
      </c>
      <c r="F44" s="31">
        <f t="shared" si="0"/>
        <v>67726.872999999992</v>
      </c>
      <c r="G44" s="31"/>
      <c r="H44" s="31">
        <f t="shared" si="66"/>
        <v>67726.872999999992</v>
      </c>
      <c r="I44" s="31"/>
      <c r="J44" s="31">
        <f t="shared" si="67"/>
        <v>67726.872999999992</v>
      </c>
      <c r="K44" s="31"/>
      <c r="L44" s="31">
        <f t="shared" si="68"/>
        <v>67726.872999999992</v>
      </c>
      <c r="M44" s="31"/>
      <c r="N44" s="31">
        <f t="shared" si="69"/>
        <v>67726.872999999992</v>
      </c>
      <c r="O44" s="42"/>
      <c r="P44" s="83">
        <f t="shared" si="70"/>
        <v>67726.872999999992</v>
      </c>
      <c r="Q44" s="31"/>
      <c r="R44" s="31"/>
      <c r="S44" s="31">
        <f t="shared" si="6"/>
        <v>0</v>
      </c>
      <c r="T44" s="31"/>
      <c r="U44" s="31">
        <f t="shared" si="71"/>
        <v>0</v>
      </c>
      <c r="V44" s="31"/>
      <c r="W44" s="31">
        <f t="shared" si="72"/>
        <v>0</v>
      </c>
      <c r="X44" s="31"/>
      <c r="Y44" s="31">
        <f t="shared" si="73"/>
        <v>0</v>
      </c>
      <c r="Z44" s="42"/>
      <c r="AA44" s="83">
        <f t="shared" si="74"/>
        <v>0</v>
      </c>
      <c r="AB44" s="31"/>
      <c r="AC44" s="31"/>
      <c r="AD44" s="31">
        <f t="shared" si="11"/>
        <v>0</v>
      </c>
      <c r="AE44" s="31"/>
      <c r="AF44" s="31">
        <f t="shared" si="75"/>
        <v>0</v>
      </c>
      <c r="AG44" s="31"/>
      <c r="AH44" s="31">
        <f t="shared" si="76"/>
        <v>0</v>
      </c>
      <c r="AI44" s="31"/>
      <c r="AJ44" s="31">
        <f t="shared" si="77"/>
        <v>0</v>
      </c>
      <c r="AK44" s="42"/>
      <c r="AL44" s="83">
        <f t="shared" si="78"/>
        <v>0</v>
      </c>
      <c r="AM44" s="25" t="s">
        <v>314</v>
      </c>
      <c r="AO44" s="8"/>
    </row>
    <row r="45" spans="1:41" x14ac:dyDescent="0.35">
      <c r="A45" s="123"/>
      <c r="B45" s="88" t="s">
        <v>27</v>
      </c>
      <c r="C45" s="87"/>
      <c r="D45" s="30"/>
      <c r="E45" s="31">
        <v>225042.2</v>
      </c>
      <c r="F45" s="31">
        <f t="shared" si="0"/>
        <v>225042.2</v>
      </c>
      <c r="G45" s="31"/>
      <c r="H45" s="31">
        <f t="shared" si="66"/>
        <v>225042.2</v>
      </c>
      <c r="I45" s="31"/>
      <c r="J45" s="31">
        <f t="shared" si="67"/>
        <v>225042.2</v>
      </c>
      <c r="K45" s="31"/>
      <c r="L45" s="31">
        <f t="shared" si="68"/>
        <v>225042.2</v>
      </c>
      <c r="M45" s="31"/>
      <c r="N45" s="31">
        <f t="shared" si="69"/>
        <v>225042.2</v>
      </c>
      <c r="O45" s="42"/>
      <c r="P45" s="83">
        <f t="shared" si="70"/>
        <v>225042.2</v>
      </c>
      <c r="Q45" s="31"/>
      <c r="R45" s="31"/>
      <c r="S45" s="31">
        <f t="shared" si="6"/>
        <v>0</v>
      </c>
      <c r="T45" s="31"/>
      <c r="U45" s="31">
        <f t="shared" si="71"/>
        <v>0</v>
      </c>
      <c r="V45" s="31"/>
      <c r="W45" s="31">
        <f t="shared" si="72"/>
        <v>0</v>
      </c>
      <c r="X45" s="31"/>
      <c r="Y45" s="31">
        <f t="shared" si="73"/>
        <v>0</v>
      </c>
      <c r="Z45" s="42"/>
      <c r="AA45" s="83">
        <f t="shared" si="74"/>
        <v>0</v>
      </c>
      <c r="AB45" s="31"/>
      <c r="AC45" s="31"/>
      <c r="AD45" s="31">
        <f t="shared" si="11"/>
        <v>0</v>
      </c>
      <c r="AE45" s="31"/>
      <c r="AF45" s="31">
        <f t="shared" si="75"/>
        <v>0</v>
      </c>
      <c r="AG45" s="31"/>
      <c r="AH45" s="31">
        <f t="shared" si="76"/>
        <v>0</v>
      </c>
      <c r="AI45" s="31"/>
      <c r="AJ45" s="31">
        <f t="shared" si="77"/>
        <v>0</v>
      </c>
      <c r="AK45" s="42"/>
      <c r="AL45" s="83">
        <f t="shared" si="78"/>
        <v>0</v>
      </c>
      <c r="AM45" s="25" t="s">
        <v>313</v>
      </c>
      <c r="AO45" s="8"/>
    </row>
    <row r="46" spans="1:41" ht="54" x14ac:dyDescent="0.35">
      <c r="A46" s="120"/>
      <c r="B46" s="87" t="s">
        <v>49</v>
      </c>
      <c r="C46" s="87" t="s">
        <v>32</v>
      </c>
      <c r="D46" s="30">
        <f>D49+D50+D48</f>
        <v>312399.40000000002</v>
      </c>
      <c r="E46" s="31">
        <f>E49+E50+E48</f>
        <v>-311345.35799999995</v>
      </c>
      <c r="F46" s="31">
        <f t="shared" si="0"/>
        <v>1054.042000000074</v>
      </c>
      <c r="G46" s="31">
        <f>G49+G50+G48</f>
        <v>710.58699999999999</v>
      </c>
      <c r="H46" s="31">
        <f t="shared" si="66"/>
        <v>1764.629000000074</v>
      </c>
      <c r="I46" s="31">
        <f>I49+I50+I48</f>
        <v>-710.58699999999999</v>
      </c>
      <c r="J46" s="31">
        <f t="shared" si="67"/>
        <v>1054.042000000074</v>
      </c>
      <c r="K46" s="31">
        <f>K49+K50+K48</f>
        <v>0</v>
      </c>
      <c r="L46" s="31">
        <f t="shared" si="68"/>
        <v>1054.042000000074</v>
      </c>
      <c r="M46" s="31">
        <f>M49+M50+M48</f>
        <v>0</v>
      </c>
      <c r="N46" s="31">
        <f t="shared" si="69"/>
        <v>1054.042000000074</v>
      </c>
      <c r="O46" s="42">
        <f>O49+O50+O48</f>
        <v>-1054.0150000000001</v>
      </c>
      <c r="P46" s="83">
        <f t="shared" si="70"/>
        <v>2.70000000739401E-2</v>
      </c>
      <c r="Q46" s="31">
        <f t="shared" ref="Q46:AC46" si="79">Q49+Q50+Q48</f>
        <v>0</v>
      </c>
      <c r="R46" s="31">
        <f t="shared" ref="R46:T46" si="80">R49+R50+R48</f>
        <v>0</v>
      </c>
      <c r="S46" s="31">
        <f t="shared" si="6"/>
        <v>0</v>
      </c>
      <c r="T46" s="31">
        <f t="shared" si="80"/>
        <v>0</v>
      </c>
      <c r="U46" s="31">
        <f t="shared" si="71"/>
        <v>0</v>
      </c>
      <c r="V46" s="31">
        <f t="shared" ref="V46:X46" si="81">V49+V50+V48</f>
        <v>0</v>
      </c>
      <c r="W46" s="31">
        <f t="shared" si="72"/>
        <v>0</v>
      </c>
      <c r="X46" s="31">
        <f t="shared" si="81"/>
        <v>0</v>
      </c>
      <c r="Y46" s="31">
        <f t="shared" si="73"/>
        <v>0</v>
      </c>
      <c r="Z46" s="42">
        <f t="shared" ref="Z46" si="82">Z49+Z50+Z48</f>
        <v>0</v>
      </c>
      <c r="AA46" s="83">
        <f t="shared" si="74"/>
        <v>0</v>
      </c>
      <c r="AB46" s="31">
        <f t="shared" si="79"/>
        <v>0</v>
      </c>
      <c r="AC46" s="31">
        <f t="shared" si="79"/>
        <v>0</v>
      </c>
      <c r="AD46" s="31">
        <f t="shared" si="11"/>
        <v>0</v>
      </c>
      <c r="AE46" s="31">
        <f t="shared" ref="AE46:AG46" si="83">AE49+AE50+AE48</f>
        <v>0</v>
      </c>
      <c r="AF46" s="31">
        <f t="shared" si="75"/>
        <v>0</v>
      </c>
      <c r="AG46" s="31">
        <f t="shared" si="83"/>
        <v>0</v>
      </c>
      <c r="AH46" s="31">
        <f t="shared" si="76"/>
        <v>0</v>
      </c>
      <c r="AI46" s="31">
        <f t="shared" ref="AI46:AK46" si="84">AI49+AI50+AI48</f>
        <v>0</v>
      </c>
      <c r="AJ46" s="31">
        <f t="shared" si="77"/>
        <v>0</v>
      </c>
      <c r="AK46" s="42">
        <f t="shared" si="84"/>
        <v>0</v>
      </c>
      <c r="AL46" s="83">
        <f t="shared" si="78"/>
        <v>0</v>
      </c>
      <c r="AM46" s="25"/>
      <c r="AO46" s="8"/>
    </row>
    <row r="47" spans="1:41" x14ac:dyDescent="0.35">
      <c r="A47" s="79"/>
      <c r="B47" s="80" t="s">
        <v>5</v>
      </c>
      <c r="C47" s="87"/>
      <c r="D47" s="30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42"/>
      <c r="P47" s="83"/>
      <c r="Q47" s="31"/>
      <c r="R47" s="31"/>
      <c r="S47" s="31"/>
      <c r="T47" s="31"/>
      <c r="U47" s="31"/>
      <c r="V47" s="31"/>
      <c r="W47" s="31"/>
      <c r="X47" s="31"/>
      <c r="Y47" s="31"/>
      <c r="Z47" s="42"/>
      <c r="AA47" s="83"/>
      <c r="AB47" s="31"/>
      <c r="AC47" s="31"/>
      <c r="AD47" s="31"/>
      <c r="AE47" s="31"/>
      <c r="AF47" s="31"/>
      <c r="AG47" s="31"/>
      <c r="AH47" s="31"/>
      <c r="AI47" s="31"/>
      <c r="AJ47" s="31"/>
      <c r="AK47" s="42"/>
      <c r="AL47" s="83"/>
      <c r="AM47" s="25"/>
      <c r="AO47" s="8"/>
    </row>
    <row r="48" spans="1:41" s="3" customFormat="1" hidden="1" x14ac:dyDescent="0.35">
      <c r="A48" s="1"/>
      <c r="B48" s="6" t="s">
        <v>6</v>
      </c>
      <c r="C48" s="39"/>
      <c r="D48" s="30">
        <v>19630.300000000047</v>
      </c>
      <c r="E48" s="31">
        <v>-18576.285</v>
      </c>
      <c r="F48" s="31">
        <f t="shared" si="0"/>
        <v>1054.0150000000467</v>
      </c>
      <c r="G48" s="31">
        <f>111.379+599.208</f>
        <v>710.58699999999999</v>
      </c>
      <c r="H48" s="31">
        <f t="shared" ref="H48:H55" si="85">F48+G48</f>
        <v>1764.6020000000467</v>
      </c>
      <c r="I48" s="31">
        <f>-111.379-599.208</f>
        <v>-710.58699999999999</v>
      </c>
      <c r="J48" s="31">
        <f t="shared" ref="J48:J55" si="86">H48+I48</f>
        <v>1054.0150000000467</v>
      </c>
      <c r="K48" s="31"/>
      <c r="L48" s="31">
        <f t="shared" ref="L48:L55" si="87">J48+K48</f>
        <v>1054.0150000000467</v>
      </c>
      <c r="M48" s="31"/>
      <c r="N48" s="31">
        <f t="shared" ref="N48:N55" si="88">L48+M48</f>
        <v>1054.0150000000467</v>
      </c>
      <c r="O48" s="42">
        <v>-1054.0150000000001</v>
      </c>
      <c r="P48" s="31">
        <f t="shared" ref="P48:P55" si="89">N48+O48</f>
        <v>4.6611603465862572E-11</v>
      </c>
      <c r="Q48" s="31">
        <v>0</v>
      </c>
      <c r="R48" s="31"/>
      <c r="S48" s="31">
        <f t="shared" si="6"/>
        <v>0</v>
      </c>
      <c r="T48" s="31"/>
      <c r="U48" s="31">
        <f t="shared" ref="U48:U55" si="90">S48+T48</f>
        <v>0</v>
      </c>
      <c r="V48" s="31"/>
      <c r="W48" s="31">
        <f t="shared" ref="W48:W55" si="91">U48+V48</f>
        <v>0</v>
      </c>
      <c r="X48" s="31"/>
      <c r="Y48" s="31">
        <f t="shared" ref="Y48:Y55" si="92">W48+X48</f>
        <v>0</v>
      </c>
      <c r="Z48" s="42"/>
      <c r="AA48" s="31">
        <f t="shared" ref="AA48:AA55" si="93">Y48+Z48</f>
        <v>0</v>
      </c>
      <c r="AB48" s="31">
        <v>0</v>
      </c>
      <c r="AC48" s="31"/>
      <c r="AD48" s="31">
        <f t="shared" si="11"/>
        <v>0</v>
      </c>
      <c r="AE48" s="31"/>
      <c r="AF48" s="31">
        <f t="shared" ref="AF48:AF55" si="94">AD48+AE48</f>
        <v>0</v>
      </c>
      <c r="AG48" s="31"/>
      <c r="AH48" s="31">
        <f t="shared" ref="AH48:AH55" si="95">AF48+AG48</f>
        <v>0</v>
      </c>
      <c r="AI48" s="31"/>
      <c r="AJ48" s="31">
        <f t="shared" ref="AJ48:AJ55" si="96">AH48+AI48</f>
        <v>0</v>
      </c>
      <c r="AK48" s="42"/>
      <c r="AL48" s="31">
        <f t="shared" ref="AL48:AL55" si="97">AJ48+AK48</f>
        <v>0</v>
      </c>
      <c r="AM48" s="25" t="s">
        <v>199</v>
      </c>
      <c r="AN48" s="19" t="s">
        <v>50</v>
      </c>
      <c r="AO48" s="8"/>
    </row>
    <row r="49" spans="1:41" x14ac:dyDescent="0.35">
      <c r="A49" s="79"/>
      <c r="B49" s="87" t="s">
        <v>12</v>
      </c>
      <c r="C49" s="87"/>
      <c r="D49" s="30">
        <v>67726.899999999994</v>
      </c>
      <c r="E49" s="31">
        <f>-55882.573-11844.3</f>
        <v>-67726.872999999992</v>
      </c>
      <c r="F49" s="31">
        <f t="shared" si="0"/>
        <v>2.7000000001862645E-2</v>
      </c>
      <c r="G49" s="31"/>
      <c r="H49" s="31">
        <f t="shared" si="85"/>
        <v>2.7000000001862645E-2</v>
      </c>
      <c r="I49" s="31"/>
      <c r="J49" s="31">
        <f t="shared" si="86"/>
        <v>2.7000000001862645E-2</v>
      </c>
      <c r="K49" s="31"/>
      <c r="L49" s="31">
        <f t="shared" si="87"/>
        <v>2.7000000001862645E-2</v>
      </c>
      <c r="M49" s="31"/>
      <c r="N49" s="31">
        <f t="shared" si="88"/>
        <v>2.7000000001862645E-2</v>
      </c>
      <c r="O49" s="42"/>
      <c r="P49" s="83">
        <f t="shared" si="89"/>
        <v>2.7000000001862645E-2</v>
      </c>
      <c r="Q49" s="31">
        <v>0</v>
      </c>
      <c r="R49" s="31"/>
      <c r="S49" s="31">
        <f t="shared" si="6"/>
        <v>0</v>
      </c>
      <c r="T49" s="31"/>
      <c r="U49" s="31">
        <f t="shared" si="90"/>
        <v>0</v>
      </c>
      <c r="V49" s="31"/>
      <c r="W49" s="31">
        <f t="shared" si="91"/>
        <v>0</v>
      </c>
      <c r="X49" s="31"/>
      <c r="Y49" s="31">
        <f t="shared" si="92"/>
        <v>0</v>
      </c>
      <c r="Z49" s="42"/>
      <c r="AA49" s="83">
        <f t="shared" si="93"/>
        <v>0</v>
      </c>
      <c r="AB49" s="31">
        <v>0</v>
      </c>
      <c r="AC49" s="31"/>
      <c r="AD49" s="31">
        <f t="shared" si="11"/>
        <v>0</v>
      </c>
      <c r="AE49" s="31"/>
      <c r="AF49" s="31">
        <f t="shared" si="94"/>
        <v>0</v>
      </c>
      <c r="AG49" s="31"/>
      <c r="AH49" s="31">
        <f t="shared" si="95"/>
        <v>0</v>
      </c>
      <c r="AI49" s="31"/>
      <c r="AJ49" s="31">
        <f t="shared" si="96"/>
        <v>0</v>
      </c>
      <c r="AK49" s="42"/>
      <c r="AL49" s="83">
        <f t="shared" si="97"/>
        <v>0</v>
      </c>
      <c r="AM49" s="25" t="s">
        <v>314</v>
      </c>
      <c r="AO49" s="8"/>
    </row>
    <row r="50" spans="1:41" s="3" customFormat="1" hidden="1" x14ac:dyDescent="0.35">
      <c r="A50" s="1"/>
      <c r="B50" s="37" t="s">
        <v>27</v>
      </c>
      <c r="C50" s="5"/>
      <c r="D50" s="30">
        <v>225042.2</v>
      </c>
      <c r="E50" s="31">
        <v>-225042.2</v>
      </c>
      <c r="F50" s="31">
        <f t="shared" si="0"/>
        <v>0</v>
      </c>
      <c r="G50" s="31"/>
      <c r="H50" s="31">
        <f t="shared" si="85"/>
        <v>0</v>
      </c>
      <c r="I50" s="31"/>
      <c r="J50" s="31">
        <f t="shared" si="86"/>
        <v>0</v>
      </c>
      <c r="K50" s="31"/>
      <c r="L50" s="31">
        <f t="shared" si="87"/>
        <v>0</v>
      </c>
      <c r="M50" s="31"/>
      <c r="N50" s="31">
        <f t="shared" si="88"/>
        <v>0</v>
      </c>
      <c r="O50" s="42"/>
      <c r="P50" s="31">
        <f t="shared" si="89"/>
        <v>0</v>
      </c>
      <c r="Q50" s="31">
        <v>0</v>
      </c>
      <c r="R50" s="31"/>
      <c r="S50" s="31">
        <f t="shared" si="6"/>
        <v>0</v>
      </c>
      <c r="T50" s="31"/>
      <c r="U50" s="31">
        <f t="shared" si="90"/>
        <v>0</v>
      </c>
      <c r="V50" s="31"/>
      <c r="W50" s="31">
        <f t="shared" si="91"/>
        <v>0</v>
      </c>
      <c r="X50" s="31"/>
      <c r="Y50" s="31">
        <f t="shared" si="92"/>
        <v>0</v>
      </c>
      <c r="Z50" s="42"/>
      <c r="AA50" s="31">
        <f t="shared" si="93"/>
        <v>0</v>
      </c>
      <c r="AB50" s="31">
        <v>0</v>
      </c>
      <c r="AC50" s="31"/>
      <c r="AD50" s="31">
        <f t="shared" si="11"/>
        <v>0</v>
      </c>
      <c r="AE50" s="31"/>
      <c r="AF50" s="31">
        <f t="shared" si="94"/>
        <v>0</v>
      </c>
      <c r="AG50" s="31"/>
      <c r="AH50" s="31">
        <f t="shared" si="95"/>
        <v>0</v>
      </c>
      <c r="AI50" s="31"/>
      <c r="AJ50" s="31">
        <f t="shared" si="96"/>
        <v>0</v>
      </c>
      <c r="AK50" s="42"/>
      <c r="AL50" s="31">
        <f t="shared" si="97"/>
        <v>0</v>
      </c>
      <c r="AM50" s="25" t="s">
        <v>313</v>
      </c>
      <c r="AN50" s="19" t="s">
        <v>50</v>
      </c>
      <c r="AO50" s="8"/>
    </row>
    <row r="51" spans="1:41" s="3" customFormat="1" ht="54" hidden="1" x14ac:dyDescent="0.35">
      <c r="A51" s="1" t="s">
        <v>71</v>
      </c>
      <c r="B51" s="39" t="s">
        <v>51</v>
      </c>
      <c r="C51" s="39" t="s">
        <v>32</v>
      </c>
      <c r="D51" s="30">
        <v>780</v>
      </c>
      <c r="E51" s="31">
        <v>-780</v>
      </c>
      <c r="F51" s="31">
        <f t="shared" si="0"/>
        <v>0</v>
      </c>
      <c r="G51" s="31"/>
      <c r="H51" s="31">
        <f t="shared" si="85"/>
        <v>0</v>
      </c>
      <c r="I51" s="31"/>
      <c r="J51" s="31">
        <f t="shared" si="86"/>
        <v>0</v>
      </c>
      <c r="K51" s="31"/>
      <c r="L51" s="31">
        <f t="shared" si="87"/>
        <v>0</v>
      </c>
      <c r="M51" s="31"/>
      <c r="N51" s="31">
        <f t="shared" si="88"/>
        <v>0</v>
      </c>
      <c r="O51" s="42"/>
      <c r="P51" s="31">
        <f t="shared" si="89"/>
        <v>0</v>
      </c>
      <c r="Q51" s="31">
        <v>0</v>
      </c>
      <c r="R51" s="31"/>
      <c r="S51" s="31">
        <f t="shared" si="6"/>
        <v>0</v>
      </c>
      <c r="T51" s="31"/>
      <c r="U51" s="31">
        <f t="shared" si="90"/>
        <v>0</v>
      </c>
      <c r="V51" s="31"/>
      <c r="W51" s="31">
        <f t="shared" si="91"/>
        <v>0</v>
      </c>
      <c r="X51" s="31"/>
      <c r="Y51" s="31">
        <f t="shared" si="92"/>
        <v>0</v>
      </c>
      <c r="Z51" s="42"/>
      <c r="AA51" s="31">
        <f t="shared" si="93"/>
        <v>0</v>
      </c>
      <c r="AB51" s="31">
        <v>0</v>
      </c>
      <c r="AC51" s="31"/>
      <c r="AD51" s="31">
        <f t="shared" si="11"/>
        <v>0</v>
      </c>
      <c r="AE51" s="31"/>
      <c r="AF51" s="31">
        <f t="shared" si="94"/>
        <v>0</v>
      </c>
      <c r="AG51" s="31"/>
      <c r="AH51" s="31">
        <f t="shared" si="95"/>
        <v>0</v>
      </c>
      <c r="AI51" s="31"/>
      <c r="AJ51" s="31">
        <f t="shared" si="96"/>
        <v>0</v>
      </c>
      <c r="AK51" s="42"/>
      <c r="AL51" s="31">
        <f t="shared" si="97"/>
        <v>0</v>
      </c>
      <c r="AM51" s="25" t="s">
        <v>200</v>
      </c>
      <c r="AN51" s="19" t="s">
        <v>50</v>
      </c>
      <c r="AO51" s="8"/>
    </row>
    <row r="52" spans="1:41" ht="54" x14ac:dyDescent="0.35">
      <c r="A52" s="79" t="s">
        <v>70</v>
      </c>
      <c r="B52" s="88" t="s">
        <v>52</v>
      </c>
      <c r="C52" s="87" t="s">
        <v>32</v>
      </c>
      <c r="D52" s="30">
        <v>0</v>
      </c>
      <c r="E52" s="31"/>
      <c r="F52" s="31">
        <f t="shared" si="0"/>
        <v>0</v>
      </c>
      <c r="G52" s="31"/>
      <c r="H52" s="31">
        <f t="shared" si="85"/>
        <v>0</v>
      </c>
      <c r="I52" s="31"/>
      <c r="J52" s="31">
        <f t="shared" si="86"/>
        <v>0</v>
      </c>
      <c r="K52" s="31"/>
      <c r="L52" s="31">
        <f t="shared" si="87"/>
        <v>0</v>
      </c>
      <c r="M52" s="31"/>
      <c r="N52" s="31">
        <f t="shared" si="88"/>
        <v>0</v>
      </c>
      <c r="O52" s="42"/>
      <c r="P52" s="83">
        <f t="shared" si="89"/>
        <v>0</v>
      </c>
      <c r="Q52" s="31">
        <v>25599.8</v>
      </c>
      <c r="R52" s="31">
        <v>-25599.8</v>
      </c>
      <c r="S52" s="31">
        <f t="shared" si="6"/>
        <v>0</v>
      </c>
      <c r="T52" s="31"/>
      <c r="U52" s="31">
        <f t="shared" si="90"/>
        <v>0</v>
      </c>
      <c r="V52" s="31"/>
      <c r="W52" s="31">
        <f t="shared" si="91"/>
        <v>0</v>
      </c>
      <c r="X52" s="31"/>
      <c r="Y52" s="31">
        <f t="shared" si="92"/>
        <v>0</v>
      </c>
      <c r="Z52" s="42"/>
      <c r="AA52" s="83">
        <f t="shared" si="93"/>
        <v>0</v>
      </c>
      <c r="AB52" s="31">
        <v>245085.6</v>
      </c>
      <c r="AC52" s="31"/>
      <c r="AD52" s="31">
        <f t="shared" si="11"/>
        <v>245085.6</v>
      </c>
      <c r="AE52" s="31"/>
      <c r="AF52" s="31">
        <f t="shared" si="94"/>
        <v>245085.6</v>
      </c>
      <c r="AG52" s="31"/>
      <c r="AH52" s="31">
        <f t="shared" si="95"/>
        <v>245085.6</v>
      </c>
      <c r="AI52" s="31"/>
      <c r="AJ52" s="31">
        <f t="shared" si="96"/>
        <v>245085.6</v>
      </c>
      <c r="AK52" s="42"/>
      <c r="AL52" s="83">
        <f t="shared" si="97"/>
        <v>245085.6</v>
      </c>
      <c r="AM52" s="25" t="s">
        <v>201</v>
      </c>
      <c r="AO52" s="8"/>
    </row>
    <row r="53" spans="1:41" s="3" customFormat="1" ht="54" hidden="1" x14ac:dyDescent="0.35">
      <c r="A53" s="1" t="s">
        <v>75</v>
      </c>
      <c r="B53" s="37" t="s">
        <v>53</v>
      </c>
      <c r="C53" s="39" t="s">
        <v>32</v>
      </c>
      <c r="D53" s="30">
        <v>0</v>
      </c>
      <c r="E53" s="31"/>
      <c r="F53" s="31">
        <f t="shared" si="0"/>
        <v>0</v>
      </c>
      <c r="G53" s="31"/>
      <c r="H53" s="31">
        <f t="shared" si="85"/>
        <v>0</v>
      </c>
      <c r="I53" s="31"/>
      <c r="J53" s="31">
        <f t="shared" si="86"/>
        <v>0</v>
      </c>
      <c r="K53" s="31"/>
      <c r="L53" s="31">
        <f t="shared" si="87"/>
        <v>0</v>
      </c>
      <c r="M53" s="31"/>
      <c r="N53" s="31">
        <f t="shared" si="88"/>
        <v>0</v>
      </c>
      <c r="O53" s="42"/>
      <c r="P53" s="31">
        <f t="shared" si="89"/>
        <v>0</v>
      </c>
      <c r="Q53" s="31">
        <v>30734.9</v>
      </c>
      <c r="R53" s="31">
        <v>-30734.9</v>
      </c>
      <c r="S53" s="31">
        <f t="shared" si="6"/>
        <v>0</v>
      </c>
      <c r="T53" s="31"/>
      <c r="U53" s="31">
        <f t="shared" si="90"/>
        <v>0</v>
      </c>
      <c r="V53" s="31"/>
      <c r="W53" s="31">
        <f t="shared" si="91"/>
        <v>0</v>
      </c>
      <c r="X53" s="31"/>
      <c r="Y53" s="31">
        <f t="shared" si="92"/>
        <v>0</v>
      </c>
      <c r="Z53" s="42"/>
      <c r="AA53" s="31">
        <f t="shared" si="93"/>
        <v>0</v>
      </c>
      <c r="AB53" s="31">
        <v>0</v>
      </c>
      <c r="AC53" s="31"/>
      <c r="AD53" s="31">
        <f t="shared" si="11"/>
        <v>0</v>
      </c>
      <c r="AE53" s="31"/>
      <c r="AF53" s="31">
        <f t="shared" si="94"/>
        <v>0</v>
      </c>
      <c r="AG53" s="31"/>
      <c r="AH53" s="31">
        <f t="shared" si="95"/>
        <v>0</v>
      </c>
      <c r="AI53" s="31"/>
      <c r="AJ53" s="31">
        <f t="shared" si="96"/>
        <v>0</v>
      </c>
      <c r="AK53" s="42"/>
      <c r="AL53" s="31">
        <f t="shared" si="97"/>
        <v>0</v>
      </c>
      <c r="AM53" s="25" t="s">
        <v>202</v>
      </c>
      <c r="AN53" s="19" t="s">
        <v>50</v>
      </c>
      <c r="AO53" s="8"/>
    </row>
    <row r="54" spans="1:41" ht="54" x14ac:dyDescent="0.35">
      <c r="A54" s="79" t="s">
        <v>71</v>
      </c>
      <c r="B54" s="88" t="s">
        <v>54</v>
      </c>
      <c r="C54" s="87" t="s">
        <v>32</v>
      </c>
      <c r="D54" s="30">
        <v>0</v>
      </c>
      <c r="E54" s="31"/>
      <c r="F54" s="31">
        <f t="shared" si="0"/>
        <v>0</v>
      </c>
      <c r="G54" s="31"/>
      <c r="H54" s="31">
        <f t="shared" si="85"/>
        <v>0</v>
      </c>
      <c r="I54" s="31"/>
      <c r="J54" s="31">
        <f t="shared" si="86"/>
        <v>0</v>
      </c>
      <c r="K54" s="31"/>
      <c r="L54" s="31">
        <f t="shared" si="87"/>
        <v>0</v>
      </c>
      <c r="M54" s="31"/>
      <c r="N54" s="31">
        <f t="shared" si="88"/>
        <v>0</v>
      </c>
      <c r="O54" s="42"/>
      <c r="P54" s="83">
        <f t="shared" si="89"/>
        <v>0</v>
      </c>
      <c r="Q54" s="31">
        <v>9100.4</v>
      </c>
      <c r="R54" s="31"/>
      <c r="S54" s="31">
        <f t="shared" si="6"/>
        <v>9100.4</v>
      </c>
      <c r="T54" s="31"/>
      <c r="U54" s="31">
        <f t="shared" si="90"/>
        <v>9100.4</v>
      </c>
      <c r="V54" s="31"/>
      <c r="W54" s="31">
        <f t="shared" si="91"/>
        <v>9100.4</v>
      </c>
      <c r="X54" s="31"/>
      <c r="Y54" s="31">
        <f t="shared" si="92"/>
        <v>9100.4</v>
      </c>
      <c r="Z54" s="42"/>
      <c r="AA54" s="83">
        <f t="shared" si="93"/>
        <v>9100.4</v>
      </c>
      <c r="AB54" s="31">
        <v>0</v>
      </c>
      <c r="AC54" s="31"/>
      <c r="AD54" s="31">
        <f t="shared" si="11"/>
        <v>0</v>
      </c>
      <c r="AE54" s="31"/>
      <c r="AF54" s="31">
        <f t="shared" si="94"/>
        <v>0</v>
      </c>
      <c r="AG54" s="31"/>
      <c r="AH54" s="31">
        <f t="shared" si="95"/>
        <v>0</v>
      </c>
      <c r="AI54" s="31"/>
      <c r="AJ54" s="31">
        <f t="shared" si="96"/>
        <v>0</v>
      </c>
      <c r="AK54" s="42"/>
      <c r="AL54" s="83">
        <f t="shared" si="97"/>
        <v>0</v>
      </c>
      <c r="AM54" s="25" t="s">
        <v>203</v>
      </c>
      <c r="AO54" s="8"/>
    </row>
    <row r="55" spans="1:41" ht="54" x14ac:dyDescent="0.35">
      <c r="A55" s="79" t="s">
        <v>74</v>
      </c>
      <c r="B55" s="88" t="s">
        <v>55</v>
      </c>
      <c r="C55" s="87" t="s">
        <v>32</v>
      </c>
      <c r="D55" s="30">
        <f>D57+D58</f>
        <v>0</v>
      </c>
      <c r="E55" s="31">
        <f>E57+E58</f>
        <v>0</v>
      </c>
      <c r="F55" s="31">
        <f t="shared" si="0"/>
        <v>0</v>
      </c>
      <c r="G55" s="31">
        <f>G57+G58</f>
        <v>0</v>
      </c>
      <c r="H55" s="31">
        <f t="shared" si="85"/>
        <v>0</v>
      </c>
      <c r="I55" s="31">
        <f>I57+I58</f>
        <v>0</v>
      </c>
      <c r="J55" s="31">
        <f t="shared" si="86"/>
        <v>0</v>
      </c>
      <c r="K55" s="31">
        <f>K57+K58</f>
        <v>0</v>
      </c>
      <c r="L55" s="31">
        <f t="shared" si="87"/>
        <v>0</v>
      </c>
      <c r="M55" s="31">
        <f>M57+M58</f>
        <v>0</v>
      </c>
      <c r="N55" s="31">
        <f t="shared" si="88"/>
        <v>0</v>
      </c>
      <c r="O55" s="42">
        <f>O57+O58</f>
        <v>0</v>
      </c>
      <c r="P55" s="83">
        <f t="shared" si="89"/>
        <v>0</v>
      </c>
      <c r="Q55" s="31">
        <f t="shared" ref="Q55:AC55" si="98">Q57+Q58</f>
        <v>19435.099999999999</v>
      </c>
      <c r="R55" s="31">
        <f t="shared" ref="R55:T55" si="99">R57+R58</f>
        <v>0</v>
      </c>
      <c r="S55" s="31">
        <f t="shared" si="6"/>
        <v>19435.099999999999</v>
      </c>
      <c r="T55" s="31">
        <f t="shared" si="99"/>
        <v>0</v>
      </c>
      <c r="U55" s="31">
        <f t="shared" si="90"/>
        <v>19435.099999999999</v>
      </c>
      <c r="V55" s="31">
        <f t="shared" ref="V55:X55" si="100">V57+V58</f>
        <v>0</v>
      </c>
      <c r="W55" s="31">
        <f t="shared" si="91"/>
        <v>19435.099999999999</v>
      </c>
      <c r="X55" s="31">
        <f t="shared" si="100"/>
        <v>0</v>
      </c>
      <c r="Y55" s="31">
        <f t="shared" si="92"/>
        <v>19435.099999999999</v>
      </c>
      <c r="Z55" s="42">
        <f t="shared" ref="Z55" si="101">Z57+Z58</f>
        <v>0</v>
      </c>
      <c r="AA55" s="83">
        <f t="shared" si="93"/>
        <v>19435.099999999999</v>
      </c>
      <c r="AB55" s="31">
        <f t="shared" si="98"/>
        <v>200564.9</v>
      </c>
      <c r="AC55" s="31">
        <f t="shared" si="98"/>
        <v>0</v>
      </c>
      <c r="AD55" s="31">
        <f t="shared" si="11"/>
        <v>200564.9</v>
      </c>
      <c r="AE55" s="31">
        <f t="shared" ref="AE55:AG55" si="102">AE57+AE58</f>
        <v>0</v>
      </c>
      <c r="AF55" s="31">
        <f t="shared" si="94"/>
        <v>200564.9</v>
      </c>
      <c r="AG55" s="31">
        <f t="shared" si="102"/>
        <v>0</v>
      </c>
      <c r="AH55" s="31">
        <f t="shared" si="95"/>
        <v>200564.9</v>
      </c>
      <c r="AI55" s="31">
        <f t="shared" ref="AI55:AK55" si="103">AI57+AI58</f>
        <v>0</v>
      </c>
      <c r="AJ55" s="31">
        <f t="shared" si="96"/>
        <v>200564.9</v>
      </c>
      <c r="AK55" s="42">
        <f t="shared" si="103"/>
        <v>0</v>
      </c>
      <c r="AL55" s="83">
        <f t="shared" si="97"/>
        <v>200564.9</v>
      </c>
      <c r="AM55" s="25"/>
      <c r="AO55" s="8"/>
    </row>
    <row r="56" spans="1:41" x14ac:dyDescent="0.35">
      <c r="A56" s="79"/>
      <c r="B56" s="80" t="s">
        <v>5</v>
      </c>
      <c r="C56" s="87"/>
      <c r="D56" s="30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42"/>
      <c r="P56" s="83"/>
      <c r="Q56" s="31"/>
      <c r="R56" s="31"/>
      <c r="S56" s="31"/>
      <c r="T56" s="31"/>
      <c r="U56" s="31"/>
      <c r="V56" s="31"/>
      <c r="W56" s="31"/>
      <c r="X56" s="31"/>
      <c r="Y56" s="31"/>
      <c r="Z56" s="42"/>
      <c r="AA56" s="83"/>
      <c r="AB56" s="31"/>
      <c r="AC56" s="31"/>
      <c r="AD56" s="31"/>
      <c r="AE56" s="31"/>
      <c r="AF56" s="31"/>
      <c r="AG56" s="31"/>
      <c r="AH56" s="31"/>
      <c r="AI56" s="31"/>
      <c r="AJ56" s="31"/>
      <c r="AK56" s="42"/>
      <c r="AL56" s="83"/>
      <c r="AM56" s="25"/>
      <c r="AO56" s="8"/>
    </row>
    <row r="57" spans="1:41" s="3" customFormat="1" hidden="1" x14ac:dyDescent="0.35">
      <c r="A57" s="1"/>
      <c r="B57" s="6" t="s">
        <v>6</v>
      </c>
      <c r="C57" s="39"/>
      <c r="D57" s="30">
        <v>0</v>
      </c>
      <c r="E57" s="31"/>
      <c r="F57" s="31">
        <f t="shared" si="0"/>
        <v>0</v>
      </c>
      <c r="G57" s="31"/>
      <c r="H57" s="31">
        <f t="shared" ref="H57:H59" si="104">F57+G57</f>
        <v>0</v>
      </c>
      <c r="I57" s="31"/>
      <c r="J57" s="31">
        <f t="shared" ref="J57:J59" si="105">H57+I57</f>
        <v>0</v>
      </c>
      <c r="K57" s="31"/>
      <c r="L57" s="31">
        <f t="shared" ref="L57:L59" si="106">J57+K57</f>
        <v>0</v>
      </c>
      <c r="M57" s="31"/>
      <c r="N57" s="31">
        <f t="shared" ref="N57:N59" si="107">L57+M57</f>
        <v>0</v>
      </c>
      <c r="O57" s="42"/>
      <c r="P57" s="31">
        <f t="shared" ref="P57:P59" si="108">N57+O57</f>
        <v>0</v>
      </c>
      <c r="Q57" s="31">
        <v>19435.099999999999</v>
      </c>
      <c r="R57" s="31"/>
      <c r="S57" s="31">
        <f t="shared" si="6"/>
        <v>19435.099999999999</v>
      </c>
      <c r="T57" s="31"/>
      <c r="U57" s="31">
        <f t="shared" ref="U57:U59" si="109">S57+T57</f>
        <v>19435.099999999999</v>
      </c>
      <c r="V57" s="31"/>
      <c r="W57" s="31">
        <f t="shared" ref="W57:W59" si="110">U57+V57</f>
        <v>19435.099999999999</v>
      </c>
      <c r="X57" s="31"/>
      <c r="Y57" s="31">
        <f t="shared" ref="Y57:Y59" si="111">W57+X57</f>
        <v>19435.099999999999</v>
      </c>
      <c r="Z57" s="42"/>
      <c r="AA57" s="31">
        <f t="shared" ref="AA57:AA59" si="112">Y57+Z57</f>
        <v>19435.099999999999</v>
      </c>
      <c r="AB57" s="31">
        <v>93792.299999999988</v>
      </c>
      <c r="AC57" s="31"/>
      <c r="AD57" s="31">
        <f t="shared" si="11"/>
        <v>93792.299999999988</v>
      </c>
      <c r="AE57" s="31"/>
      <c r="AF57" s="31">
        <f t="shared" ref="AF57:AF59" si="113">AD57+AE57</f>
        <v>93792.299999999988</v>
      </c>
      <c r="AG57" s="31"/>
      <c r="AH57" s="31">
        <f t="shared" ref="AH57:AH59" si="114">AF57+AG57</f>
        <v>93792.299999999988</v>
      </c>
      <c r="AI57" s="31"/>
      <c r="AJ57" s="31">
        <f t="shared" ref="AJ57:AJ59" si="115">AH57+AI57</f>
        <v>93792.299999999988</v>
      </c>
      <c r="AK57" s="42"/>
      <c r="AL57" s="31">
        <f t="shared" ref="AL57:AL59" si="116">AJ57+AK57</f>
        <v>93792.299999999988</v>
      </c>
      <c r="AM57" s="25" t="s">
        <v>204</v>
      </c>
      <c r="AN57" s="19" t="s">
        <v>50</v>
      </c>
      <c r="AO57" s="8"/>
    </row>
    <row r="58" spans="1:41" x14ac:dyDescent="0.35">
      <c r="A58" s="79"/>
      <c r="B58" s="87" t="s">
        <v>12</v>
      </c>
      <c r="C58" s="87"/>
      <c r="D58" s="30">
        <v>0</v>
      </c>
      <c r="E58" s="31"/>
      <c r="F58" s="31">
        <f t="shared" si="0"/>
        <v>0</v>
      </c>
      <c r="G58" s="31"/>
      <c r="H58" s="31">
        <f t="shared" si="104"/>
        <v>0</v>
      </c>
      <c r="I58" s="31"/>
      <c r="J58" s="31">
        <f t="shared" si="105"/>
        <v>0</v>
      </c>
      <c r="K58" s="31"/>
      <c r="L58" s="31">
        <f t="shared" si="106"/>
        <v>0</v>
      </c>
      <c r="M58" s="31"/>
      <c r="N58" s="31">
        <f t="shared" si="107"/>
        <v>0</v>
      </c>
      <c r="O58" s="42"/>
      <c r="P58" s="83">
        <f t="shared" si="108"/>
        <v>0</v>
      </c>
      <c r="Q58" s="31">
        <v>0</v>
      </c>
      <c r="R58" s="31"/>
      <c r="S58" s="31">
        <f t="shared" si="6"/>
        <v>0</v>
      </c>
      <c r="T58" s="31"/>
      <c r="U58" s="31">
        <f t="shared" si="109"/>
        <v>0</v>
      </c>
      <c r="V58" s="31"/>
      <c r="W58" s="31">
        <f t="shared" si="110"/>
        <v>0</v>
      </c>
      <c r="X58" s="31"/>
      <c r="Y58" s="31">
        <f t="shared" si="111"/>
        <v>0</v>
      </c>
      <c r="Z58" s="42"/>
      <c r="AA58" s="83">
        <f t="shared" si="112"/>
        <v>0</v>
      </c>
      <c r="AB58" s="31">
        <v>106772.6</v>
      </c>
      <c r="AC58" s="31"/>
      <c r="AD58" s="31">
        <f t="shared" si="11"/>
        <v>106772.6</v>
      </c>
      <c r="AE58" s="31"/>
      <c r="AF58" s="31">
        <f t="shared" si="113"/>
        <v>106772.6</v>
      </c>
      <c r="AG58" s="31"/>
      <c r="AH58" s="31">
        <f t="shared" si="114"/>
        <v>106772.6</v>
      </c>
      <c r="AI58" s="31"/>
      <c r="AJ58" s="31">
        <f t="shared" si="115"/>
        <v>106772.6</v>
      </c>
      <c r="AK58" s="42"/>
      <c r="AL58" s="83">
        <f t="shared" si="116"/>
        <v>106772.6</v>
      </c>
      <c r="AM58" s="25" t="s">
        <v>310</v>
      </c>
      <c r="AO58" s="8"/>
    </row>
    <row r="59" spans="1:41" ht="54" x14ac:dyDescent="0.35">
      <c r="A59" s="79" t="s">
        <v>75</v>
      </c>
      <c r="B59" s="88" t="s">
        <v>354</v>
      </c>
      <c r="C59" s="87" t="s">
        <v>32</v>
      </c>
      <c r="D59" s="30">
        <v>17739.900000000001</v>
      </c>
      <c r="E59" s="31">
        <f>E61+E62+E63</f>
        <v>368533.6</v>
      </c>
      <c r="F59" s="31">
        <f t="shared" si="0"/>
        <v>386273.5</v>
      </c>
      <c r="G59" s="31">
        <f>G61+G62+G63</f>
        <v>0</v>
      </c>
      <c r="H59" s="31">
        <f t="shared" si="104"/>
        <v>386273.5</v>
      </c>
      <c r="I59" s="31">
        <f>I61+I62+I63</f>
        <v>0</v>
      </c>
      <c r="J59" s="31">
        <f t="shared" si="105"/>
        <v>386273.5</v>
      </c>
      <c r="K59" s="31">
        <f>K61+K62+K63</f>
        <v>0</v>
      </c>
      <c r="L59" s="31">
        <f t="shared" si="106"/>
        <v>386273.5</v>
      </c>
      <c r="M59" s="31">
        <f>M61+M62+M63</f>
        <v>0</v>
      </c>
      <c r="N59" s="31">
        <f t="shared" si="107"/>
        <v>386273.5</v>
      </c>
      <c r="O59" s="42">
        <f>O61+O62+O63</f>
        <v>0</v>
      </c>
      <c r="P59" s="83">
        <f t="shared" si="108"/>
        <v>386273.5</v>
      </c>
      <c r="Q59" s="31">
        <v>359255.5</v>
      </c>
      <c r="R59" s="31">
        <f>R61+R62+R63</f>
        <v>339200.5</v>
      </c>
      <c r="S59" s="31">
        <f t="shared" si="6"/>
        <v>698456</v>
      </c>
      <c r="T59" s="31">
        <f>T61+T62+T63</f>
        <v>-179602.7</v>
      </c>
      <c r="U59" s="31">
        <f t="shared" si="109"/>
        <v>518853.3</v>
      </c>
      <c r="V59" s="31">
        <f>V61+V62+V63</f>
        <v>0</v>
      </c>
      <c r="W59" s="31">
        <f t="shared" si="110"/>
        <v>518853.3</v>
      </c>
      <c r="X59" s="31">
        <f>X61+X62+X63</f>
        <v>0</v>
      </c>
      <c r="Y59" s="31">
        <f t="shared" si="111"/>
        <v>518853.3</v>
      </c>
      <c r="Z59" s="42">
        <f>Z61+Z62+Z63</f>
        <v>0</v>
      </c>
      <c r="AA59" s="83">
        <f t="shared" si="112"/>
        <v>518853.3</v>
      </c>
      <c r="AB59" s="31">
        <v>94000</v>
      </c>
      <c r="AC59" s="31">
        <f>AC61+AC62+AC63</f>
        <v>-94000</v>
      </c>
      <c r="AD59" s="31">
        <f t="shared" si="11"/>
        <v>0</v>
      </c>
      <c r="AE59" s="31">
        <f>AE61+AE62+AE63</f>
        <v>0</v>
      </c>
      <c r="AF59" s="31">
        <f t="shared" si="113"/>
        <v>0</v>
      </c>
      <c r="AG59" s="31">
        <f>AG61+AG62+AG63</f>
        <v>0</v>
      </c>
      <c r="AH59" s="31">
        <f t="shared" si="114"/>
        <v>0</v>
      </c>
      <c r="AI59" s="31">
        <f>AI61+AI62+AI63</f>
        <v>0</v>
      </c>
      <c r="AJ59" s="31">
        <f t="shared" si="115"/>
        <v>0</v>
      </c>
      <c r="AK59" s="42">
        <f>AK61+AK62+AK63</f>
        <v>0</v>
      </c>
      <c r="AL59" s="83">
        <f t="shared" si="116"/>
        <v>0</v>
      </c>
      <c r="AO59" s="8"/>
    </row>
    <row r="60" spans="1:41" x14ac:dyDescent="0.35">
      <c r="A60" s="79"/>
      <c r="B60" s="80" t="s">
        <v>5</v>
      </c>
      <c r="C60" s="87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42"/>
      <c r="P60" s="83"/>
      <c r="Q60" s="31"/>
      <c r="R60" s="31"/>
      <c r="S60" s="31"/>
      <c r="T60" s="31"/>
      <c r="U60" s="31"/>
      <c r="V60" s="31"/>
      <c r="W60" s="31"/>
      <c r="X60" s="31"/>
      <c r="Y60" s="31"/>
      <c r="Z60" s="42"/>
      <c r="AA60" s="83"/>
      <c r="AB60" s="31"/>
      <c r="AC60" s="31"/>
      <c r="AD60" s="31"/>
      <c r="AE60" s="31"/>
      <c r="AF60" s="31"/>
      <c r="AG60" s="31"/>
      <c r="AH60" s="31"/>
      <c r="AI60" s="31"/>
      <c r="AJ60" s="31"/>
      <c r="AK60" s="42"/>
      <c r="AL60" s="83"/>
      <c r="AM60" s="25"/>
      <c r="AO60" s="8"/>
    </row>
    <row r="61" spans="1:41" s="3" customFormat="1" hidden="1" x14ac:dyDescent="0.35">
      <c r="A61" s="1"/>
      <c r="B61" s="6" t="s">
        <v>6</v>
      </c>
      <c r="C61" s="39"/>
      <c r="D61" s="30">
        <v>17739.900000000001</v>
      </c>
      <c r="E61" s="31">
        <v>178999.9</v>
      </c>
      <c r="F61" s="31">
        <f t="shared" si="0"/>
        <v>196739.8</v>
      </c>
      <c r="G61" s="31"/>
      <c r="H61" s="31">
        <f t="shared" ref="H61:H64" si="117">F61+G61</f>
        <v>196739.8</v>
      </c>
      <c r="I61" s="31"/>
      <c r="J61" s="31">
        <f t="shared" ref="J61:J64" si="118">H61+I61</f>
        <v>196739.8</v>
      </c>
      <c r="K61" s="31"/>
      <c r="L61" s="31">
        <f t="shared" ref="L61:L64" si="119">J61+K61</f>
        <v>196739.8</v>
      </c>
      <c r="M61" s="31"/>
      <c r="N61" s="31">
        <f t="shared" ref="N61:N64" si="120">L61+M61</f>
        <v>196739.8</v>
      </c>
      <c r="O61" s="42"/>
      <c r="P61" s="31">
        <f t="shared" ref="P61:P64" si="121">N61+O61</f>
        <v>196739.8</v>
      </c>
      <c r="Q61" s="31">
        <v>359255.5</v>
      </c>
      <c r="R61" s="31">
        <v>-166015.79999999999</v>
      </c>
      <c r="S61" s="31">
        <f t="shared" si="6"/>
        <v>193239.7</v>
      </c>
      <c r="T61" s="31">
        <v>-179602.7</v>
      </c>
      <c r="U61" s="31">
        <f t="shared" ref="U61:U64" si="122">S61+T61</f>
        <v>13637</v>
      </c>
      <c r="V61" s="31"/>
      <c r="W61" s="31">
        <f t="shared" ref="W61:W64" si="123">U61+V61</f>
        <v>13637</v>
      </c>
      <c r="X61" s="31"/>
      <c r="Y61" s="31">
        <f t="shared" ref="Y61:Y64" si="124">W61+X61</f>
        <v>13637</v>
      </c>
      <c r="Z61" s="42"/>
      <c r="AA61" s="31">
        <f t="shared" ref="AA61:AA64" si="125">Y61+Z61</f>
        <v>13637</v>
      </c>
      <c r="AB61" s="31">
        <v>94000</v>
      </c>
      <c r="AC61" s="31">
        <v>-94000</v>
      </c>
      <c r="AD61" s="31">
        <f t="shared" si="11"/>
        <v>0</v>
      </c>
      <c r="AE61" s="31"/>
      <c r="AF61" s="31">
        <f t="shared" ref="AF61:AF64" si="126">AD61+AE61</f>
        <v>0</v>
      </c>
      <c r="AG61" s="31"/>
      <c r="AH61" s="31">
        <f t="shared" ref="AH61:AH64" si="127">AF61+AG61</f>
        <v>0</v>
      </c>
      <c r="AI61" s="31"/>
      <c r="AJ61" s="31">
        <f t="shared" ref="AJ61:AJ64" si="128">AH61+AI61</f>
        <v>0</v>
      </c>
      <c r="AK61" s="42"/>
      <c r="AL61" s="31">
        <f t="shared" ref="AL61:AL64" si="129">AJ61+AK61</f>
        <v>0</v>
      </c>
      <c r="AM61" s="25" t="s">
        <v>205</v>
      </c>
      <c r="AN61" s="19" t="s">
        <v>50</v>
      </c>
      <c r="AO61" s="8"/>
    </row>
    <row r="62" spans="1:41" x14ac:dyDescent="0.35">
      <c r="A62" s="79"/>
      <c r="B62" s="87" t="s">
        <v>12</v>
      </c>
      <c r="C62" s="87"/>
      <c r="D62" s="30"/>
      <c r="E62" s="31">
        <v>9476.7000000000007</v>
      </c>
      <c r="F62" s="31">
        <f t="shared" si="0"/>
        <v>9476.7000000000007</v>
      </c>
      <c r="G62" s="31"/>
      <c r="H62" s="31">
        <f t="shared" si="117"/>
        <v>9476.7000000000007</v>
      </c>
      <c r="I62" s="31"/>
      <c r="J62" s="31">
        <f t="shared" si="118"/>
        <v>9476.7000000000007</v>
      </c>
      <c r="K62" s="31"/>
      <c r="L62" s="31">
        <f t="shared" si="119"/>
        <v>9476.7000000000007</v>
      </c>
      <c r="M62" s="31"/>
      <c r="N62" s="31">
        <f t="shared" si="120"/>
        <v>9476.7000000000007</v>
      </c>
      <c r="O62" s="42"/>
      <c r="P62" s="83">
        <f t="shared" si="121"/>
        <v>9476.7000000000007</v>
      </c>
      <c r="Q62" s="31"/>
      <c r="R62" s="31">
        <v>25260.799999999999</v>
      </c>
      <c r="S62" s="31">
        <f t="shared" si="6"/>
        <v>25260.799999999999</v>
      </c>
      <c r="T62" s="31"/>
      <c r="U62" s="31">
        <f t="shared" si="122"/>
        <v>25260.799999999999</v>
      </c>
      <c r="V62" s="31"/>
      <c r="W62" s="31">
        <f t="shared" si="123"/>
        <v>25260.799999999999</v>
      </c>
      <c r="X62" s="31"/>
      <c r="Y62" s="31">
        <f t="shared" si="124"/>
        <v>25260.799999999999</v>
      </c>
      <c r="Z62" s="42"/>
      <c r="AA62" s="83">
        <f t="shared" si="125"/>
        <v>25260.799999999999</v>
      </c>
      <c r="AB62" s="31"/>
      <c r="AC62" s="31"/>
      <c r="AD62" s="31">
        <f t="shared" si="11"/>
        <v>0</v>
      </c>
      <c r="AE62" s="31"/>
      <c r="AF62" s="31">
        <f t="shared" si="126"/>
        <v>0</v>
      </c>
      <c r="AG62" s="31"/>
      <c r="AH62" s="31">
        <f t="shared" si="127"/>
        <v>0</v>
      </c>
      <c r="AI62" s="31"/>
      <c r="AJ62" s="31">
        <f t="shared" si="128"/>
        <v>0</v>
      </c>
      <c r="AK62" s="42"/>
      <c r="AL62" s="83">
        <f t="shared" si="129"/>
        <v>0</v>
      </c>
      <c r="AM62" s="25" t="s">
        <v>313</v>
      </c>
      <c r="AO62" s="8"/>
    </row>
    <row r="63" spans="1:41" x14ac:dyDescent="0.35">
      <c r="A63" s="79"/>
      <c r="B63" s="88" t="s">
        <v>27</v>
      </c>
      <c r="C63" s="87"/>
      <c r="D63" s="30"/>
      <c r="E63" s="31">
        <v>180057</v>
      </c>
      <c r="F63" s="31">
        <f t="shared" si="0"/>
        <v>180057</v>
      </c>
      <c r="G63" s="31"/>
      <c r="H63" s="31">
        <f t="shared" si="117"/>
        <v>180057</v>
      </c>
      <c r="I63" s="31"/>
      <c r="J63" s="31">
        <f t="shared" si="118"/>
        <v>180057</v>
      </c>
      <c r="K63" s="31"/>
      <c r="L63" s="31">
        <f t="shared" si="119"/>
        <v>180057</v>
      </c>
      <c r="M63" s="31"/>
      <c r="N63" s="31">
        <f t="shared" si="120"/>
        <v>180057</v>
      </c>
      <c r="O63" s="42"/>
      <c r="P63" s="83">
        <f t="shared" si="121"/>
        <v>180057</v>
      </c>
      <c r="Q63" s="31"/>
      <c r="R63" s="31">
        <v>479955.5</v>
      </c>
      <c r="S63" s="31">
        <f t="shared" si="6"/>
        <v>479955.5</v>
      </c>
      <c r="T63" s="31"/>
      <c r="U63" s="31">
        <f t="shared" si="122"/>
        <v>479955.5</v>
      </c>
      <c r="V63" s="31"/>
      <c r="W63" s="31">
        <f t="shared" si="123"/>
        <v>479955.5</v>
      </c>
      <c r="X63" s="31"/>
      <c r="Y63" s="31">
        <f t="shared" si="124"/>
        <v>479955.5</v>
      </c>
      <c r="Z63" s="42"/>
      <c r="AA63" s="83">
        <f t="shared" si="125"/>
        <v>479955.5</v>
      </c>
      <c r="AB63" s="31"/>
      <c r="AC63" s="31"/>
      <c r="AD63" s="31">
        <f t="shared" si="11"/>
        <v>0</v>
      </c>
      <c r="AE63" s="31"/>
      <c r="AF63" s="31">
        <f t="shared" si="126"/>
        <v>0</v>
      </c>
      <c r="AG63" s="31"/>
      <c r="AH63" s="31">
        <f t="shared" si="127"/>
        <v>0</v>
      </c>
      <c r="AI63" s="31"/>
      <c r="AJ63" s="31">
        <f t="shared" si="128"/>
        <v>0</v>
      </c>
      <c r="AK63" s="42"/>
      <c r="AL63" s="83">
        <f t="shared" si="129"/>
        <v>0</v>
      </c>
      <c r="AM63" s="25" t="s">
        <v>313</v>
      </c>
      <c r="AO63" s="8"/>
    </row>
    <row r="64" spans="1:41" ht="54" x14ac:dyDescent="0.35">
      <c r="A64" s="79" t="s">
        <v>76</v>
      </c>
      <c r="B64" s="88" t="s">
        <v>318</v>
      </c>
      <c r="C64" s="87" t="s">
        <v>32</v>
      </c>
      <c r="D64" s="30">
        <f>D66+D67</f>
        <v>17770.600000000006</v>
      </c>
      <c r="E64" s="31">
        <f>E66+E67+E68</f>
        <v>368502.9</v>
      </c>
      <c r="F64" s="31">
        <f t="shared" si="0"/>
        <v>386273.5</v>
      </c>
      <c r="G64" s="31">
        <f>G66+G67+G68</f>
        <v>0</v>
      </c>
      <c r="H64" s="31">
        <f t="shared" si="117"/>
        <v>386273.5</v>
      </c>
      <c r="I64" s="31">
        <f>I66+I67+I68</f>
        <v>0</v>
      </c>
      <c r="J64" s="31">
        <f t="shared" si="118"/>
        <v>386273.5</v>
      </c>
      <c r="K64" s="31">
        <f>K66+K67+K68</f>
        <v>0</v>
      </c>
      <c r="L64" s="31">
        <f t="shared" si="119"/>
        <v>386273.5</v>
      </c>
      <c r="M64" s="31">
        <f>M66+M67+M68</f>
        <v>0</v>
      </c>
      <c r="N64" s="31">
        <f t="shared" si="120"/>
        <v>386273.5</v>
      </c>
      <c r="O64" s="42">
        <f>O66+O67+O68</f>
        <v>0</v>
      </c>
      <c r="P64" s="83">
        <f t="shared" si="121"/>
        <v>386273.5</v>
      </c>
      <c r="Q64" s="31">
        <f t="shared" ref="Q64:AB64" si="130">Q66+Q67</f>
        <v>359224.79999999993</v>
      </c>
      <c r="R64" s="31">
        <f>R66+R67+R68</f>
        <v>552406.6</v>
      </c>
      <c r="S64" s="31">
        <f t="shared" si="6"/>
        <v>911631.39999999991</v>
      </c>
      <c r="T64" s="31">
        <f>T66+T67+T68</f>
        <v>179602.7</v>
      </c>
      <c r="U64" s="31">
        <f t="shared" si="122"/>
        <v>1091234.0999999999</v>
      </c>
      <c r="V64" s="31">
        <f>V66+V67+V68</f>
        <v>0</v>
      </c>
      <c r="W64" s="31">
        <f t="shared" si="123"/>
        <v>1091234.0999999999</v>
      </c>
      <c r="X64" s="31">
        <f>X66+X67+X68</f>
        <v>0</v>
      </c>
      <c r="Y64" s="31">
        <f t="shared" si="124"/>
        <v>1091234.0999999999</v>
      </c>
      <c r="Z64" s="42">
        <f>Z66+Z67+Z68</f>
        <v>0</v>
      </c>
      <c r="AA64" s="83">
        <f t="shared" si="125"/>
        <v>1091234.0999999999</v>
      </c>
      <c r="AB64" s="31">
        <f t="shared" si="130"/>
        <v>94000</v>
      </c>
      <c r="AC64" s="31">
        <f>AC66+AC67+AC68</f>
        <v>-94000</v>
      </c>
      <c r="AD64" s="31">
        <f t="shared" si="11"/>
        <v>0</v>
      </c>
      <c r="AE64" s="31">
        <f>AE66+AE67+AE68</f>
        <v>0</v>
      </c>
      <c r="AF64" s="31">
        <f t="shared" si="126"/>
        <v>0</v>
      </c>
      <c r="AG64" s="31">
        <f>AG66+AG67+AG68</f>
        <v>0</v>
      </c>
      <c r="AH64" s="31">
        <f t="shared" si="127"/>
        <v>0</v>
      </c>
      <c r="AI64" s="31">
        <f>AI66+AI67+AI68</f>
        <v>0</v>
      </c>
      <c r="AJ64" s="31">
        <f t="shared" si="128"/>
        <v>0</v>
      </c>
      <c r="AK64" s="42">
        <f>AK66+AK67+AK68</f>
        <v>0</v>
      </c>
      <c r="AL64" s="83">
        <f t="shared" si="129"/>
        <v>0</v>
      </c>
      <c r="AM64" s="25"/>
      <c r="AO64" s="8"/>
    </row>
    <row r="65" spans="1:41" x14ac:dyDescent="0.35">
      <c r="A65" s="79"/>
      <c r="B65" s="88" t="s">
        <v>5</v>
      </c>
      <c r="C65" s="87"/>
      <c r="D65" s="30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42"/>
      <c r="P65" s="83"/>
      <c r="Q65" s="31"/>
      <c r="R65" s="31"/>
      <c r="S65" s="31"/>
      <c r="T65" s="31"/>
      <c r="U65" s="31"/>
      <c r="V65" s="31"/>
      <c r="W65" s="31"/>
      <c r="X65" s="31"/>
      <c r="Y65" s="31"/>
      <c r="Z65" s="42"/>
      <c r="AA65" s="83"/>
      <c r="AB65" s="31"/>
      <c r="AC65" s="31"/>
      <c r="AD65" s="31"/>
      <c r="AE65" s="31"/>
      <c r="AF65" s="31"/>
      <c r="AG65" s="31"/>
      <c r="AH65" s="31"/>
      <c r="AI65" s="31"/>
      <c r="AJ65" s="31"/>
      <c r="AK65" s="42"/>
      <c r="AL65" s="83"/>
      <c r="AM65" s="25"/>
      <c r="AO65" s="8"/>
    </row>
    <row r="66" spans="1:41" s="3" customFormat="1" hidden="1" x14ac:dyDescent="0.35">
      <c r="A66" s="1"/>
      <c r="B66" s="37" t="s">
        <v>6</v>
      </c>
      <c r="C66" s="5"/>
      <c r="D66" s="30">
        <v>17770.600000000006</v>
      </c>
      <c r="E66" s="31">
        <v>178969.2</v>
      </c>
      <c r="F66" s="31">
        <f t="shared" si="0"/>
        <v>196739.80000000002</v>
      </c>
      <c r="G66" s="31"/>
      <c r="H66" s="31">
        <f t="shared" ref="H66:H86" si="131">F66+G66</f>
        <v>196739.80000000002</v>
      </c>
      <c r="I66" s="31"/>
      <c r="J66" s="31">
        <f t="shared" ref="J66:J86" si="132">H66+I66</f>
        <v>196739.80000000002</v>
      </c>
      <c r="K66" s="31"/>
      <c r="L66" s="31">
        <f t="shared" ref="L66:L86" si="133">J66+K66</f>
        <v>196739.80000000002</v>
      </c>
      <c r="M66" s="31"/>
      <c r="N66" s="31">
        <f t="shared" ref="N66:N86" si="134">L66+M66</f>
        <v>196739.80000000002</v>
      </c>
      <c r="O66" s="42"/>
      <c r="P66" s="31">
        <f t="shared" ref="P66:P86" si="135">N66+O66</f>
        <v>196739.80000000002</v>
      </c>
      <c r="Q66" s="31">
        <v>344947.19999999995</v>
      </c>
      <c r="R66" s="31">
        <v>61467.9</v>
      </c>
      <c r="S66" s="31">
        <f t="shared" si="6"/>
        <v>406415.1</v>
      </c>
      <c r="T66" s="31">
        <v>179602.7</v>
      </c>
      <c r="U66" s="31">
        <f t="shared" ref="U66:U86" si="136">S66+T66</f>
        <v>586017.80000000005</v>
      </c>
      <c r="V66" s="31"/>
      <c r="W66" s="31">
        <f t="shared" ref="W66:W86" si="137">U66+V66</f>
        <v>586017.80000000005</v>
      </c>
      <c r="X66" s="31"/>
      <c r="Y66" s="31">
        <f t="shared" ref="Y66:Y86" si="138">W66+X66</f>
        <v>586017.80000000005</v>
      </c>
      <c r="Z66" s="42"/>
      <c r="AA66" s="31">
        <f t="shared" ref="AA66:AA86" si="139">Y66+Z66</f>
        <v>586017.80000000005</v>
      </c>
      <c r="AB66" s="31">
        <v>94000</v>
      </c>
      <c r="AC66" s="31">
        <v>-94000</v>
      </c>
      <c r="AD66" s="31">
        <f t="shared" si="11"/>
        <v>0</v>
      </c>
      <c r="AE66" s="31"/>
      <c r="AF66" s="31">
        <f t="shared" ref="AF66:AF86" si="140">AD66+AE66</f>
        <v>0</v>
      </c>
      <c r="AG66" s="31"/>
      <c r="AH66" s="31">
        <f t="shared" ref="AH66:AH86" si="141">AF66+AG66</f>
        <v>0</v>
      </c>
      <c r="AI66" s="31"/>
      <c r="AJ66" s="31">
        <f t="shared" ref="AJ66:AJ86" si="142">AH66+AI66</f>
        <v>0</v>
      </c>
      <c r="AK66" s="42"/>
      <c r="AL66" s="31">
        <f t="shared" ref="AL66:AL86" si="143">AJ66+AK66</f>
        <v>0</v>
      </c>
      <c r="AM66" s="25" t="s">
        <v>206</v>
      </c>
      <c r="AN66" s="19" t="s">
        <v>50</v>
      </c>
      <c r="AO66" s="8"/>
    </row>
    <row r="67" spans="1:41" x14ac:dyDescent="0.35">
      <c r="A67" s="79"/>
      <c r="B67" s="88" t="s">
        <v>12</v>
      </c>
      <c r="C67" s="90"/>
      <c r="D67" s="30">
        <v>0</v>
      </c>
      <c r="E67" s="31">
        <v>9476.7000000000007</v>
      </c>
      <c r="F67" s="31">
        <f t="shared" si="0"/>
        <v>9476.7000000000007</v>
      </c>
      <c r="G67" s="31"/>
      <c r="H67" s="31">
        <f t="shared" si="131"/>
        <v>9476.7000000000007</v>
      </c>
      <c r="I67" s="31"/>
      <c r="J67" s="31">
        <f t="shared" si="132"/>
        <v>9476.7000000000007</v>
      </c>
      <c r="K67" s="31"/>
      <c r="L67" s="31">
        <f t="shared" si="133"/>
        <v>9476.7000000000007</v>
      </c>
      <c r="M67" s="31"/>
      <c r="N67" s="31">
        <f t="shared" si="134"/>
        <v>9476.7000000000007</v>
      </c>
      <c r="O67" s="42"/>
      <c r="P67" s="83">
        <f t="shared" si="135"/>
        <v>9476.7000000000007</v>
      </c>
      <c r="Q67" s="31">
        <v>14277.6</v>
      </c>
      <c r="R67" s="31">
        <f>-14277.6+25260.8</f>
        <v>10983.199999999999</v>
      </c>
      <c r="S67" s="31">
        <f t="shared" si="6"/>
        <v>25260.799999999999</v>
      </c>
      <c r="T67" s="31"/>
      <c r="U67" s="31">
        <f t="shared" si="136"/>
        <v>25260.799999999999</v>
      </c>
      <c r="V67" s="31"/>
      <c r="W67" s="31">
        <f t="shared" si="137"/>
        <v>25260.799999999999</v>
      </c>
      <c r="X67" s="31"/>
      <c r="Y67" s="31">
        <f t="shared" si="138"/>
        <v>25260.799999999999</v>
      </c>
      <c r="Z67" s="42"/>
      <c r="AA67" s="83">
        <f t="shared" si="139"/>
        <v>25260.799999999999</v>
      </c>
      <c r="AB67" s="31">
        <v>0</v>
      </c>
      <c r="AC67" s="31"/>
      <c r="AD67" s="31">
        <f t="shared" si="11"/>
        <v>0</v>
      </c>
      <c r="AE67" s="31"/>
      <c r="AF67" s="31">
        <f t="shared" si="140"/>
        <v>0</v>
      </c>
      <c r="AG67" s="31"/>
      <c r="AH67" s="31">
        <f t="shared" si="141"/>
        <v>0</v>
      </c>
      <c r="AI67" s="31"/>
      <c r="AJ67" s="31">
        <f t="shared" si="142"/>
        <v>0</v>
      </c>
      <c r="AK67" s="42"/>
      <c r="AL67" s="83">
        <f t="shared" si="143"/>
        <v>0</v>
      </c>
      <c r="AM67" s="25" t="s">
        <v>315</v>
      </c>
      <c r="AO67" s="8"/>
    </row>
    <row r="68" spans="1:41" x14ac:dyDescent="0.35">
      <c r="A68" s="79"/>
      <c r="B68" s="88" t="s">
        <v>27</v>
      </c>
      <c r="C68" s="90"/>
      <c r="D68" s="30"/>
      <c r="E68" s="31">
        <v>180057</v>
      </c>
      <c r="F68" s="31">
        <f t="shared" si="0"/>
        <v>180057</v>
      </c>
      <c r="G68" s="31"/>
      <c r="H68" s="31">
        <f t="shared" si="131"/>
        <v>180057</v>
      </c>
      <c r="I68" s="31"/>
      <c r="J68" s="31">
        <f t="shared" si="132"/>
        <v>180057</v>
      </c>
      <c r="K68" s="31"/>
      <c r="L68" s="31">
        <f t="shared" si="133"/>
        <v>180057</v>
      </c>
      <c r="M68" s="31"/>
      <c r="N68" s="31">
        <f t="shared" si="134"/>
        <v>180057</v>
      </c>
      <c r="O68" s="42"/>
      <c r="P68" s="83">
        <f t="shared" si="135"/>
        <v>180057</v>
      </c>
      <c r="Q68" s="31"/>
      <c r="R68" s="31">
        <v>479955.5</v>
      </c>
      <c r="S68" s="31">
        <f t="shared" si="6"/>
        <v>479955.5</v>
      </c>
      <c r="T68" s="31"/>
      <c r="U68" s="31">
        <f t="shared" si="136"/>
        <v>479955.5</v>
      </c>
      <c r="V68" s="31"/>
      <c r="W68" s="31">
        <f t="shared" si="137"/>
        <v>479955.5</v>
      </c>
      <c r="X68" s="31"/>
      <c r="Y68" s="31">
        <f t="shared" si="138"/>
        <v>479955.5</v>
      </c>
      <c r="Z68" s="42"/>
      <c r="AA68" s="83">
        <f t="shared" si="139"/>
        <v>479955.5</v>
      </c>
      <c r="AB68" s="31"/>
      <c r="AC68" s="31"/>
      <c r="AD68" s="31">
        <f t="shared" si="11"/>
        <v>0</v>
      </c>
      <c r="AE68" s="31"/>
      <c r="AF68" s="31">
        <f t="shared" si="140"/>
        <v>0</v>
      </c>
      <c r="AG68" s="31"/>
      <c r="AH68" s="31">
        <f t="shared" si="141"/>
        <v>0</v>
      </c>
      <c r="AI68" s="31"/>
      <c r="AJ68" s="31">
        <f t="shared" si="142"/>
        <v>0</v>
      </c>
      <c r="AK68" s="42"/>
      <c r="AL68" s="83">
        <f t="shared" si="143"/>
        <v>0</v>
      </c>
      <c r="AM68" s="25" t="s">
        <v>313</v>
      </c>
      <c r="AO68" s="8"/>
    </row>
    <row r="69" spans="1:41" ht="36" x14ac:dyDescent="0.35">
      <c r="A69" s="79" t="s">
        <v>77</v>
      </c>
      <c r="B69" s="88" t="s">
        <v>56</v>
      </c>
      <c r="C69" s="87" t="s">
        <v>11</v>
      </c>
      <c r="D69" s="30">
        <v>6999.9</v>
      </c>
      <c r="E69" s="31"/>
      <c r="F69" s="31">
        <f t="shared" si="0"/>
        <v>6999.9</v>
      </c>
      <c r="G69" s="31"/>
      <c r="H69" s="31">
        <f t="shared" si="131"/>
        <v>6999.9</v>
      </c>
      <c r="I69" s="31"/>
      <c r="J69" s="31">
        <f t="shared" si="132"/>
        <v>6999.9</v>
      </c>
      <c r="K69" s="31"/>
      <c r="L69" s="31">
        <f t="shared" si="133"/>
        <v>6999.9</v>
      </c>
      <c r="M69" s="31"/>
      <c r="N69" s="31">
        <f t="shared" si="134"/>
        <v>6999.9</v>
      </c>
      <c r="O69" s="42">
        <v>-6999.9</v>
      </c>
      <c r="P69" s="83">
        <f t="shared" si="135"/>
        <v>0</v>
      </c>
      <c r="Q69" s="31">
        <v>0</v>
      </c>
      <c r="R69" s="31"/>
      <c r="S69" s="31">
        <f t="shared" si="6"/>
        <v>0</v>
      </c>
      <c r="T69" s="31"/>
      <c r="U69" s="31">
        <f t="shared" si="136"/>
        <v>0</v>
      </c>
      <c r="V69" s="31"/>
      <c r="W69" s="31">
        <f t="shared" si="137"/>
        <v>0</v>
      </c>
      <c r="X69" s="31"/>
      <c r="Y69" s="31">
        <f t="shared" si="138"/>
        <v>0</v>
      </c>
      <c r="Z69" s="42"/>
      <c r="AA69" s="83">
        <f t="shared" si="139"/>
        <v>0</v>
      </c>
      <c r="AB69" s="31">
        <v>0</v>
      </c>
      <c r="AC69" s="31"/>
      <c r="AD69" s="31">
        <f t="shared" si="11"/>
        <v>0</v>
      </c>
      <c r="AE69" s="31"/>
      <c r="AF69" s="31">
        <f t="shared" si="140"/>
        <v>0</v>
      </c>
      <c r="AG69" s="31"/>
      <c r="AH69" s="31">
        <f t="shared" si="141"/>
        <v>0</v>
      </c>
      <c r="AI69" s="31"/>
      <c r="AJ69" s="31">
        <f t="shared" si="142"/>
        <v>0</v>
      </c>
      <c r="AK69" s="42">
        <v>6999.9</v>
      </c>
      <c r="AL69" s="83">
        <f t="shared" si="143"/>
        <v>6999.9</v>
      </c>
      <c r="AM69" s="25" t="s">
        <v>207</v>
      </c>
      <c r="AO69" s="8"/>
    </row>
    <row r="70" spans="1:41" ht="36" x14ac:dyDescent="0.35">
      <c r="A70" s="79" t="s">
        <v>78</v>
      </c>
      <c r="B70" s="88" t="s">
        <v>57</v>
      </c>
      <c r="C70" s="87" t="s">
        <v>11</v>
      </c>
      <c r="D70" s="30">
        <v>622.9</v>
      </c>
      <c r="E70" s="31"/>
      <c r="F70" s="31">
        <f t="shared" si="0"/>
        <v>622.9</v>
      </c>
      <c r="G70" s="31"/>
      <c r="H70" s="31">
        <f t="shared" si="131"/>
        <v>622.9</v>
      </c>
      <c r="I70" s="31"/>
      <c r="J70" s="31">
        <f t="shared" si="132"/>
        <v>622.9</v>
      </c>
      <c r="K70" s="31"/>
      <c r="L70" s="31">
        <f t="shared" si="133"/>
        <v>622.9</v>
      </c>
      <c r="M70" s="31"/>
      <c r="N70" s="31">
        <f t="shared" si="134"/>
        <v>622.9</v>
      </c>
      <c r="O70" s="42"/>
      <c r="P70" s="83">
        <f t="shared" si="135"/>
        <v>622.9</v>
      </c>
      <c r="Q70" s="31">
        <v>16000</v>
      </c>
      <c r="R70" s="31"/>
      <c r="S70" s="31">
        <f t="shared" si="6"/>
        <v>16000</v>
      </c>
      <c r="T70" s="31"/>
      <c r="U70" s="31">
        <f t="shared" si="136"/>
        <v>16000</v>
      </c>
      <c r="V70" s="31"/>
      <c r="W70" s="31">
        <f t="shared" si="137"/>
        <v>16000</v>
      </c>
      <c r="X70" s="31"/>
      <c r="Y70" s="31">
        <f t="shared" si="138"/>
        <v>16000</v>
      </c>
      <c r="Z70" s="42"/>
      <c r="AA70" s="83">
        <f t="shared" si="139"/>
        <v>16000</v>
      </c>
      <c r="AB70" s="31">
        <v>0</v>
      </c>
      <c r="AC70" s="31"/>
      <c r="AD70" s="31">
        <f t="shared" si="11"/>
        <v>0</v>
      </c>
      <c r="AE70" s="31"/>
      <c r="AF70" s="31">
        <f t="shared" si="140"/>
        <v>0</v>
      </c>
      <c r="AG70" s="31"/>
      <c r="AH70" s="31">
        <f t="shared" si="141"/>
        <v>0</v>
      </c>
      <c r="AI70" s="31"/>
      <c r="AJ70" s="31">
        <f t="shared" si="142"/>
        <v>0</v>
      </c>
      <c r="AK70" s="42"/>
      <c r="AL70" s="83">
        <f t="shared" si="143"/>
        <v>0</v>
      </c>
      <c r="AM70" s="25" t="s">
        <v>208</v>
      </c>
      <c r="AO70" s="8"/>
    </row>
    <row r="71" spans="1:41" ht="36" x14ac:dyDescent="0.35">
      <c r="A71" s="79" t="s">
        <v>79</v>
      </c>
      <c r="B71" s="88" t="s">
        <v>58</v>
      </c>
      <c r="C71" s="87" t="s">
        <v>11</v>
      </c>
      <c r="D71" s="30">
        <v>622.9</v>
      </c>
      <c r="E71" s="31"/>
      <c r="F71" s="31">
        <f t="shared" si="0"/>
        <v>622.9</v>
      </c>
      <c r="G71" s="31"/>
      <c r="H71" s="31">
        <f t="shared" si="131"/>
        <v>622.9</v>
      </c>
      <c r="I71" s="31"/>
      <c r="J71" s="31">
        <f t="shared" si="132"/>
        <v>622.9</v>
      </c>
      <c r="K71" s="31"/>
      <c r="L71" s="31">
        <f t="shared" si="133"/>
        <v>622.9</v>
      </c>
      <c r="M71" s="31"/>
      <c r="N71" s="31">
        <f t="shared" si="134"/>
        <v>622.9</v>
      </c>
      <c r="O71" s="42"/>
      <c r="P71" s="83">
        <f t="shared" si="135"/>
        <v>622.9</v>
      </c>
      <c r="Q71" s="31">
        <v>16000</v>
      </c>
      <c r="R71" s="31"/>
      <c r="S71" s="31">
        <f t="shared" si="6"/>
        <v>16000</v>
      </c>
      <c r="T71" s="31"/>
      <c r="U71" s="31">
        <f t="shared" si="136"/>
        <v>16000</v>
      </c>
      <c r="V71" s="31"/>
      <c r="W71" s="31">
        <f t="shared" si="137"/>
        <v>16000</v>
      </c>
      <c r="X71" s="31"/>
      <c r="Y71" s="31">
        <f t="shared" si="138"/>
        <v>16000</v>
      </c>
      <c r="Z71" s="42"/>
      <c r="AA71" s="83">
        <f t="shared" si="139"/>
        <v>16000</v>
      </c>
      <c r="AB71" s="31">
        <v>0</v>
      </c>
      <c r="AC71" s="31"/>
      <c r="AD71" s="31">
        <f t="shared" si="11"/>
        <v>0</v>
      </c>
      <c r="AE71" s="31"/>
      <c r="AF71" s="31">
        <f t="shared" si="140"/>
        <v>0</v>
      </c>
      <c r="AG71" s="31"/>
      <c r="AH71" s="31">
        <f t="shared" si="141"/>
        <v>0</v>
      </c>
      <c r="AI71" s="31"/>
      <c r="AJ71" s="31">
        <f t="shared" si="142"/>
        <v>0</v>
      </c>
      <c r="AK71" s="42"/>
      <c r="AL71" s="83">
        <f t="shared" si="143"/>
        <v>0</v>
      </c>
      <c r="AM71" s="25" t="s">
        <v>209</v>
      </c>
      <c r="AO71" s="8"/>
    </row>
    <row r="72" spans="1:41" ht="36" x14ac:dyDescent="0.35">
      <c r="A72" s="79" t="s">
        <v>80</v>
      </c>
      <c r="B72" s="87" t="s">
        <v>59</v>
      </c>
      <c r="C72" s="87" t="s">
        <v>11</v>
      </c>
      <c r="D72" s="30">
        <v>16622.900000000001</v>
      </c>
      <c r="E72" s="31"/>
      <c r="F72" s="31">
        <f t="shared" si="0"/>
        <v>16622.900000000001</v>
      </c>
      <c r="G72" s="31"/>
      <c r="H72" s="31">
        <f t="shared" si="131"/>
        <v>16622.900000000001</v>
      </c>
      <c r="I72" s="31"/>
      <c r="J72" s="31">
        <f t="shared" si="132"/>
        <v>16622.900000000001</v>
      </c>
      <c r="K72" s="31"/>
      <c r="L72" s="31">
        <f t="shared" si="133"/>
        <v>16622.900000000001</v>
      </c>
      <c r="M72" s="31"/>
      <c r="N72" s="31">
        <f t="shared" si="134"/>
        <v>16622.900000000001</v>
      </c>
      <c r="O72" s="42">
        <v>-16622.900000000001</v>
      </c>
      <c r="P72" s="83">
        <f t="shared" si="135"/>
        <v>0</v>
      </c>
      <c r="Q72" s="31">
        <v>0</v>
      </c>
      <c r="R72" s="31"/>
      <c r="S72" s="31">
        <f t="shared" si="6"/>
        <v>0</v>
      </c>
      <c r="T72" s="31"/>
      <c r="U72" s="31">
        <f t="shared" si="136"/>
        <v>0</v>
      </c>
      <c r="V72" s="31"/>
      <c r="W72" s="31">
        <f t="shared" si="137"/>
        <v>0</v>
      </c>
      <c r="X72" s="31"/>
      <c r="Y72" s="31">
        <f t="shared" si="138"/>
        <v>0</v>
      </c>
      <c r="Z72" s="42"/>
      <c r="AA72" s="83">
        <f t="shared" si="139"/>
        <v>0</v>
      </c>
      <c r="AB72" s="31">
        <v>0</v>
      </c>
      <c r="AC72" s="31"/>
      <c r="AD72" s="31">
        <f t="shared" si="11"/>
        <v>0</v>
      </c>
      <c r="AE72" s="31"/>
      <c r="AF72" s="31">
        <f t="shared" si="140"/>
        <v>0</v>
      </c>
      <c r="AG72" s="31"/>
      <c r="AH72" s="31">
        <f t="shared" si="141"/>
        <v>0</v>
      </c>
      <c r="AI72" s="31"/>
      <c r="AJ72" s="31">
        <f t="shared" si="142"/>
        <v>0</v>
      </c>
      <c r="AK72" s="42">
        <v>16622.900000000001</v>
      </c>
      <c r="AL72" s="83">
        <f t="shared" si="143"/>
        <v>16622.900000000001</v>
      </c>
      <c r="AM72" s="25" t="s">
        <v>210</v>
      </c>
      <c r="AO72" s="8"/>
    </row>
    <row r="73" spans="1:41" ht="36" x14ac:dyDescent="0.35">
      <c r="A73" s="79" t="s">
        <v>81</v>
      </c>
      <c r="B73" s="88" t="s">
        <v>60</v>
      </c>
      <c r="C73" s="87" t="s">
        <v>11</v>
      </c>
      <c r="D73" s="30">
        <v>16000</v>
      </c>
      <c r="E73" s="31"/>
      <c r="F73" s="31">
        <f t="shared" si="0"/>
        <v>16000</v>
      </c>
      <c r="G73" s="31"/>
      <c r="H73" s="31">
        <f t="shared" si="131"/>
        <v>16000</v>
      </c>
      <c r="I73" s="31"/>
      <c r="J73" s="31">
        <f t="shared" si="132"/>
        <v>16000</v>
      </c>
      <c r="K73" s="31"/>
      <c r="L73" s="31">
        <f t="shared" si="133"/>
        <v>16000</v>
      </c>
      <c r="M73" s="31"/>
      <c r="N73" s="31">
        <f t="shared" si="134"/>
        <v>16000</v>
      </c>
      <c r="O73" s="42"/>
      <c r="P73" s="83">
        <f t="shared" si="135"/>
        <v>16000</v>
      </c>
      <c r="Q73" s="31">
        <v>0</v>
      </c>
      <c r="R73" s="31"/>
      <c r="S73" s="31">
        <f t="shared" si="6"/>
        <v>0</v>
      </c>
      <c r="T73" s="31"/>
      <c r="U73" s="31">
        <f t="shared" si="136"/>
        <v>0</v>
      </c>
      <c r="V73" s="31"/>
      <c r="W73" s="31">
        <f t="shared" si="137"/>
        <v>0</v>
      </c>
      <c r="X73" s="31"/>
      <c r="Y73" s="31">
        <f t="shared" si="138"/>
        <v>0</v>
      </c>
      <c r="Z73" s="42"/>
      <c r="AA73" s="83">
        <f t="shared" si="139"/>
        <v>0</v>
      </c>
      <c r="AB73" s="31">
        <v>0</v>
      </c>
      <c r="AC73" s="31"/>
      <c r="AD73" s="31">
        <f t="shared" si="11"/>
        <v>0</v>
      </c>
      <c r="AE73" s="31"/>
      <c r="AF73" s="31">
        <f t="shared" si="140"/>
        <v>0</v>
      </c>
      <c r="AG73" s="31"/>
      <c r="AH73" s="31">
        <f t="shared" si="141"/>
        <v>0</v>
      </c>
      <c r="AI73" s="31"/>
      <c r="AJ73" s="31">
        <f t="shared" si="142"/>
        <v>0</v>
      </c>
      <c r="AK73" s="42"/>
      <c r="AL73" s="83">
        <f t="shared" si="143"/>
        <v>0</v>
      </c>
      <c r="AM73" s="25" t="s">
        <v>211</v>
      </c>
      <c r="AO73" s="8"/>
    </row>
    <row r="74" spans="1:41" ht="36" x14ac:dyDescent="0.35">
      <c r="A74" s="79" t="s">
        <v>82</v>
      </c>
      <c r="B74" s="88" t="s">
        <v>61</v>
      </c>
      <c r="C74" s="87" t="s">
        <v>11</v>
      </c>
      <c r="D74" s="30">
        <v>0</v>
      </c>
      <c r="E74" s="31"/>
      <c r="F74" s="31">
        <f t="shared" si="0"/>
        <v>0</v>
      </c>
      <c r="G74" s="31"/>
      <c r="H74" s="31">
        <f t="shared" si="131"/>
        <v>0</v>
      </c>
      <c r="I74" s="31"/>
      <c r="J74" s="31">
        <f t="shared" si="132"/>
        <v>0</v>
      </c>
      <c r="K74" s="31"/>
      <c r="L74" s="31">
        <f t="shared" si="133"/>
        <v>0</v>
      </c>
      <c r="M74" s="31"/>
      <c r="N74" s="31">
        <f t="shared" si="134"/>
        <v>0</v>
      </c>
      <c r="O74" s="42"/>
      <c r="P74" s="83">
        <f t="shared" si="135"/>
        <v>0</v>
      </c>
      <c r="Q74" s="31">
        <v>16622.900000000001</v>
      </c>
      <c r="R74" s="31"/>
      <c r="S74" s="31">
        <f t="shared" si="6"/>
        <v>16622.900000000001</v>
      </c>
      <c r="T74" s="31"/>
      <c r="U74" s="31">
        <f t="shared" si="136"/>
        <v>16622.900000000001</v>
      </c>
      <c r="V74" s="31"/>
      <c r="W74" s="31">
        <f t="shared" si="137"/>
        <v>16622.900000000001</v>
      </c>
      <c r="X74" s="31"/>
      <c r="Y74" s="31">
        <f t="shared" si="138"/>
        <v>16622.900000000001</v>
      </c>
      <c r="Z74" s="42"/>
      <c r="AA74" s="83">
        <f t="shared" si="139"/>
        <v>16622.900000000001</v>
      </c>
      <c r="AB74" s="31">
        <v>0</v>
      </c>
      <c r="AC74" s="31"/>
      <c r="AD74" s="31">
        <f t="shared" si="11"/>
        <v>0</v>
      </c>
      <c r="AE74" s="31"/>
      <c r="AF74" s="31">
        <f t="shared" si="140"/>
        <v>0</v>
      </c>
      <c r="AG74" s="31"/>
      <c r="AH74" s="31">
        <f t="shared" si="141"/>
        <v>0</v>
      </c>
      <c r="AI74" s="31"/>
      <c r="AJ74" s="31">
        <f t="shared" si="142"/>
        <v>0</v>
      </c>
      <c r="AK74" s="42"/>
      <c r="AL74" s="83">
        <f t="shared" si="143"/>
        <v>0</v>
      </c>
      <c r="AM74" s="25" t="s">
        <v>212</v>
      </c>
      <c r="AO74" s="8"/>
    </row>
    <row r="75" spans="1:41" ht="36" x14ac:dyDescent="0.35">
      <c r="A75" s="79" t="s">
        <v>83</v>
      </c>
      <c r="B75" s="88" t="s">
        <v>62</v>
      </c>
      <c r="C75" s="87" t="s">
        <v>11</v>
      </c>
      <c r="D75" s="30">
        <v>17616.3</v>
      </c>
      <c r="E75" s="31"/>
      <c r="F75" s="31">
        <f t="shared" si="0"/>
        <v>17616.3</v>
      </c>
      <c r="G75" s="31"/>
      <c r="H75" s="31">
        <f t="shared" si="131"/>
        <v>17616.3</v>
      </c>
      <c r="I75" s="31"/>
      <c r="J75" s="31">
        <f t="shared" si="132"/>
        <v>17616.3</v>
      </c>
      <c r="K75" s="31"/>
      <c r="L75" s="31">
        <f t="shared" si="133"/>
        <v>17616.3</v>
      </c>
      <c r="M75" s="31"/>
      <c r="N75" s="31">
        <f t="shared" si="134"/>
        <v>17616.3</v>
      </c>
      <c r="O75" s="42"/>
      <c r="P75" s="83">
        <f t="shared" si="135"/>
        <v>17616.3</v>
      </c>
      <c r="Q75" s="31">
        <v>0</v>
      </c>
      <c r="R75" s="31"/>
      <c r="S75" s="31">
        <f t="shared" si="6"/>
        <v>0</v>
      </c>
      <c r="T75" s="31"/>
      <c r="U75" s="31">
        <f t="shared" si="136"/>
        <v>0</v>
      </c>
      <c r="V75" s="31"/>
      <c r="W75" s="31">
        <f t="shared" si="137"/>
        <v>0</v>
      </c>
      <c r="X75" s="31"/>
      <c r="Y75" s="31">
        <f t="shared" si="138"/>
        <v>0</v>
      </c>
      <c r="Z75" s="42"/>
      <c r="AA75" s="83">
        <f t="shared" si="139"/>
        <v>0</v>
      </c>
      <c r="AB75" s="31">
        <v>0</v>
      </c>
      <c r="AC75" s="31"/>
      <c r="AD75" s="31">
        <f t="shared" si="11"/>
        <v>0</v>
      </c>
      <c r="AE75" s="31"/>
      <c r="AF75" s="31">
        <f t="shared" si="140"/>
        <v>0</v>
      </c>
      <c r="AG75" s="31"/>
      <c r="AH75" s="31">
        <f t="shared" si="141"/>
        <v>0</v>
      </c>
      <c r="AI75" s="31"/>
      <c r="AJ75" s="31">
        <f t="shared" si="142"/>
        <v>0</v>
      </c>
      <c r="AK75" s="42"/>
      <c r="AL75" s="83">
        <f t="shared" si="143"/>
        <v>0</v>
      </c>
      <c r="AM75" s="25" t="s">
        <v>213</v>
      </c>
      <c r="AO75" s="8"/>
    </row>
    <row r="76" spans="1:41" ht="54" x14ac:dyDescent="0.35">
      <c r="A76" s="119" t="s">
        <v>84</v>
      </c>
      <c r="B76" s="121" t="s">
        <v>63</v>
      </c>
      <c r="C76" s="87" t="s">
        <v>32</v>
      </c>
      <c r="D76" s="30">
        <v>13208</v>
      </c>
      <c r="E76" s="31"/>
      <c r="F76" s="31">
        <f t="shared" si="0"/>
        <v>13208</v>
      </c>
      <c r="G76" s="31"/>
      <c r="H76" s="31">
        <f t="shared" si="131"/>
        <v>13208</v>
      </c>
      <c r="I76" s="31"/>
      <c r="J76" s="31">
        <f t="shared" si="132"/>
        <v>13208</v>
      </c>
      <c r="K76" s="31"/>
      <c r="L76" s="31">
        <f t="shared" si="133"/>
        <v>13208</v>
      </c>
      <c r="M76" s="31"/>
      <c r="N76" s="31">
        <f t="shared" si="134"/>
        <v>13208</v>
      </c>
      <c r="O76" s="42"/>
      <c r="P76" s="83">
        <f t="shared" si="135"/>
        <v>13208</v>
      </c>
      <c r="Q76" s="31">
        <v>130859</v>
      </c>
      <c r="R76" s="31"/>
      <c r="S76" s="31">
        <f t="shared" si="6"/>
        <v>130859</v>
      </c>
      <c r="T76" s="31"/>
      <c r="U76" s="31">
        <f t="shared" si="136"/>
        <v>130859</v>
      </c>
      <c r="V76" s="31"/>
      <c r="W76" s="31">
        <f t="shared" si="137"/>
        <v>130859</v>
      </c>
      <c r="X76" s="31"/>
      <c r="Y76" s="31">
        <f t="shared" si="138"/>
        <v>130859</v>
      </c>
      <c r="Z76" s="42"/>
      <c r="AA76" s="83">
        <f t="shared" si="139"/>
        <v>130859</v>
      </c>
      <c r="AB76" s="31">
        <v>0</v>
      </c>
      <c r="AC76" s="31"/>
      <c r="AD76" s="31">
        <f t="shared" si="11"/>
        <v>0</v>
      </c>
      <c r="AE76" s="31"/>
      <c r="AF76" s="31">
        <f t="shared" si="140"/>
        <v>0</v>
      </c>
      <c r="AG76" s="31"/>
      <c r="AH76" s="31">
        <f t="shared" si="141"/>
        <v>0</v>
      </c>
      <c r="AI76" s="31"/>
      <c r="AJ76" s="31">
        <f t="shared" si="142"/>
        <v>0</v>
      </c>
      <c r="AK76" s="42"/>
      <c r="AL76" s="83">
        <f t="shared" si="143"/>
        <v>0</v>
      </c>
      <c r="AM76" s="25" t="s">
        <v>214</v>
      </c>
      <c r="AO76" s="8"/>
    </row>
    <row r="77" spans="1:41" ht="36" x14ac:dyDescent="0.35">
      <c r="A77" s="120"/>
      <c r="B77" s="122"/>
      <c r="C77" s="87" t="s">
        <v>11</v>
      </c>
      <c r="D77" s="30">
        <v>0</v>
      </c>
      <c r="E77" s="31"/>
      <c r="F77" s="31">
        <f t="shared" si="0"/>
        <v>0</v>
      </c>
      <c r="G77" s="31"/>
      <c r="H77" s="31">
        <f t="shared" si="131"/>
        <v>0</v>
      </c>
      <c r="I77" s="31"/>
      <c r="J77" s="31">
        <f t="shared" si="132"/>
        <v>0</v>
      </c>
      <c r="K77" s="31"/>
      <c r="L77" s="31">
        <f t="shared" si="133"/>
        <v>0</v>
      </c>
      <c r="M77" s="31"/>
      <c r="N77" s="31">
        <f t="shared" si="134"/>
        <v>0</v>
      </c>
      <c r="O77" s="42"/>
      <c r="P77" s="83">
        <f t="shared" si="135"/>
        <v>0</v>
      </c>
      <c r="Q77" s="31">
        <v>1294.7</v>
      </c>
      <c r="R77" s="31"/>
      <c r="S77" s="31">
        <f t="shared" si="6"/>
        <v>1294.7</v>
      </c>
      <c r="T77" s="31"/>
      <c r="U77" s="31">
        <f t="shared" si="136"/>
        <v>1294.7</v>
      </c>
      <c r="V77" s="31"/>
      <c r="W77" s="31">
        <f t="shared" si="137"/>
        <v>1294.7</v>
      </c>
      <c r="X77" s="31"/>
      <c r="Y77" s="31">
        <f t="shared" si="138"/>
        <v>1294.7</v>
      </c>
      <c r="Z77" s="42"/>
      <c r="AA77" s="83">
        <f t="shared" si="139"/>
        <v>1294.7</v>
      </c>
      <c r="AB77" s="31">
        <v>0</v>
      </c>
      <c r="AC77" s="31"/>
      <c r="AD77" s="31">
        <f t="shared" si="11"/>
        <v>0</v>
      </c>
      <c r="AE77" s="31"/>
      <c r="AF77" s="31">
        <f t="shared" si="140"/>
        <v>0</v>
      </c>
      <c r="AG77" s="31"/>
      <c r="AH77" s="31">
        <f t="shared" si="141"/>
        <v>0</v>
      </c>
      <c r="AI77" s="31"/>
      <c r="AJ77" s="31">
        <f t="shared" si="142"/>
        <v>0</v>
      </c>
      <c r="AK77" s="42"/>
      <c r="AL77" s="83">
        <f t="shared" si="143"/>
        <v>0</v>
      </c>
      <c r="AM77" s="25" t="s">
        <v>214</v>
      </c>
      <c r="AO77" s="8"/>
    </row>
    <row r="78" spans="1:41" ht="54" x14ac:dyDescent="0.35">
      <c r="A78" s="119" t="s">
        <v>85</v>
      </c>
      <c r="B78" s="121" t="s">
        <v>64</v>
      </c>
      <c r="C78" s="87" t="s">
        <v>32</v>
      </c>
      <c r="D78" s="30">
        <v>13208</v>
      </c>
      <c r="E78" s="31"/>
      <c r="F78" s="31">
        <f t="shared" si="0"/>
        <v>13208</v>
      </c>
      <c r="G78" s="31"/>
      <c r="H78" s="31">
        <f t="shared" si="131"/>
        <v>13208</v>
      </c>
      <c r="I78" s="31"/>
      <c r="J78" s="31">
        <f t="shared" si="132"/>
        <v>13208</v>
      </c>
      <c r="K78" s="31"/>
      <c r="L78" s="31">
        <f t="shared" si="133"/>
        <v>13208</v>
      </c>
      <c r="M78" s="31"/>
      <c r="N78" s="31">
        <f t="shared" si="134"/>
        <v>13208</v>
      </c>
      <c r="O78" s="42"/>
      <c r="P78" s="83">
        <f t="shared" si="135"/>
        <v>13208</v>
      </c>
      <c r="Q78" s="31">
        <v>105503.9</v>
      </c>
      <c r="R78" s="31"/>
      <c r="S78" s="31">
        <f t="shared" si="6"/>
        <v>105503.9</v>
      </c>
      <c r="T78" s="31"/>
      <c r="U78" s="31">
        <f t="shared" si="136"/>
        <v>105503.9</v>
      </c>
      <c r="V78" s="31"/>
      <c r="W78" s="31">
        <f t="shared" si="137"/>
        <v>105503.9</v>
      </c>
      <c r="X78" s="31"/>
      <c r="Y78" s="31">
        <f t="shared" si="138"/>
        <v>105503.9</v>
      </c>
      <c r="Z78" s="42"/>
      <c r="AA78" s="83">
        <f t="shared" si="139"/>
        <v>105503.9</v>
      </c>
      <c r="AB78" s="31">
        <v>0</v>
      </c>
      <c r="AC78" s="31"/>
      <c r="AD78" s="31">
        <f t="shared" si="11"/>
        <v>0</v>
      </c>
      <c r="AE78" s="31"/>
      <c r="AF78" s="31">
        <f t="shared" si="140"/>
        <v>0</v>
      </c>
      <c r="AG78" s="31"/>
      <c r="AH78" s="31">
        <f t="shared" si="141"/>
        <v>0</v>
      </c>
      <c r="AI78" s="31"/>
      <c r="AJ78" s="31">
        <f t="shared" si="142"/>
        <v>0</v>
      </c>
      <c r="AK78" s="42"/>
      <c r="AL78" s="83">
        <f t="shared" si="143"/>
        <v>0</v>
      </c>
      <c r="AM78" s="25" t="s">
        <v>215</v>
      </c>
      <c r="AO78" s="8"/>
    </row>
    <row r="79" spans="1:41" ht="36" x14ac:dyDescent="0.35">
      <c r="A79" s="120"/>
      <c r="B79" s="122"/>
      <c r="C79" s="87" t="s">
        <v>11</v>
      </c>
      <c r="D79" s="30">
        <v>0</v>
      </c>
      <c r="E79" s="31"/>
      <c r="F79" s="31">
        <f t="shared" si="0"/>
        <v>0</v>
      </c>
      <c r="G79" s="31"/>
      <c r="H79" s="31">
        <f t="shared" si="131"/>
        <v>0</v>
      </c>
      <c r="I79" s="31"/>
      <c r="J79" s="31">
        <f t="shared" si="132"/>
        <v>0</v>
      </c>
      <c r="K79" s="31"/>
      <c r="L79" s="31">
        <f t="shared" si="133"/>
        <v>0</v>
      </c>
      <c r="M79" s="31"/>
      <c r="N79" s="31">
        <f t="shared" si="134"/>
        <v>0</v>
      </c>
      <c r="O79" s="42"/>
      <c r="P79" s="83">
        <f t="shared" si="135"/>
        <v>0</v>
      </c>
      <c r="Q79" s="31">
        <v>309.7</v>
      </c>
      <c r="R79" s="31"/>
      <c r="S79" s="31">
        <f t="shared" si="6"/>
        <v>309.7</v>
      </c>
      <c r="T79" s="31"/>
      <c r="U79" s="31">
        <f t="shared" si="136"/>
        <v>309.7</v>
      </c>
      <c r="V79" s="31"/>
      <c r="W79" s="31">
        <f t="shared" si="137"/>
        <v>309.7</v>
      </c>
      <c r="X79" s="31"/>
      <c r="Y79" s="31">
        <f t="shared" si="138"/>
        <v>309.7</v>
      </c>
      <c r="Z79" s="42"/>
      <c r="AA79" s="83">
        <f t="shared" si="139"/>
        <v>309.7</v>
      </c>
      <c r="AB79" s="31">
        <v>0</v>
      </c>
      <c r="AC79" s="31"/>
      <c r="AD79" s="31">
        <f t="shared" si="11"/>
        <v>0</v>
      </c>
      <c r="AE79" s="31"/>
      <c r="AF79" s="31">
        <f t="shared" si="140"/>
        <v>0</v>
      </c>
      <c r="AG79" s="31"/>
      <c r="AH79" s="31">
        <f t="shared" si="141"/>
        <v>0</v>
      </c>
      <c r="AI79" s="31"/>
      <c r="AJ79" s="31">
        <f t="shared" si="142"/>
        <v>0</v>
      </c>
      <c r="AK79" s="42"/>
      <c r="AL79" s="83">
        <f t="shared" si="143"/>
        <v>0</v>
      </c>
      <c r="AM79" s="25" t="s">
        <v>215</v>
      </c>
      <c r="AO79" s="8"/>
    </row>
    <row r="80" spans="1:41" ht="54" x14ac:dyDescent="0.35">
      <c r="A80" s="119" t="s">
        <v>86</v>
      </c>
      <c r="B80" s="121" t="s">
        <v>65</v>
      </c>
      <c r="C80" s="87" t="s">
        <v>32</v>
      </c>
      <c r="D80" s="30">
        <v>0</v>
      </c>
      <c r="E80" s="31"/>
      <c r="F80" s="31">
        <f t="shared" si="0"/>
        <v>0</v>
      </c>
      <c r="G80" s="31"/>
      <c r="H80" s="31">
        <f t="shared" si="131"/>
        <v>0</v>
      </c>
      <c r="I80" s="31"/>
      <c r="J80" s="31">
        <f t="shared" si="132"/>
        <v>0</v>
      </c>
      <c r="K80" s="31"/>
      <c r="L80" s="31">
        <f t="shared" si="133"/>
        <v>0</v>
      </c>
      <c r="M80" s="31"/>
      <c r="N80" s="31">
        <f t="shared" si="134"/>
        <v>0</v>
      </c>
      <c r="O80" s="42"/>
      <c r="P80" s="83">
        <f t="shared" si="135"/>
        <v>0</v>
      </c>
      <c r="Q80" s="31">
        <v>30000</v>
      </c>
      <c r="R80" s="31"/>
      <c r="S80" s="31">
        <f t="shared" si="6"/>
        <v>30000</v>
      </c>
      <c r="T80" s="31"/>
      <c r="U80" s="31">
        <f t="shared" si="136"/>
        <v>30000</v>
      </c>
      <c r="V80" s="31"/>
      <c r="W80" s="31">
        <f t="shared" si="137"/>
        <v>30000</v>
      </c>
      <c r="X80" s="31"/>
      <c r="Y80" s="31">
        <f t="shared" si="138"/>
        <v>30000</v>
      </c>
      <c r="Z80" s="42"/>
      <c r="AA80" s="83">
        <f t="shared" si="139"/>
        <v>30000</v>
      </c>
      <c r="AB80" s="31">
        <v>60332.2</v>
      </c>
      <c r="AC80" s="31"/>
      <c r="AD80" s="31">
        <f t="shared" si="11"/>
        <v>60332.2</v>
      </c>
      <c r="AE80" s="31"/>
      <c r="AF80" s="31">
        <f t="shared" si="140"/>
        <v>60332.2</v>
      </c>
      <c r="AG80" s="31"/>
      <c r="AH80" s="31">
        <f t="shared" si="141"/>
        <v>60332.2</v>
      </c>
      <c r="AI80" s="31"/>
      <c r="AJ80" s="31">
        <f t="shared" si="142"/>
        <v>60332.2</v>
      </c>
      <c r="AK80" s="42"/>
      <c r="AL80" s="83">
        <f t="shared" si="143"/>
        <v>60332.2</v>
      </c>
      <c r="AM80" s="25" t="s">
        <v>216</v>
      </c>
      <c r="AO80" s="8"/>
    </row>
    <row r="81" spans="1:41" ht="36" x14ac:dyDescent="0.35">
      <c r="A81" s="120"/>
      <c r="B81" s="122"/>
      <c r="C81" s="87" t="s">
        <v>11</v>
      </c>
      <c r="D81" s="30">
        <v>0</v>
      </c>
      <c r="E81" s="31"/>
      <c r="F81" s="31">
        <f t="shared" si="0"/>
        <v>0</v>
      </c>
      <c r="G81" s="31"/>
      <c r="H81" s="31">
        <f t="shared" si="131"/>
        <v>0</v>
      </c>
      <c r="I81" s="31"/>
      <c r="J81" s="31">
        <f t="shared" si="132"/>
        <v>0</v>
      </c>
      <c r="K81" s="31"/>
      <c r="L81" s="31">
        <f t="shared" si="133"/>
        <v>0</v>
      </c>
      <c r="M81" s="31"/>
      <c r="N81" s="31">
        <f t="shared" si="134"/>
        <v>0</v>
      </c>
      <c r="O81" s="42"/>
      <c r="P81" s="83">
        <f t="shared" si="135"/>
        <v>0</v>
      </c>
      <c r="Q81" s="31">
        <v>0</v>
      </c>
      <c r="R81" s="31"/>
      <c r="S81" s="31">
        <f t="shared" si="6"/>
        <v>0</v>
      </c>
      <c r="T81" s="31"/>
      <c r="U81" s="31">
        <f t="shared" si="136"/>
        <v>0</v>
      </c>
      <c r="V81" s="31"/>
      <c r="W81" s="31">
        <f t="shared" si="137"/>
        <v>0</v>
      </c>
      <c r="X81" s="31"/>
      <c r="Y81" s="31">
        <f t="shared" si="138"/>
        <v>0</v>
      </c>
      <c r="Z81" s="42"/>
      <c r="AA81" s="83">
        <f t="shared" si="139"/>
        <v>0</v>
      </c>
      <c r="AB81" s="31">
        <v>1220.3</v>
      </c>
      <c r="AC81" s="31"/>
      <c r="AD81" s="31">
        <f t="shared" si="11"/>
        <v>1220.3</v>
      </c>
      <c r="AE81" s="31"/>
      <c r="AF81" s="31">
        <f t="shared" si="140"/>
        <v>1220.3</v>
      </c>
      <c r="AG81" s="31"/>
      <c r="AH81" s="31">
        <f t="shared" si="141"/>
        <v>1220.3</v>
      </c>
      <c r="AI81" s="31"/>
      <c r="AJ81" s="31">
        <f t="shared" si="142"/>
        <v>1220.3</v>
      </c>
      <c r="AK81" s="42"/>
      <c r="AL81" s="83">
        <f t="shared" si="143"/>
        <v>1220.3</v>
      </c>
      <c r="AM81" s="25" t="s">
        <v>216</v>
      </c>
      <c r="AO81" s="8"/>
    </row>
    <row r="82" spans="1:41" ht="54" x14ac:dyDescent="0.35">
      <c r="A82" s="79" t="s">
        <v>87</v>
      </c>
      <c r="B82" s="88" t="s">
        <v>66</v>
      </c>
      <c r="C82" s="87" t="s">
        <v>32</v>
      </c>
      <c r="D82" s="30">
        <v>0</v>
      </c>
      <c r="E82" s="31"/>
      <c r="F82" s="31">
        <f t="shared" si="0"/>
        <v>0</v>
      </c>
      <c r="G82" s="31"/>
      <c r="H82" s="31">
        <f t="shared" si="131"/>
        <v>0</v>
      </c>
      <c r="I82" s="31"/>
      <c r="J82" s="31">
        <f t="shared" si="132"/>
        <v>0</v>
      </c>
      <c r="K82" s="31"/>
      <c r="L82" s="31">
        <f t="shared" si="133"/>
        <v>0</v>
      </c>
      <c r="M82" s="31"/>
      <c r="N82" s="31">
        <f t="shared" si="134"/>
        <v>0</v>
      </c>
      <c r="O82" s="42"/>
      <c r="P82" s="83">
        <f t="shared" si="135"/>
        <v>0</v>
      </c>
      <c r="Q82" s="31">
        <v>5158.8999999999996</v>
      </c>
      <c r="R82" s="31">
        <v>-1258.9000000000001</v>
      </c>
      <c r="S82" s="31">
        <f t="shared" si="6"/>
        <v>3899.9999999999995</v>
      </c>
      <c r="T82" s="31"/>
      <c r="U82" s="31">
        <f t="shared" si="136"/>
        <v>3899.9999999999995</v>
      </c>
      <c r="V82" s="31"/>
      <c r="W82" s="31">
        <f t="shared" si="137"/>
        <v>3899.9999999999995</v>
      </c>
      <c r="X82" s="31"/>
      <c r="Y82" s="31">
        <f t="shared" si="138"/>
        <v>3899.9999999999995</v>
      </c>
      <c r="Z82" s="42"/>
      <c r="AA82" s="83">
        <f t="shared" si="139"/>
        <v>3899.9999999999995</v>
      </c>
      <c r="AB82" s="31">
        <v>0</v>
      </c>
      <c r="AC82" s="31"/>
      <c r="AD82" s="31">
        <f t="shared" si="11"/>
        <v>0</v>
      </c>
      <c r="AE82" s="31"/>
      <c r="AF82" s="31">
        <f t="shared" si="140"/>
        <v>0</v>
      </c>
      <c r="AG82" s="31"/>
      <c r="AH82" s="31">
        <f t="shared" si="141"/>
        <v>0</v>
      </c>
      <c r="AI82" s="31"/>
      <c r="AJ82" s="31">
        <f t="shared" si="142"/>
        <v>0</v>
      </c>
      <c r="AK82" s="42"/>
      <c r="AL82" s="83">
        <f t="shared" si="143"/>
        <v>0</v>
      </c>
      <c r="AM82" s="25" t="s">
        <v>217</v>
      </c>
      <c r="AO82" s="8"/>
    </row>
    <row r="83" spans="1:41" ht="54" x14ac:dyDescent="0.35">
      <c r="A83" s="79" t="s">
        <v>88</v>
      </c>
      <c r="B83" s="88" t="s">
        <v>325</v>
      </c>
      <c r="C83" s="88" t="s">
        <v>32</v>
      </c>
      <c r="D83" s="30"/>
      <c r="E83" s="31"/>
      <c r="F83" s="31"/>
      <c r="G83" s="31">
        <v>1.843</v>
      </c>
      <c r="H83" s="31">
        <f t="shared" si="131"/>
        <v>1.843</v>
      </c>
      <c r="I83" s="31"/>
      <c r="J83" s="31">
        <f t="shared" si="132"/>
        <v>1.843</v>
      </c>
      <c r="K83" s="31"/>
      <c r="L83" s="31">
        <f t="shared" si="133"/>
        <v>1.843</v>
      </c>
      <c r="M83" s="31"/>
      <c r="N83" s="31">
        <f t="shared" si="134"/>
        <v>1.843</v>
      </c>
      <c r="O83" s="42"/>
      <c r="P83" s="83">
        <f t="shared" si="135"/>
        <v>1.843</v>
      </c>
      <c r="Q83" s="31"/>
      <c r="R83" s="31"/>
      <c r="S83" s="31"/>
      <c r="T83" s="31"/>
      <c r="U83" s="31">
        <f t="shared" si="136"/>
        <v>0</v>
      </c>
      <c r="V83" s="31"/>
      <c r="W83" s="31">
        <f t="shared" si="137"/>
        <v>0</v>
      </c>
      <c r="X83" s="31"/>
      <c r="Y83" s="31">
        <f t="shared" si="138"/>
        <v>0</v>
      </c>
      <c r="Z83" s="42"/>
      <c r="AA83" s="83">
        <f t="shared" si="139"/>
        <v>0</v>
      </c>
      <c r="AB83" s="31"/>
      <c r="AC83" s="31"/>
      <c r="AD83" s="31"/>
      <c r="AE83" s="31"/>
      <c r="AF83" s="31">
        <f t="shared" si="140"/>
        <v>0</v>
      </c>
      <c r="AG83" s="31"/>
      <c r="AH83" s="31">
        <f t="shared" si="141"/>
        <v>0</v>
      </c>
      <c r="AI83" s="31"/>
      <c r="AJ83" s="31">
        <f t="shared" si="142"/>
        <v>0</v>
      </c>
      <c r="AK83" s="42"/>
      <c r="AL83" s="83">
        <f t="shared" si="143"/>
        <v>0</v>
      </c>
      <c r="AM83" s="35" t="s">
        <v>326</v>
      </c>
      <c r="AO83" s="8"/>
    </row>
    <row r="84" spans="1:41" ht="54" x14ac:dyDescent="0.35">
      <c r="A84" s="79" t="s">
        <v>89</v>
      </c>
      <c r="B84" s="87" t="s">
        <v>344</v>
      </c>
      <c r="C84" s="90" t="s">
        <v>32</v>
      </c>
      <c r="D84" s="30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42">
        <v>1532.952</v>
      </c>
      <c r="P84" s="83">
        <f t="shared" si="135"/>
        <v>1532.952</v>
      </c>
      <c r="Q84" s="31"/>
      <c r="R84" s="31"/>
      <c r="S84" s="31"/>
      <c r="T84" s="31"/>
      <c r="U84" s="31"/>
      <c r="V84" s="31"/>
      <c r="W84" s="31"/>
      <c r="X84" s="31"/>
      <c r="Y84" s="31"/>
      <c r="Z84" s="42"/>
      <c r="AA84" s="83">
        <f t="shared" si="139"/>
        <v>0</v>
      </c>
      <c r="AB84" s="31"/>
      <c r="AC84" s="31"/>
      <c r="AD84" s="31"/>
      <c r="AE84" s="31"/>
      <c r="AF84" s="31"/>
      <c r="AG84" s="31"/>
      <c r="AH84" s="31"/>
      <c r="AI84" s="31"/>
      <c r="AJ84" s="31"/>
      <c r="AK84" s="42"/>
      <c r="AL84" s="83">
        <f t="shared" si="143"/>
        <v>0</v>
      </c>
      <c r="AM84" s="35" t="s">
        <v>346</v>
      </c>
      <c r="AO84" s="8"/>
    </row>
    <row r="85" spans="1:41" ht="54" x14ac:dyDescent="0.35">
      <c r="A85" s="79" t="s">
        <v>90</v>
      </c>
      <c r="B85" s="87" t="s">
        <v>345</v>
      </c>
      <c r="C85" s="90" t="s">
        <v>32</v>
      </c>
      <c r="D85" s="3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42">
        <v>16684.161</v>
      </c>
      <c r="P85" s="83">
        <f t="shared" si="135"/>
        <v>16684.161</v>
      </c>
      <c r="Q85" s="31"/>
      <c r="R85" s="31"/>
      <c r="S85" s="31"/>
      <c r="T85" s="31"/>
      <c r="U85" s="31"/>
      <c r="V85" s="31"/>
      <c r="W85" s="31"/>
      <c r="X85" s="31"/>
      <c r="Y85" s="31"/>
      <c r="Z85" s="42"/>
      <c r="AA85" s="83">
        <f t="shared" si="139"/>
        <v>0</v>
      </c>
      <c r="AB85" s="31"/>
      <c r="AC85" s="31"/>
      <c r="AD85" s="31"/>
      <c r="AE85" s="31"/>
      <c r="AF85" s="31"/>
      <c r="AG85" s="31"/>
      <c r="AH85" s="31"/>
      <c r="AI85" s="31"/>
      <c r="AJ85" s="31"/>
      <c r="AK85" s="42"/>
      <c r="AL85" s="83">
        <f t="shared" si="143"/>
        <v>0</v>
      </c>
      <c r="AM85" s="35" t="s">
        <v>347</v>
      </c>
      <c r="AO85" s="8"/>
    </row>
    <row r="86" spans="1:41" x14ac:dyDescent="0.35">
      <c r="A86" s="79"/>
      <c r="B86" s="88" t="s">
        <v>25</v>
      </c>
      <c r="C86" s="90"/>
      <c r="D86" s="32">
        <f>D92+D93+D94+D95+D96+D97+D98+D99+D100+D101+D102+D103+D105+D106+D111+D114+D117</f>
        <v>1923889.5</v>
      </c>
      <c r="E86" s="33">
        <f>E92+E93+E94+E95+E96+E97+E98+E99+E100+E101+E102+E103+E105+E106+E111+E114+E117+E104+E121+E124</f>
        <v>-358843.24299999996</v>
      </c>
      <c r="F86" s="33">
        <f t="shared" si="0"/>
        <v>1565046.257</v>
      </c>
      <c r="G86" s="33">
        <f>G92+G93+G94+G95+G96+G97+G98+G99+G100+G101+G102+G103+G105+G106+G111+G114+G117+G104+G121+G124</f>
        <v>218963.45800000001</v>
      </c>
      <c r="H86" s="33">
        <f t="shared" si="131"/>
        <v>1784009.7150000001</v>
      </c>
      <c r="I86" s="33">
        <f>I92+I93+I94+I95+I96+I97+I98+I99+I100+I101+I102+I103+I105+I106+I111+I114+I117+I104+I121+I124</f>
        <v>2506.3020000000001</v>
      </c>
      <c r="J86" s="33">
        <f t="shared" si="132"/>
        <v>1786516.017</v>
      </c>
      <c r="K86" s="33">
        <f>K92+K93+K94+K95+K96+K97+K98+K99+K100+K101+K102+K103+K105+K106+K111+K114+K117+K104+K121+K124</f>
        <v>-8668.4629999999997</v>
      </c>
      <c r="L86" s="33">
        <f t="shared" si="133"/>
        <v>1777847.554</v>
      </c>
      <c r="M86" s="33">
        <f>M92+M93+M94+M95+M96+M97+M98+M99+M100+M101+M102+M103+M105+M106+M111+M114+M117+M104+M121+M124</f>
        <v>0</v>
      </c>
      <c r="N86" s="33">
        <f t="shared" si="134"/>
        <v>1777847.554</v>
      </c>
      <c r="O86" s="33">
        <f>O92+O93+O94+O95+O96+O97+O98+O99+O100+O101+O102+O103+O105+O106+O111+O114+O117+O104+O121+O124</f>
        <v>57867.143000000011</v>
      </c>
      <c r="P86" s="83">
        <f t="shared" si="135"/>
        <v>1835714.6969999999</v>
      </c>
      <c r="Q86" s="33">
        <f t="shared" ref="Q86:AB86" si="144">Q92+Q93+Q94+Q95+Q96+Q97+Q98+Q99+Q100+Q101+Q102+Q103+Q105+Q106+Q111+Q114+Q117</f>
        <v>5543608.1999999993</v>
      </c>
      <c r="R86" s="33">
        <f>R92+R93+R94+R95+R96+R97+R98+R99+R100+R101+R102+R103+R105+R106+R111+R114+R117+R104+R121+R124</f>
        <v>-240261.39999999991</v>
      </c>
      <c r="S86" s="33">
        <f t="shared" si="6"/>
        <v>5303346.7999999989</v>
      </c>
      <c r="T86" s="33">
        <f>T92+T93+T94+T95+T96+T97+T98+T99+T100+T101+T102+T103+T105+T106+T111+T114+T117+T104+T121+T124</f>
        <v>106538.943</v>
      </c>
      <c r="U86" s="33">
        <f t="shared" si="136"/>
        <v>5409885.7429999989</v>
      </c>
      <c r="V86" s="33">
        <f>V92+V93+V94+V95+V96+V97+V98+V99+V100+V101+V102+V103+V105+V106+V111+V114+V117+V104+V121+V124</f>
        <v>0</v>
      </c>
      <c r="W86" s="33">
        <f t="shared" si="137"/>
        <v>5409885.7429999989</v>
      </c>
      <c r="X86" s="33">
        <f>X92+X93+X94+X95+X96+X97+X98+X99+X100+X101+X102+X103+X105+X106+X111+X114+X117+X104+X121+X124</f>
        <v>0</v>
      </c>
      <c r="Y86" s="33">
        <f t="shared" si="138"/>
        <v>5409885.7429999989</v>
      </c>
      <c r="Z86" s="33">
        <f>Z92+Z93+Z94+Z95+Z96+Z97+Z98+Z99+Z100+Z101+Z102+Z103+Z105+Z106+Z111+Z114+Z117+Z104+Z121+Z124</f>
        <v>-196067.99800000002</v>
      </c>
      <c r="AA86" s="83">
        <f t="shared" si="139"/>
        <v>5213817.7449999992</v>
      </c>
      <c r="AB86" s="33">
        <f t="shared" si="144"/>
        <v>914608.79999999993</v>
      </c>
      <c r="AC86" s="33">
        <f>AC92+AC93+AC94+AC95+AC96+AC97+AC98+AC99+AC100+AC101+AC102+AC103+AC105+AC106+AC111+AC114+AC117+AC104+AC121+AC124</f>
        <v>0</v>
      </c>
      <c r="AD86" s="33">
        <f t="shared" si="11"/>
        <v>914608.79999999993</v>
      </c>
      <c r="AE86" s="33">
        <f>AE92+AE93+AE94+AE95+AE96+AE97+AE98+AE99+AE100+AE101+AE102+AE103+AE105+AE106+AE111+AE114+AE117+AE104+AE121+AE124</f>
        <v>130724.838</v>
      </c>
      <c r="AF86" s="33">
        <f t="shared" si="140"/>
        <v>1045333.6379999999</v>
      </c>
      <c r="AG86" s="33">
        <f>AG92+AG93+AG94+AG95+AG96+AG97+AG98+AG99+AG100+AG101+AG102+AG103+AG105+AG106+AG111+AG114+AG117+AG104+AG121+AG124</f>
        <v>0</v>
      </c>
      <c r="AH86" s="33">
        <f t="shared" si="141"/>
        <v>1045333.6379999999</v>
      </c>
      <c r="AI86" s="33">
        <f>AI92+AI93+AI94+AI95+AI96+AI97+AI98+AI99+AI100+AI101+AI102+AI103+AI105+AI106+AI111+AI114+AI117+AI104+AI121+AI124</f>
        <v>0</v>
      </c>
      <c r="AJ86" s="33">
        <f t="shared" si="142"/>
        <v>1045333.6379999999</v>
      </c>
      <c r="AK86" s="33">
        <f>AK92+AK93+AK94+AK95+AK96+AK97+AK98+AK99+AK100+AK101+AK102+AK103+AK105+AK106+AK111+AK114+AK117+AK104+AK121+AK124</f>
        <v>50423.485999999997</v>
      </c>
      <c r="AL86" s="83">
        <f t="shared" si="143"/>
        <v>1095757.1239999998</v>
      </c>
      <c r="AM86" s="27"/>
      <c r="AN86" s="20"/>
      <c r="AO86" s="13"/>
    </row>
    <row r="87" spans="1:41" x14ac:dyDescent="0.35">
      <c r="A87" s="79"/>
      <c r="B87" s="80" t="s">
        <v>5</v>
      </c>
      <c r="C87" s="90"/>
      <c r="D87" s="32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8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8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83"/>
      <c r="AM87" s="27"/>
      <c r="AN87" s="20"/>
      <c r="AO87" s="13"/>
    </row>
    <row r="88" spans="1:41" s="14" customFormat="1" hidden="1" x14ac:dyDescent="0.35">
      <c r="A88" s="12"/>
      <c r="B88" s="15" t="s">
        <v>6</v>
      </c>
      <c r="C88" s="18"/>
      <c r="D88" s="32">
        <f>D92+D93+D94+D95+D96+D97+D98+D99+D100+D103+D101+D102+D105+D108</f>
        <v>466242.5</v>
      </c>
      <c r="E88" s="33">
        <f>E92+E93+E94+E95+E96+E97+E98+E99+E100+E103+E101+E102+E105+E108+E104</f>
        <v>-14166.442999999999</v>
      </c>
      <c r="F88" s="33">
        <f t="shared" si="0"/>
        <v>452076.05700000003</v>
      </c>
      <c r="G88" s="33">
        <f>G92+G93+G94+G95+G96+G97+G98+G99+G100+G103+G101+G102+G105+G108+G104</f>
        <v>218963.45800000001</v>
      </c>
      <c r="H88" s="33">
        <f t="shared" ref="H88:H106" si="145">F88+G88</f>
        <v>671039.51500000001</v>
      </c>
      <c r="I88" s="33">
        <f>I92+I93+I94+I95+I96+I97+I98+I99+I100+I103+I101+I102+I105+I108+I104</f>
        <v>2506.3020000000001</v>
      </c>
      <c r="J88" s="33">
        <f t="shared" ref="J88:J106" si="146">H88+I88</f>
        <v>673545.81700000004</v>
      </c>
      <c r="K88" s="33">
        <f>K92+K93+K94+K95+K96+K97+K98+K99+K100+K103+K101+K102+K105+K108+K104</f>
        <v>-8668.4629999999997</v>
      </c>
      <c r="L88" s="33">
        <f t="shared" ref="L88:L106" si="147">J88+K88</f>
        <v>664877.35400000005</v>
      </c>
      <c r="M88" s="33">
        <f>M92+M93+M94+M95+M96+M97+M98+M99+M100+M103+M101+M102+M105+M108+M104</f>
        <v>0</v>
      </c>
      <c r="N88" s="33">
        <f t="shared" ref="N88:N106" si="148">L88+M88</f>
        <v>664877.35400000005</v>
      </c>
      <c r="O88" s="33">
        <f>O92+O93+O94+O95+O96+O97+O98+O99+O100+O103+O101+O102+O105+O108+O104</f>
        <v>49535.901000000005</v>
      </c>
      <c r="P88" s="33">
        <f t="shared" ref="P88:P106" si="149">N88+O88</f>
        <v>714413.255</v>
      </c>
      <c r="Q88" s="33">
        <f t="shared" ref="Q88:AB88" si="150">Q92+Q93+Q94+Q95+Q96+Q97+Q98+Q99+Q100+Q103+Q101+Q102+Q105+Q108</f>
        <v>483024.19999999995</v>
      </c>
      <c r="R88" s="33">
        <f>R92+R93+R94+R95+R96+R97+R98+R99+R100+R103+R101+R102+R105+R108+R104</f>
        <v>10457.099999999999</v>
      </c>
      <c r="S88" s="33">
        <f t="shared" si="6"/>
        <v>493481.29999999993</v>
      </c>
      <c r="T88" s="33">
        <f>T92+T93+T94+T95+T96+T97+T98+T99+T100+T103+T101+T102+T105+T108+T104</f>
        <v>106538.943</v>
      </c>
      <c r="U88" s="33">
        <f t="shared" ref="U88:U106" si="151">S88+T88</f>
        <v>600020.2429999999</v>
      </c>
      <c r="V88" s="33">
        <f>V92+V93+V94+V95+V96+V97+V98+V99+V100+V103+V101+V102+V105+V108+V104</f>
        <v>0</v>
      </c>
      <c r="W88" s="33">
        <f t="shared" ref="W88:W106" si="152">U88+V88</f>
        <v>600020.2429999999</v>
      </c>
      <c r="X88" s="33">
        <f>X92+X93+X94+X95+X96+X97+X98+X99+X100+X103+X101+X102+X105+X108+X104</f>
        <v>0</v>
      </c>
      <c r="Y88" s="33">
        <f t="shared" ref="Y88:Y106" si="153">W88+X88</f>
        <v>600020.2429999999</v>
      </c>
      <c r="Z88" s="33">
        <f>Z92+Z93+Z94+Z95+Z96+Z97+Z98+Z99+Z100+Z103+Z101+Z102+Z105+Z108+Z104</f>
        <v>0</v>
      </c>
      <c r="AA88" s="33">
        <f t="shared" ref="AA88:AA106" si="154">Y88+Z88</f>
        <v>600020.2429999999</v>
      </c>
      <c r="AB88" s="33">
        <f t="shared" si="150"/>
        <v>554000</v>
      </c>
      <c r="AC88" s="33">
        <f>AC92+AC93+AC94+AC95+AC96+AC97+AC98+AC99+AC100+AC103+AC101+AC102+AC105+AC108+AC104</f>
        <v>0</v>
      </c>
      <c r="AD88" s="33">
        <f t="shared" si="11"/>
        <v>554000</v>
      </c>
      <c r="AE88" s="33">
        <f>AE92+AE93+AE94+AE95+AE96+AE97+AE98+AE99+AE100+AE103+AE101+AE102+AE105+AE108+AE104</f>
        <v>130724.838</v>
      </c>
      <c r="AF88" s="33">
        <f t="shared" ref="AF88:AF106" si="155">AD88+AE88</f>
        <v>684724.83799999999</v>
      </c>
      <c r="AG88" s="33">
        <f>AG92+AG93+AG94+AG95+AG96+AG97+AG98+AG99+AG100+AG103+AG101+AG102+AG105+AG108+AG104</f>
        <v>0</v>
      </c>
      <c r="AH88" s="33">
        <f t="shared" ref="AH88:AH106" si="156">AF88+AG88</f>
        <v>684724.83799999999</v>
      </c>
      <c r="AI88" s="33">
        <f>AI92+AI93+AI94+AI95+AI96+AI97+AI98+AI99+AI100+AI103+AI101+AI102+AI105+AI108+AI104</f>
        <v>0</v>
      </c>
      <c r="AJ88" s="33">
        <f t="shared" ref="AJ88:AJ106" si="157">AH88+AI88</f>
        <v>684724.83799999999</v>
      </c>
      <c r="AK88" s="33">
        <f>AK92+AK93+AK94+AK95+AK96+AK97+AK98+AK99+AK100+AK103+AK101+AK102+AK105+AK108+AK104</f>
        <v>0</v>
      </c>
      <c r="AL88" s="33">
        <f t="shared" ref="AL88:AL106" si="158">AJ88+AK88</f>
        <v>684724.83799999999</v>
      </c>
      <c r="AM88" s="27"/>
      <c r="AN88" s="20" t="s">
        <v>50</v>
      </c>
      <c r="AO88" s="13"/>
    </row>
    <row r="89" spans="1:41" x14ac:dyDescent="0.35">
      <c r="A89" s="79"/>
      <c r="B89" s="87" t="s">
        <v>12</v>
      </c>
      <c r="C89" s="90"/>
      <c r="D89" s="32">
        <f>D109+D116+D119</f>
        <v>212318</v>
      </c>
      <c r="E89" s="33">
        <f>E109+E116+E119</f>
        <v>0</v>
      </c>
      <c r="F89" s="33">
        <f t="shared" si="0"/>
        <v>212318</v>
      </c>
      <c r="G89" s="33">
        <f>G109+G116+G119</f>
        <v>0</v>
      </c>
      <c r="H89" s="33">
        <f t="shared" si="145"/>
        <v>212318</v>
      </c>
      <c r="I89" s="33">
        <f>I109+I116+I119</f>
        <v>0</v>
      </c>
      <c r="J89" s="33">
        <f t="shared" si="146"/>
        <v>212318</v>
      </c>
      <c r="K89" s="33">
        <f>K109+K116+K119</f>
        <v>0</v>
      </c>
      <c r="L89" s="33">
        <f t="shared" si="147"/>
        <v>212318</v>
      </c>
      <c r="M89" s="33">
        <f>M109+M116+M119</f>
        <v>0</v>
      </c>
      <c r="N89" s="33">
        <f t="shared" si="148"/>
        <v>212318</v>
      </c>
      <c r="O89" s="33">
        <f>O109+O116+O119</f>
        <v>1056.8</v>
      </c>
      <c r="P89" s="83">
        <f t="shared" si="149"/>
        <v>213374.8</v>
      </c>
      <c r="Q89" s="33">
        <f t="shared" ref="Q89:AC89" si="159">Q109+Q116+Q119</f>
        <v>216563.8</v>
      </c>
      <c r="R89" s="33">
        <f t="shared" ref="R89:T89" si="160">R109+R116+R119</f>
        <v>0</v>
      </c>
      <c r="S89" s="33">
        <f t="shared" si="6"/>
        <v>216563.8</v>
      </c>
      <c r="T89" s="33">
        <f t="shared" si="160"/>
        <v>0</v>
      </c>
      <c r="U89" s="33">
        <f t="shared" si="151"/>
        <v>216563.8</v>
      </c>
      <c r="V89" s="33">
        <f t="shared" ref="V89:X89" si="161">V109+V116+V119</f>
        <v>0</v>
      </c>
      <c r="W89" s="33">
        <f t="shared" si="152"/>
        <v>216563.8</v>
      </c>
      <c r="X89" s="33">
        <f t="shared" si="161"/>
        <v>0</v>
      </c>
      <c r="Y89" s="33">
        <f t="shared" si="153"/>
        <v>216563.8</v>
      </c>
      <c r="Z89" s="33">
        <f t="shared" ref="Z89" si="162">Z109+Z116+Z119</f>
        <v>-75909.899000000005</v>
      </c>
      <c r="AA89" s="83">
        <f t="shared" si="154"/>
        <v>140653.90099999998</v>
      </c>
      <c r="AB89" s="33">
        <f t="shared" si="159"/>
        <v>261356.10000000003</v>
      </c>
      <c r="AC89" s="33">
        <f t="shared" si="159"/>
        <v>0</v>
      </c>
      <c r="AD89" s="33">
        <f t="shared" si="11"/>
        <v>261356.10000000003</v>
      </c>
      <c r="AE89" s="33">
        <f t="shared" ref="AE89:AG89" si="163">AE109+AE116+AE119</f>
        <v>0</v>
      </c>
      <c r="AF89" s="33">
        <f t="shared" si="155"/>
        <v>261356.10000000003</v>
      </c>
      <c r="AG89" s="33">
        <f t="shared" si="163"/>
        <v>0</v>
      </c>
      <c r="AH89" s="33">
        <f t="shared" si="156"/>
        <v>261356.10000000003</v>
      </c>
      <c r="AI89" s="33">
        <f t="shared" ref="AI89:AK89" si="164">AI109+AI116+AI119</f>
        <v>0</v>
      </c>
      <c r="AJ89" s="33">
        <f t="shared" si="157"/>
        <v>261356.10000000003</v>
      </c>
      <c r="AK89" s="33">
        <f t="shared" si="164"/>
        <v>50423.485999999997</v>
      </c>
      <c r="AL89" s="83">
        <f t="shared" si="158"/>
        <v>311779.58600000001</v>
      </c>
      <c r="AM89" s="27"/>
      <c r="AN89" s="20"/>
      <c r="AO89" s="13"/>
    </row>
    <row r="90" spans="1:41" x14ac:dyDescent="0.35">
      <c r="A90" s="79"/>
      <c r="B90" s="87" t="s">
        <v>19</v>
      </c>
      <c r="C90" s="90"/>
      <c r="D90" s="32">
        <f>D120</f>
        <v>107290.7</v>
      </c>
      <c r="E90" s="33">
        <f>E120</f>
        <v>0</v>
      </c>
      <c r="F90" s="33">
        <f t="shared" si="0"/>
        <v>107290.7</v>
      </c>
      <c r="G90" s="33">
        <f>G120</f>
        <v>0</v>
      </c>
      <c r="H90" s="33">
        <f t="shared" si="145"/>
        <v>107290.7</v>
      </c>
      <c r="I90" s="33">
        <f>I120</f>
        <v>0</v>
      </c>
      <c r="J90" s="33">
        <f t="shared" si="146"/>
        <v>107290.7</v>
      </c>
      <c r="K90" s="33">
        <f>K120</f>
        <v>0</v>
      </c>
      <c r="L90" s="33">
        <f t="shared" si="147"/>
        <v>107290.7</v>
      </c>
      <c r="M90" s="33">
        <f>M120</f>
        <v>0</v>
      </c>
      <c r="N90" s="33">
        <f t="shared" si="148"/>
        <v>107290.7</v>
      </c>
      <c r="O90" s="33">
        <f>O120</f>
        <v>0</v>
      </c>
      <c r="P90" s="83">
        <f t="shared" si="149"/>
        <v>107290.7</v>
      </c>
      <c r="Q90" s="33">
        <f t="shared" ref="Q90:AC90" si="165">Q120</f>
        <v>103845.8</v>
      </c>
      <c r="R90" s="33">
        <f t="shared" ref="R90:T90" si="166">R120</f>
        <v>0</v>
      </c>
      <c r="S90" s="33">
        <f t="shared" si="6"/>
        <v>103845.8</v>
      </c>
      <c r="T90" s="33">
        <f t="shared" si="166"/>
        <v>0</v>
      </c>
      <c r="U90" s="33">
        <f t="shared" si="151"/>
        <v>103845.8</v>
      </c>
      <c r="V90" s="33">
        <f t="shared" ref="V90:X90" si="167">V120</f>
        <v>0</v>
      </c>
      <c r="W90" s="33">
        <f t="shared" si="152"/>
        <v>103845.8</v>
      </c>
      <c r="X90" s="33">
        <f t="shared" si="167"/>
        <v>0</v>
      </c>
      <c r="Y90" s="33">
        <f t="shared" si="153"/>
        <v>103845.8</v>
      </c>
      <c r="Z90" s="33">
        <f t="shared" ref="Z90" si="168">Z120</f>
        <v>0</v>
      </c>
      <c r="AA90" s="83">
        <f t="shared" si="154"/>
        <v>103845.8</v>
      </c>
      <c r="AB90" s="33">
        <f t="shared" si="165"/>
        <v>99252.7</v>
      </c>
      <c r="AC90" s="33">
        <f t="shared" si="165"/>
        <v>0</v>
      </c>
      <c r="AD90" s="33">
        <f t="shared" si="11"/>
        <v>99252.7</v>
      </c>
      <c r="AE90" s="33">
        <f t="shared" ref="AE90:AG90" si="169">AE120</f>
        <v>0</v>
      </c>
      <c r="AF90" s="33">
        <f t="shared" si="155"/>
        <v>99252.7</v>
      </c>
      <c r="AG90" s="33">
        <f t="shared" si="169"/>
        <v>0</v>
      </c>
      <c r="AH90" s="33">
        <f t="shared" si="156"/>
        <v>99252.7</v>
      </c>
      <c r="AI90" s="33">
        <f t="shared" ref="AI90:AK90" si="170">AI120</f>
        <v>0</v>
      </c>
      <c r="AJ90" s="33">
        <f t="shared" si="157"/>
        <v>99252.7</v>
      </c>
      <c r="AK90" s="33">
        <f t="shared" si="170"/>
        <v>0</v>
      </c>
      <c r="AL90" s="83">
        <f t="shared" si="158"/>
        <v>99252.7</v>
      </c>
      <c r="AM90" s="27"/>
      <c r="AN90" s="20"/>
      <c r="AO90" s="13"/>
    </row>
    <row r="91" spans="1:41" ht="36" x14ac:dyDescent="0.35">
      <c r="A91" s="79"/>
      <c r="B91" s="87" t="s">
        <v>26</v>
      </c>
      <c r="C91" s="90"/>
      <c r="D91" s="32">
        <f>D110+D113</f>
        <v>1138038.3</v>
      </c>
      <c r="E91" s="33">
        <f>E110+E113+E123+E126</f>
        <v>-344676.79999999993</v>
      </c>
      <c r="F91" s="33">
        <f t="shared" si="0"/>
        <v>793361.50000000012</v>
      </c>
      <c r="G91" s="33">
        <f>G110+G113+G123+G126</f>
        <v>0</v>
      </c>
      <c r="H91" s="33">
        <f t="shared" si="145"/>
        <v>793361.50000000012</v>
      </c>
      <c r="I91" s="33">
        <f>I110+I113+I123+I126</f>
        <v>0</v>
      </c>
      <c r="J91" s="33">
        <f t="shared" si="146"/>
        <v>793361.50000000012</v>
      </c>
      <c r="K91" s="33">
        <f>K110+K113+K123+K126</f>
        <v>0</v>
      </c>
      <c r="L91" s="33">
        <f t="shared" si="147"/>
        <v>793361.50000000012</v>
      </c>
      <c r="M91" s="33">
        <f>M110+M113+M123+M126</f>
        <v>0</v>
      </c>
      <c r="N91" s="33">
        <f t="shared" si="148"/>
        <v>793361.50000000012</v>
      </c>
      <c r="O91" s="33">
        <f>O110+O113+O123+O126</f>
        <v>7274.442</v>
      </c>
      <c r="P91" s="83">
        <f t="shared" si="149"/>
        <v>800635.94200000016</v>
      </c>
      <c r="Q91" s="33">
        <f t="shared" ref="Q91:AB91" si="171">Q110+Q113</f>
        <v>4740174.3999999994</v>
      </c>
      <c r="R91" s="33">
        <f>R110+R113+R123+R126</f>
        <v>-250718.5</v>
      </c>
      <c r="S91" s="33">
        <f t="shared" si="6"/>
        <v>4489455.8999999994</v>
      </c>
      <c r="T91" s="33">
        <f>T110+T113+T123+T126</f>
        <v>0</v>
      </c>
      <c r="U91" s="33">
        <f t="shared" si="151"/>
        <v>4489455.8999999994</v>
      </c>
      <c r="V91" s="33">
        <f>V110+V113+V123+V126</f>
        <v>0</v>
      </c>
      <c r="W91" s="33">
        <f t="shared" si="152"/>
        <v>4489455.8999999994</v>
      </c>
      <c r="X91" s="33">
        <f>X110+X113+X123+X126</f>
        <v>0</v>
      </c>
      <c r="Y91" s="33">
        <f t="shared" si="153"/>
        <v>4489455.8999999994</v>
      </c>
      <c r="Z91" s="33">
        <f>Z110+Z113+Z123+Z126</f>
        <v>-120158.099</v>
      </c>
      <c r="AA91" s="83">
        <f t="shared" si="154"/>
        <v>4369297.800999999</v>
      </c>
      <c r="AB91" s="33">
        <f t="shared" si="171"/>
        <v>0</v>
      </c>
      <c r="AC91" s="33">
        <f>AC110+AC113+AC123+AC126</f>
        <v>0</v>
      </c>
      <c r="AD91" s="33">
        <f t="shared" si="11"/>
        <v>0</v>
      </c>
      <c r="AE91" s="33">
        <f>AE110+AE113+AE123+AE126</f>
        <v>0</v>
      </c>
      <c r="AF91" s="33">
        <f t="shared" si="155"/>
        <v>0</v>
      </c>
      <c r="AG91" s="33">
        <f>AG110+AG113+AG123+AG126</f>
        <v>0</v>
      </c>
      <c r="AH91" s="33">
        <f t="shared" si="156"/>
        <v>0</v>
      </c>
      <c r="AI91" s="33">
        <f>AI110+AI113+AI123+AI126</f>
        <v>0</v>
      </c>
      <c r="AJ91" s="33">
        <f t="shared" si="157"/>
        <v>0</v>
      </c>
      <c r="AK91" s="33">
        <f>AK110+AK113+AK123+AK126</f>
        <v>0</v>
      </c>
      <c r="AL91" s="83">
        <f t="shared" si="158"/>
        <v>0</v>
      </c>
      <c r="AM91" s="27"/>
      <c r="AN91" s="20"/>
      <c r="AO91" s="13"/>
    </row>
    <row r="92" spans="1:41" ht="54" x14ac:dyDescent="0.35">
      <c r="A92" s="79" t="s">
        <v>137</v>
      </c>
      <c r="B92" s="87" t="s">
        <v>92</v>
      </c>
      <c r="C92" s="90" t="s">
        <v>32</v>
      </c>
      <c r="D92" s="31">
        <v>0</v>
      </c>
      <c r="E92" s="31"/>
      <c r="F92" s="31">
        <f t="shared" si="0"/>
        <v>0</v>
      </c>
      <c r="G92" s="31"/>
      <c r="H92" s="31">
        <f t="shared" si="145"/>
        <v>0</v>
      </c>
      <c r="I92" s="31"/>
      <c r="J92" s="31">
        <f t="shared" si="146"/>
        <v>0</v>
      </c>
      <c r="K92" s="31"/>
      <c r="L92" s="31">
        <f t="shared" si="147"/>
        <v>0</v>
      </c>
      <c r="M92" s="31"/>
      <c r="N92" s="31">
        <f t="shared" si="148"/>
        <v>0</v>
      </c>
      <c r="O92" s="42"/>
      <c r="P92" s="83">
        <f t="shared" si="149"/>
        <v>0</v>
      </c>
      <c r="Q92" s="31">
        <v>80479</v>
      </c>
      <c r="R92" s="31"/>
      <c r="S92" s="31">
        <f t="shared" si="6"/>
        <v>80479</v>
      </c>
      <c r="T92" s="31">
        <v>-80479</v>
      </c>
      <c r="U92" s="31">
        <f t="shared" si="151"/>
        <v>0</v>
      </c>
      <c r="V92" s="31"/>
      <c r="W92" s="31">
        <f t="shared" si="152"/>
        <v>0</v>
      </c>
      <c r="X92" s="31"/>
      <c r="Y92" s="31">
        <f t="shared" si="153"/>
        <v>0</v>
      </c>
      <c r="Z92" s="42"/>
      <c r="AA92" s="83">
        <f t="shared" si="154"/>
        <v>0</v>
      </c>
      <c r="AB92" s="31">
        <v>17000</v>
      </c>
      <c r="AC92" s="31"/>
      <c r="AD92" s="31">
        <f t="shared" si="11"/>
        <v>17000</v>
      </c>
      <c r="AE92" s="31">
        <v>80479</v>
      </c>
      <c r="AF92" s="31">
        <f t="shared" si="155"/>
        <v>97479</v>
      </c>
      <c r="AG92" s="31"/>
      <c r="AH92" s="31">
        <f t="shared" si="156"/>
        <v>97479</v>
      </c>
      <c r="AI92" s="31"/>
      <c r="AJ92" s="31">
        <f t="shared" si="157"/>
        <v>97479</v>
      </c>
      <c r="AK92" s="42"/>
      <c r="AL92" s="83">
        <f t="shared" si="158"/>
        <v>97479</v>
      </c>
      <c r="AM92" s="25" t="s">
        <v>220</v>
      </c>
      <c r="AO92" s="8"/>
    </row>
    <row r="93" spans="1:41" ht="54" x14ac:dyDescent="0.35">
      <c r="A93" s="79" t="s">
        <v>138</v>
      </c>
      <c r="B93" s="87" t="s">
        <v>36</v>
      </c>
      <c r="C93" s="90" t="s">
        <v>32</v>
      </c>
      <c r="D93" s="31">
        <v>18139.8</v>
      </c>
      <c r="E93" s="31">
        <v>-6406.3429999999998</v>
      </c>
      <c r="F93" s="31">
        <f t="shared" si="0"/>
        <v>11733.456999999999</v>
      </c>
      <c r="G93" s="31"/>
      <c r="H93" s="31">
        <f t="shared" si="145"/>
        <v>11733.456999999999</v>
      </c>
      <c r="I93" s="31"/>
      <c r="J93" s="31">
        <f t="shared" si="146"/>
        <v>11733.456999999999</v>
      </c>
      <c r="K93" s="31">
        <v>-8668.4629999999997</v>
      </c>
      <c r="L93" s="31">
        <f t="shared" si="147"/>
        <v>3064.9939999999988</v>
      </c>
      <c r="M93" s="31"/>
      <c r="N93" s="31">
        <f t="shared" si="148"/>
        <v>3064.9939999999988</v>
      </c>
      <c r="O93" s="42"/>
      <c r="P93" s="83">
        <f t="shared" si="149"/>
        <v>3064.9939999999988</v>
      </c>
      <c r="Q93" s="31">
        <v>0</v>
      </c>
      <c r="R93" s="31"/>
      <c r="S93" s="31">
        <f t="shared" si="6"/>
        <v>0</v>
      </c>
      <c r="T93" s="31"/>
      <c r="U93" s="31">
        <f t="shared" si="151"/>
        <v>0</v>
      </c>
      <c r="V93" s="31"/>
      <c r="W93" s="31">
        <f t="shared" si="152"/>
        <v>0</v>
      </c>
      <c r="X93" s="31"/>
      <c r="Y93" s="31">
        <f t="shared" si="153"/>
        <v>0</v>
      </c>
      <c r="Z93" s="42"/>
      <c r="AA93" s="83">
        <f t="shared" si="154"/>
        <v>0</v>
      </c>
      <c r="AB93" s="31">
        <v>0</v>
      </c>
      <c r="AC93" s="31"/>
      <c r="AD93" s="31">
        <f t="shared" si="11"/>
        <v>0</v>
      </c>
      <c r="AE93" s="31"/>
      <c r="AF93" s="31">
        <f t="shared" si="155"/>
        <v>0</v>
      </c>
      <c r="AG93" s="31"/>
      <c r="AH93" s="31">
        <f t="shared" si="156"/>
        <v>0</v>
      </c>
      <c r="AI93" s="31"/>
      <c r="AJ93" s="31">
        <f t="shared" si="157"/>
        <v>0</v>
      </c>
      <c r="AK93" s="42"/>
      <c r="AL93" s="83">
        <f t="shared" si="158"/>
        <v>0</v>
      </c>
      <c r="AM93" s="25" t="s">
        <v>221</v>
      </c>
      <c r="AO93" s="8"/>
    </row>
    <row r="94" spans="1:41" ht="54" x14ac:dyDescent="0.35">
      <c r="A94" s="79" t="s">
        <v>139</v>
      </c>
      <c r="B94" s="87" t="s">
        <v>91</v>
      </c>
      <c r="C94" s="90" t="s">
        <v>32</v>
      </c>
      <c r="D94" s="31">
        <v>20000</v>
      </c>
      <c r="E94" s="31">
        <v>4831.5</v>
      </c>
      <c r="F94" s="31">
        <f t="shared" si="0"/>
        <v>24831.5</v>
      </c>
      <c r="G94" s="31"/>
      <c r="H94" s="31">
        <f t="shared" si="145"/>
        <v>24831.5</v>
      </c>
      <c r="I94" s="31"/>
      <c r="J94" s="31">
        <f t="shared" si="146"/>
        <v>24831.5</v>
      </c>
      <c r="K94" s="31"/>
      <c r="L94" s="31">
        <f t="shared" si="147"/>
        <v>24831.5</v>
      </c>
      <c r="M94" s="31"/>
      <c r="N94" s="31">
        <f t="shared" si="148"/>
        <v>24831.5</v>
      </c>
      <c r="O94" s="42"/>
      <c r="P94" s="83">
        <f t="shared" si="149"/>
        <v>24831.5</v>
      </c>
      <c r="Q94" s="31">
        <v>132806.1</v>
      </c>
      <c r="R94" s="31">
        <v>27419.5</v>
      </c>
      <c r="S94" s="31">
        <f t="shared" si="6"/>
        <v>160225.60000000001</v>
      </c>
      <c r="T94" s="31"/>
      <c r="U94" s="31">
        <f t="shared" si="151"/>
        <v>160225.60000000001</v>
      </c>
      <c r="V94" s="31"/>
      <c r="W94" s="31">
        <f t="shared" si="152"/>
        <v>160225.60000000001</v>
      </c>
      <c r="X94" s="31"/>
      <c r="Y94" s="31">
        <f t="shared" si="153"/>
        <v>160225.60000000001</v>
      </c>
      <c r="Z94" s="42"/>
      <c r="AA94" s="83">
        <f t="shared" si="154"/>
        <v>160225.60000000001</v>
      </c>
      <c r="AB94" s="31">
        <v>0</v>
      </c>
      <c r="AC94" s="31"/>
      <c r="AD94" s="31">
        <f t="shared" si="11"/>
        <v>0</v>
      </c>
      <c r="AE94" s="31"/>
      <c r="AF94" s="31">
        <f t="shared" si="155"/>
        <v>0</v>
      </c>
      <c r="AG94" s="31"/>
      <c r="AH94" s="31">
        <f t="shared" si="156"/>
        <v>0</v>
      </c>
      <c r="AI94" s="31"/>
      <c r="AJ94" s="31">
        <f t="shared" si="157"/>
        <v>0</v>
      </c>
      <c r="AK94" s="42"/>
      <c r="AL94" s="83">
        <f t="shared" si="158"/>
        <v>0</v>
      </c>
      <c r="AM94" s="25" t="s">
        <v>222</v>
      </c>
      <c r="AO94" s="8"/>
    </row>
    <row r="95" spans="1:41" ht="54" x14ac:dyDescent="0.35">
      <c r="A95" s="79" t="s">
        <v>140</v>
      </c>
      <c r="B95" s="87" t="s">
        <v>93</v>
      </c>
      <c r="C95" s="90" t="s">
        <v>32</v>
      </c>
      <c r="D95" s="31">
        <v>2093</v>
      </c>
      <c r="E95" s="31"/>
      <c r="F95" s="31">
        <f t="shared" si="0"/>
        <v>2093</v>
      </c>
      <c r="G95" s="31"/>
      <c r="H95" s="31">
        <f t="shared" si="145"/>
        <v>2093</v>
      </c>
      <c r="I95" s="31"/>
      <c r="J95" s="31">
        <f t="shared" si="146"/>
        <v>2093</v>
      </c>
      <c r="K95" s="31"/>
      <c r="L95" s="31">
        <f t="shared" si="147"/>
        <v>2093</v>
      </c>
      <c r="M95" s="31"/>
      <c r="N95" s="31">
        <f t="shared" si="148"/>
        <v>2093</v>
      </c>
      <c r="O95" s="42"/>
      <c r="P95" s="83">
        <f t="shared" si="149"/>
        <v>2093</v>
      </c>
      <c r="Q95" s="31">
        <v>38895</v>
      </c>
      <c r="R95" s="31">
        <v>-38895</v>
      </c>
      <c r="S95" s="31">
        <f t="shared" si="6"/>
        <v>0</v>
      </c>
      <c r="T95" s="31"/>
      <c r="U95" s="31">
        <f t="shared" si="151"/>
        <v>0</v>
      </c>
      <c r="V95" s="31"/>
      <c r="W95" s="31">
        <f t="shared" si="152"/>
        <v>0</v>
      </c>
      <c r="X95" s="31"/>
      <c r="Y95" s="31">
        <f t="shared" si="153"/>
        <v>0</v>
      </c>
      <c r="Z95" s="42"/>
      <c r="AA95" s="83">
        <f t="shared" si="154"/>
        <v>0</v>
      </c>
      <c r="AB95" s="31">
        <v>0</v>
      </c>
      <c r="AC95" s="31"/>
      <c r="AD95" s="31">
        <f t="shared" si="11"/>
        <v>0</v>
      </c>
      <c r="AE95" s="31"/>
      <c r="AF95" s="31">
        <f t="shared" si="155"/>
        <v>0</v>
      </c>
      <c r="AG95" s="31"/>
      <c r="AH95" s="31">
        <f t="shared" si="156"/>
        <v>0</v>
      </c>
      <c r="AI95" s="31"/>
      <c r="AJ95" s="31">
        <f t="shared" si="157"/>
        <v>0</v>
      </c>
      <c r="AK95" s="42"/>
      <c r="AL95" s="83">
        <f t="shared" si="158"/>
        <v>0</v>
      </c>
      <c r="AM95" s="25" t="s">
        <v>223</v>
      </c>
      <c r="AO95" s="8"/>
    </row>
    <row r="96" spans="1:41" ht="72" x14ac:dyDescent="0.35">
      <c r="A96" s="79" t="s">
        <v>141</v>
      </c>
      <c r="B96" s="87" t="s">
        <v>37</v>
      </c>
      <c r="C96" s="90" t="s">
        <v>38</v>
      </c>
      <c r="D96" s="31">
        <v>6293</v>
      </c>
      <c r="E96" s="31">
        <v>2697</v>
      </c>
      <c r="F96" s="31">
        <f t="shared" si="0"/>
        <v>8990</v>
      </c>
      <c r="G96" s="31">
        <v>-6293</v>
      </c>
      <c r="H96" s="31">
        <f t="shared" si="145"/>
        <v>2697</v>
      </c>
      <c r="I96" s="31"/>
      <c r="J96" s="31">
        <f t="shared" si="146"/>
        <v>2697</v>
      </c>
      <c r="K96" s="31"/>
      <c r="L96" s="31">
        <f t="shared" si="147"/>
        <v>2697</v>
      </c>
      <c r="M96" s="31"/>
      <c r="N96" s="31">
        <f t="shared" si="148"/>
        <v>2697</v>
      </c>
      <c r="O96" s="42"/>
      <c r="P96" s="83">
        <f t="shared" si="149"/>
        <v>2697</v>
      </c>
      <c r="Q96" s="31">
        <v>0</v>
      </c>
      <c r="R96" s="31"/>
      <c r="S96" s="31">
        <f t="shared" si="6"/>
        <v>0</v>
      </c>
      <c r="T96" s="31">
        <v>6293</v>
      </c>
      <c r="U96" s="31">
        <f t="shared" si="151"/>
        <v>6293</v>
      </c>
      <c r="V96" s="31"/>
      <c r="W96" s="31">
        <f t="shared" si="152"/>
        <v>6293</v>
      </c>
      <c r="X96" s="31"/>
      <c r="Y96" s="31">
        <f t="shared" si="153"/>
        <v>6293</v>
      </c>
      <c r="Z96" s="42"/>
      <c r="AA96" s="83">
        <f t="shared" si="154"/>
        <v>6293</v>
      </c>
      <c r="AB96" s="31">
        <v>0</v>
      </c>
      <c r="AC96" s="31"/>
      <c r="AD96" s="31">
        <f t="shared" si="11"/>
        <v>0</v>
      </c>
      <c r="AE96" s="31"/>
      <c r="AF96" s="31">
        <f t="shared" si="155"/>
        <v>0</v>
      </c>
      <c r="AG96" s="31"/>
      <c r="AH96" s="31">
        <f t="shared" si="156"/>
        <v>0</v>
      </c>
      <c r="AI96" s="31"/>
      <c r="AJ96" s="31">
        <f t="shared" si="157"/>
        <v>0</v>
      </c>
      <c r="AK96" s="42"/>
      <c r="AL96" s="83">
        <f t="shared" si="158"/>
        <v>0</v>
      </c>
      <c r="AM96" s="25" t="s">
        <v>224</v>
      </c>
      <c r="AO96" s="8"/>
    </row>
    <row r="97" spans="1:41" ht="54" x14ac:dyDescent="0.35">
      <c r="A97" s="79" t="s">
        <v>142</v>
      </c>
      <c r="B97" s="87" t="s">
        <v>39</v>
      </c>
      <c r="C97" s="90" t="s">
        <v>32</v>
      </c>
      <c r="D97" s="31">
        <v>9350</v>
      </c>
      <c r="E97" s="31"/>
      <c r="F97" s="31">
        <f t="shared" si="0"/>
        <v>9350</v>
      </c>
      <c r="G97" s="31"/>
      <c r="H97" s="31">
        <f t="shared" si="145"/>
        <v>9350</v>
      </c>
      <c r="I97" s="31"/>
      <c r="J97" s="31">
        <f t="shared" si="146"/>
        <v>9350</v>
      </c>
      <c r="K97" s="31"/>
      <c r="L97" s="31">
        <f t="shared" si="147"/>
        <v>9350</v>
      </c>
      <c r="M97" s="31"/>
      <c r="N97" s="31">
        <f t="shared" si="148"/>
        <v>9350</v>
      </c>
      <c r="O97" s="42">
        <v>245.98699999999999</v>
      </c>
      <c r="P97" s="83">
        <f t="shared" si="149"/>
        <v>9595.9869999999992</v>
      </c>
      <c r="Q97" s="31">
        <v>0</v>
      </c>
      <c r="R97" s="31"/>
      <c r="S97" s="31">
        <f t="shared" si="6"/>
        <v>0</v>
      </c>
      <c r="T97" s="31"/>
      <c r="U97" s="31">
        <f t="shared" si="151"/>
        <v>0</v>
      </c>
      <c r="V97" s="31"/>
      <c r="W97" s="31">
        <f t="shared" si="152"/>
        <v>0</v>
      </c>
      <c r="X97" s="31"/>
      <c r="Y97" s="31">
        <f t="shared" si="153"/>
        <v>0</v>
      </c>
      <c r="Z97" s="42"/>
      <c r="AA97" s="83">
        <f t="shared" si="154"/>
        <v>0</v>
      </c>
      <c r="AB97" s="31">
        <v>0</v>
      </c>
      <c r="AC97" s="31"/>
      <c r="AD97" s="31">
        <f t="shared" si="11"/>
        <v>0</v>
      </c>
      <c r="AE97" s="31"/>
      <c r="AF97" s="31">
        <f t="shared" si="155"/>
        <v>0</v>
      </c>
      <c r="AG97" s="31"/>
      <c r="AH97" s="31">
        <f t="shared" si="156"/>
        <v>0</v>
      </c>
      <c r="AI97" s="31"/>
      <c r="AJ97" s="31">
        <f t="shared" si="157"/>
        <v>0</v>
      </c>
      <c r="AK97" s="42"/>
      <c r="AL97" s="83">
        <f t="shared" si="158"/>
        <v>0</v>
      </c>
      <c r="AM97" s="25" t="s">
        <v>225</v>
      </c>
      <c r="AO97" s="8"/>
    </row>
    <row r="98" spans="1:41" ht="54" x14ac:dyDescent="0.35">
      <c r="A98" s="79" t="s">
        <v>143</v>
      </c>
      <c r="B98" s="87" t="s">
        <v>94</v>
      </c>
      <c r="C98" s="90" t="s">
        <v>32</v>
      </c>
      <c r="D98" s="31">
        <v>15288.6</v>
      </c>
      <c r="E98" s="31">
        <v>-15288.6</v>
      </c>
      <c r="F98" s="31">
        <f t="shared" si="0"/>
        <v>0</v>
      </c>
      <c r="G98" s="31"/>
      <c r="H98" s="31">
        <f t="shared" si="145"/>
        <v>0</v>
      </c>
      <c r="I98" s="31"/>
      <c r="J98" s="31">
        <f t="shared" si="146"/>
        <v>0</v>
      </c>
      <c r="K98" s="31"/>
      <c r="L98" s="31">
        <f t="shared" si="147"/>
        <v>0</v>
      </c>
      <c r="M98" s="31"/>
      <c r="N98" s="31">
        <f t="shared" si="148"/>
        <v>0</v>
      </c>
      <c r="O98" s="42"/>
      <c r="P98" s="83">
        <f t="shared" si="149"/>
        <v>0</v>
      </c>
      <c r="Q98" s="31">
        <v>100597.4</v>
      </c>
      <c r="R98" s="31">
        <v>21932.6</v>
      </c>
      <c r="S98" s="31">
        <f t="shared" si="6"/>
        <v>122530</v>
      </c>
      <c r="T98" s="31">
        <v>-30245.838</v>
      </c>
      <c r="U98" s="31">
        <f t="shared" si="151"/>
        <v>92284.161999999997</v>
      </c>
      <c r="V98" s="31"/>
      <c r="W98" s="31">
        <f t="shared" si="152"/>
        <v>92284.161999999997</v>
      </c>
      <c r="X98" s="31"/>
      <c r="Y98" s="31">
        <f t="shared" si="153"/>
        <v>92284.161999999997</v>
      </c>
      <c r="Z98" s="42"/>
      <c r="AA98" s="83">
        <f t="shared" si="154"/>
        <v>92284.161999999997</v>
      </c>
      <c r="AB98" s="31">
        <v>37000</v>
      </c>
      <c r="AC98" s="31"/>
      <c r="AD98" s="31">
        <f t="shared" si="11"/>
        <v>37000</v>
      </c>
      <c r="AE98" s="31">
        <v>30245.838</v>
      </c>
      <c r="AF98" s="31">
        <f t="shared" si="155"/>
        <v>67245.838000000003</v>
      </c>
      <c r="AG98" s="31"/>
      <c r="AH98" s="31">
        <f t="shared" si="156"/>
        <v>67245.838000000003</v>
      </c>
      <c r="AI98" s="31"/>
      <c r="AJ98" s="31">
        <f t="shared" si="157"/>
        <v>67245.838000000003</v>
      </c>
      <c r="AK98" s="42"/>
      <c r="AL98" s="83">
        <f t="shared" si="158"/>
        <v>67245.838000000003</v>
      </c>
      <c r="AM98" s="25" t="s">
        <v>226</v>
      </c>
      <c r="AO98" s="8"/>
    </row>
    <row r="99" spans="1:41" ht="54" x14ac:dyDescent="0.35">
      <c r="A99" s="79" t="s">
        <v>144</v>
      </c>
      <c r="B99" s="87" t="s">
        <v>95</v>
      </c>
      <c r="C99" s="90" t="s">
        <v>32</v>
      </c>
      <c r="D99" s="31">
        <v>14760.4</v>
      </c>
      <c r="E99" s="31"/>
      <c r="F99" s="31">
        <f t="shared" si="0"/>
        <v>14760.4</v>
      </c>
      <c r="G99" s="31">
        <v>25454.12</v>
      </c>
      <c r="H99" s="31">
        <f t="shared" si="145"/>
        <v>40214.519999999997</v>
      </c>
      <c r="I99" s="31">
        <v>-685.54</v>
      </c>
      <c r="J99" s="31">
        <f t="shared" si="146"/>
        <v>39528.979999999996</v>
      </c>
      <c r="K99" s="31"/>
      <c r="L99" s="31">
        <f t="shared" si="147"/>
        <v>39528.979999999996</v>
      </c>
      <c r="M99" s="31"/>
      <c r="N99" s="31">
        <f t="shared" si="148"/>
        <v>39528.979999999996</v>
      </c>
      <c r="O99" s="42"/>
      <c r="P99" s="83">
        <f t="shared" si="149"/>
        <v>39528.979999999996</v>
      </c>
      <c r="Q99" s="31">
        <v>0</v>
      </c>
      <c r="R99" s="31"/>
      <c r="S99" s="31">
        <f t="shared" si="6"/>
        <v>0</v>
      </c>
      <c r="T99" s="31">
        <v>232673.386</v>
      </c>
      <c r="U99" s="31">
        <f t="shared" si="151"/>
        <v>232673.386</v>
      </c>
      <c r="V99" s="31"/>
      <c r="W99" s="31">
        <f t="shared" si="152"/>
        <v>232673.386</v>
      </c>
      <c r="X99" s="31"/>
      <c r="Y99" s="31">
        <f t="shared" si="153"/>
        <v>232673.386</v>
      </c>
      <c r="Z99" s="42"/>
      <c r="AA99" s="83">
        <f t="shared" si="154"/>
        <v>232673.386</v>
      </c>
      <c r="AB99" s="31">
        <v>0</v>
      </c>
      <c r="AC99" s="31"/>
      <c r="AD99" s="31">
        <f t="shared" si="11"/>
        <v>0</v>
      </c>
      <c r="AE99" s="31">
        <v>20000</v>
      </c>
      <c r="AF99" s="31">
        <f t="shared" si="155"/>
        <v>20000</v>
      </c>
      <c r="AG99" s="31"/>
      <c r="AH99" s="31">
        <f t="shared" si="156"/>
        <v>20000</v>
      </c>
      <c r="AI99" s="31"/>
      <c r="AJ99" s="31">
        <f t="shared" si="157"/>
        <v>20000</v>
      </c>
      <c r="AK99" s="42"/>
      <c r="AL99" s="83">
        <f t="shared" si="158"/>
        <v>20000</v>
      </c>
      <c r="AM99" s="25" t="s">
        <v>227</v>
      </c>
      <c r="AO99" s="8"/>
    </row>
    <row r="100" spans="1:41" ht="54" x14ac:dyDescent="0.35">
      <c r="A100" s="79" t="s">
        <v>145</v>
      </c>
      <c r="B100" s="87" t="s">
        <v>31</v>
      </c>
      <c r="C100" s="90" t="s">
        <v>32</v>
      </c>
      <c r="D100" s="31">
        <v>110724.5</v>
      </c>
      <c r="E100" s="31"/>
      <c r="F100" s="31">
        <f t="shared" si="0"/>
        <v>110724.5</v>
      </c>
      <c r="G100" s="31">
        <v>-60759.125999999997</v>
      </c>
      <c r="H100" s="31">
        <f t="shared" si="145"/>
        <v>49965.374000000003</v>
      </c>
      <c r="I100" s="31"/>
      <c r="J100" s="31">
        <f t="shared" si="146"/>
        <v>49965.374000000003</v>
      </c>
      <c r="K100" s="31"/>
      <c r="L100" s="31">
        <f t="shared" si="147"/>
        <v>49965.374000000003</v>
      </c>
      <c r="M100" s="31"/>
      <c r="N100" s="31">
        <f t="shared" si="148"/>
        <v>49965.374000000003</v>
      </c>
      <c r="O100" s="42"/>
      <c r="P100" s="83">
        <f t="shared" si="149"/>
        <v>49965.374000000003</v>
      </c>
      <c r="Q100" s="31">
        <v>26057.3</v>
      </c>
      <c r="R100" s="31"/>
      <c r="S100" s="31">
        <f t="shared" si="6"/>
        <v>26057.3</v>
      </c>
      <c r="T100" s="31">
        <v>-15409.605</v>
      </c>
      <c r="U100" s="31">
        <f t="shared" si="151"/>
        <v>10647.695</v>
      </c>
      <c r="V100" s="31"/>
      <c r="W100" s="31">
        <f t="shared" si="152"/>
        <v>10647.695</v>
      </c>
      <c r="X100" s="31"/>
      <c r="Y100" s="31">
        <f t="shared" si="153"/>
        <v>10647.695</v>
      </c>
      <c r="Z100" s="42"/>
      <c r="AA100" s="83">
        <f t="shared" si="154"/>
        <v>10647.695</v>
      </c>
      <c r="AB100" s="31">
        <v>0</v>
      </c>
      <c r="AC100" s="31"/>
      <c r="AD100" s="31">
        <f t="shared" si="11"/>
        <v>0</v>
      </c>
      <c r="AE100" s="31"/>
      <c r="AF100" s="31">
        <f t="shared" si="155"/>
        <v>0</v>
      </c>
      <c r="AG100" s="31"/>
      <c r="AH100" s="31">
        <f t="shared" si="156"/>
        <v>0</v>
      </c>
      <c r="AI100" s="31"/>
      <c r="AJ100" s="31">
        <f t="shared" si="157"/>
        <v>0</v>
      </c>
      <c r="AK100" s="42"/>
      <c r="AL100" s="83">
        <f t="shared" si="158"/>
        <v>0</v>
      </c>
      <c r="AM100" s="25" t="s">
        <v>228</v>
      </c>
      <c r="AO100" s="8"/>
    </row>
    <row r="101" spans="1:41" ht="54" x14ac:dyDescent="0.35">
      <c r="A101" s="79" t="s">
        <v>146</v>
      </c>
      <c r="B101" s="87" t="s">
        <v>40</v>
      </c>
      <c r="C101" s="90" t="s">
        <v>32</v>
      </c>
      <c r="D101" s="31">
        <v>4480</v>
      </c>
      <c r="E101" s="31"/>
      <c r="F101" s="31">
        <f t="shared" ref="F101:F175" si="172">D101+E101</f>
        <v>4480</v>
      </c>
      <c r="G101" s="31">
        <v>-630</v>
      </c>
      <c r="H101" s="31">
        <f t="shared" si="145"/>
        <v>3850</v>
      </c>
      <c r="I101" s="31">
        <v>630</v>
      </c>
      <c r="J101" s="31">
        <f t="shared" si="146"/>
        <v>4480</v>
      </c>
      <c r="K101" s="31"/>
      <c r="L101" s="31">
        <f t="shared" si="147"/>
        <v>4480</v>
      </c>
      <c r="M101" s="31"/>
      <c r="N101" s="31">
        <f t="shared" si="148"/>
        <v>4480</v>
      </c>
      <c r="O101" s="42"/>
      <c r="P101" s="83">
        <f t="shared" si="149"/>
        <v>4480</v>
      </c>
      <c r="Q101" s="31">
        <v>52519.8</v>
      </c>
      <c r="R101" s="31"/>
      <c r="S101" s="31">
        <f t="shared" ref="S101:S175" si="173">Q101+R101</f>
        <v>52519.8</v>
      </c>
      <c r="T101" s="31"/>
      <c r="U101" s="31">
        <f t="shared" si="151"/>
        <v>52519.8</v>
      </c>
      <c r="V101" s="31"/>
      <c r="W101" s="31">
        <f t="shared" si="152"/>
        <v>52519.8</v>
      </c>
      <c r="X101" s="31"/>
      <c r="Y101" s="31">
        <f t="shared" si="153"/>
        <v>52519.8</v>
      </c>
      <c r="Z101" s="42"/>
      <c r="AA101" s="83">
        <f t="shared" si="154"/>
        <v>52519.8</v>
      </c>
      <c r="AB101" s="31">
        <v>0</v>
      </c>
      <c r="AC101" s="31"/>
      <c r="AD101" s="31">
        <f t="shared" ref="AD101:AD175" si="174">AB101+AC101</f>
        <v>0</v>
      </c>
      <c r="AE101" s="31"/>
      <c r="AF101" s="31">
        <f t="shared" si="155"/>
        <v>0</v>
      </c>
      <c r="AG101" s="31"/>
      <c r="AH101" s="31">
        <f t="shared" si="156"/>
        <v>0</v>
      </c>
      <c r="AI101" s="31"/>
      <c r="AJ101" s="31">
        <f t="shared" si="157"/>
        <v>0</v>
      </c>
      <c r="AK101" s="42"/>
      <c r="AL101" s="83">
        <f t="shared" si="158"/>
        <v>0</v>
      </c>
      <c r="AM101" s="25" t="s">
        <v>229</v>
      </c>
      <c r="AO101" s="8"/>
    </row>
    <row r="102" spans="1:41" ht="103.5" customHeight="1" x14ac:dyDescent="0.35">
      <c r="A102" s="79" t="s">
        <v>147</v>
      </c>
      <c r="B102" s="87" t="s">
        <v>41</v>
      </c>
      <c r="C102" s="90" t="s">
        <v>32</v>
      </c>
      <c r="D102" s="31">
        <v>37668.300000000003</v>
      </c>
      <c r="E102" s="31"/>
      <c r="F102" s="31">
        <f t="shared" si="172"/>
        <v>37668.300000000003</v>
      </c>
      <c r="G102" s="31">
        <f>7.018+35935.006</f>
        <v>35942.023999999998</v>
      </c>
      <c r="H102" s="31">
        <f t="shared" si="145"/>
        <v>73610.323999999993</v>
      </c>
      <c r="I102" s="31"/>
      <c r="J102" s="31">
        <f t="shared" si="146"/>
        <v>73610.323999999993</v>
      </c>
      <c r="K102" s="31"/>
      <c r="L102" s="31">
        <f t="shared" si="147"/>
        <v>73610.323999999993</v>
      </c>
      <c r="M102" s="31"/>
      <c r="N102" s="31">
        <f t="shared" si="148"/>
        <v>73610.323999999993</v>
      </c>
      <c r="O102" s="42"/>
      <c r="P102" s="83">
        <f t="shared" si="149"/>
        <v>73610.323999999993</v>
      </c>
      <c r="Q102" s="31">
        <v>0</v>
      </c>
      <c r="R102" s="31"/>
      <c r="S102" s="31">
        <f t="shared" si="173"/>
        <v>0</v>
      </c>
      <c r="T102" s="31"/>
      <c r="U102" s="31">
        <f t="shared" si="151"/>
        <v>0</v>
      </c>
      <c r="V102" s="31"/>
      <c r="W102" s="31">
        <f t="shared" si="152"/>
        <v>0</v>
      </c>
      <c r="X102" s="31"/>
      <c r="Y102" s="31">
        <f t="shared" si="153"/>
        <v>0</v>
      </c>
      <c r="Z102" s="42"/>
      <c r="AA102" s="83">
        <f t="shared" si="154"/>
        <v>0</v>
      </c>
      <c r="AB102" s="31">
        <v>0</v>
      </c>
      <c r="AC102" s="31"/>
      <c r="AD102" s="31">
        <f t="shared" si="174"/>
        <v>0</v>
      </c>
      <c r="AE102" s="31"/>
      <c r="AF102" s="31">
        <f t="shared" si="155"/>
        <v>0</v>
      </c>
      <c r="AG102" s="31"/>
      <c r="AH102" s="31">
        <f t="shared" si="156"/>
        <v>0</v>
      </c>
      <c r="AI102" s="31"/>
      <c r="AJ102" s="31">
        <f t="shared" si="157"/>
        <v>0</v>
      </c>
      <c r="AK102" s="42"/>
      <c r="AL102" s="83">
        <f t="shared" si="158"/>
        <v>0</v>
      </c>
      <c r="AM102" s="25" t="s">
        <v>230</v>
      </c>
      <c r="AO102" s="8"/>
    </row>
    <row r="103" spans="1:41" s="3" customFormat="1" ht="56.25" hidden="1" customHeight="1" x14ac:dyDescent="0.35">
      <c r="A103" s="1" t="s">
        <v>148</v>
      </c>
      <c r="B103" s="45" t="s">
        <v>96</v>
      </c>
      <c r="C103" s="5" t="s">
        <v>32</v>
      </c>
      <c r="D103" s="31">
        <v>45000</v>
      </c>
      <c r="E103" s="31">
        <v>-45000</v>
      </c>
      <c r="F103" s="31">
        <f t="shared" si="172"/>
        <v>0</v>
      </c>
      <c r="G103" s="31"/>
      <c r="H103" s="31">
        <f t="shared" si="145"/>
        <v>0</v>
      </c>
      <c r="I103" s="31"/>
      <c r="J103" s="31">
        <f t="shared" si="146"/>
        <v>0</v>
      </c>
      <c r="K103" s="31"/>
      <c r="L103" s="31">
        <f t="shared" si="147"/>
        <v>0</v>
      </c>
      <c r="M103" s="31"/>
      <c r="N103" s="31">
        <f t="shared" si="148"/>
        <v>0</v>
      </c>
      <c r="O103" s="42"/>
      <c r="P103" s="31">
        <f t="shared" si="149"/>
        <v>0</v>
      </c>
      <c r="Q103" s="31">
        <v>51669.599999999999</v>
      </c>
      <c r="R103" s="31">
        <v>-51669.599999999999</v>
      </c>
      <c r="S103" s="31">
        <f t="shared" si="173"/>
        <v>0</v>
      </c>
      <c r="T103" s="31"/>
      <c r="U103" s="31">
        <f t="shared" si="151"/>
        <v>0</v>
      </c>
      <c r="V103" s="31"/>
      <c r="W103" s="31">
        <f t="shared" si="152"/>
        <v>0</v>
      </c>
      <c r="X103" s="31"/>
      <c r="Y103" s="31">
        <f t="shared" si="153"/>
        <v>0</v>
      </c>
      <c r="Z103" s="42"/>
      <c r="AA103" s="31">
        <f t="shared" si="154"/>
        <v>0</v>
      </c>
      <c r="AB103" s="31">
        <v>0</v>
      </c>
      <c r="AC103" s="31"/>
      <c r="AD103" s="31">
        <f t="shared" si="174"/>
        <v>0</v>
      </c>
      <c r="AE103" s="31"/>
      <c r="AF103" s="31">
        <f t="shared" si="155"/>
        <v>0</v>
      </c>
      <c r="AG103" s="31"/>
      <c r="AH103" s="31">
        <f t="shared" si="156"/>
        <v>0</v>
      </c>
      <c r="AI103" s="31"/>
      <c r="AJ103" s="31">
        <f t="shared" si="157"/>
        <v>0</v>
      </c>
      <c r="AK103" s="42"/>
      <c r="AL103" s="31">
        <f t="shared" si="158"/>
        <v>0</v>
      </c>
      <c r="AM103" s="25" t="s">
        <v>231</v>
      </c>
      <c r="AN103" s="19" t="s">
        <v>50</v>
      </c>
      <c r="AO103" s="8"/>
    </row>
    <row r="104" spans="1:41" ht="72" x14ac:dyDescent="0.35">
      <c r="A104" s="79" t="s">
        <v>148</v>
      </c>
      <c r="B104" s="91" t="s">
        <v>96</v>
      </c>
      <c r="C104" s="90" t="s">
        <v>38</v>
      </c>
      <c r="D104" s="30"/>
      <c r="E104" s="31">
        <v>45000</v>
      </c>
      <c r="F104" s="31">
        <f t="shared" si="172"/>
        <v>45000</v>
      </c>
      <c r="G104" s="31">
        <v>6293</v>
      </c>
      <c r="H104" s="31">
        <f t="shared" si="145"/>
        <v>51293</v>
      </c>
      <c r="I104" s="31"/>
      <c r="J104" s="31">
        <f t="shared" si="146"/>
        <v>51293</v>
      </c>
      <c r="K104" s="31"/>
      <c r="L104" s="31">
        <f t="shared" si="147"/>
        <v>51293</v>
      </c>
      <c r="M104" s="31"/>
      <c r="N104" s="31">
        <f t="shared" si="148"/>
        <v>51293</v>
      </c>
      <c r="O104" s="42"/>
      <c r="P104" s="83">
        <f t="shared" si="149"/>
        <v>51293</v>
      </c>
      <c r="Q104" s="31"/>
      <c r="R104" s="31">
        <v>51669.599999999999</v>
      </c>
      <c r="S104" s="31">
        <f t="shared" si="173"/>
        <v>51669.599999999999</v>
      </c>
      <c r="T104" s="31">
        <v>-6293</v>
      </c>
      <c r="U104" s="31">
        <f t="shared" si="151"/>
        <v>45376.6</v>
      </c>
      <c r="V104" s="31"/>
      <c r="W104" s="31">
        <f t="shared" si="152"/>
        <v>45376.6</v>
      </c>
      <c r="X104" s="31"/>
      <c r="Y104" s="31">
        <f t="shared" si="153"/>
        <v>45376.6</v>
      </c>
      <c r="Z104" s="42"/>
      <c r="AA104" s="83">
        <f t="shared" si="154"/>
        <v>45376.6</v>
      </c>
      <c r="AB104" s="31"/>
      <c r="AC104" s="31"/>
      <c r="AD104" s="31">
        <f t="shared" si="174"/>
        <v>0</v>
      </c>
      <c r="AE104" s="31"/>
      <c r="AF104" s="31">
        <f t="shared" si="155"/>
        <v>0</v>
      </c>
      <c r="AG104" s="31"/>
      <c r="AH104" s="31">
        <f t="shared" si="156"/>
        <v>0</v>
      </c>
      <c r="AI104" s="31"/>
      <c r="AJ104" s="31">
        <f t="shared" si="157"/>
        <v>0</v>
      </c>
      <c r="AK104" s="42"/>
      <c r="AL104" s="83">
        <f t="shared" si="158"/>
        <v>0</v>
      </c>
      <c r="AM104" s="25" t="s">
        <v>231</v>
      </c>
      <c r="AO104" s="8"/>
    </row>
    <row r="105" spans="1:41" ht="54" x14ac:dyDescent="0.35">
      <c r="A105" s="79" t="s">
        <v>149</v>
      </c>
      <c r="B105" s="87" t="s">
        <v>97</v>
      </c>
      <c r="C105" s="90" t="s">
        <v>32</v>
      </c>
      <c r="D105" s="30">
        <v>27873.5</v>
      </c>
      <c r="E105" s="31"/>
      <c r="F105" s="31">
        <f t="shared" si="172"/>
        <v>27873.5</v>
      </c>
      <c r="G105" s="31"/>
      <c r="H105" s="31">
        <f t="shared" si="145"/>
        <v>27873.5</v>
      </c>
      <c r="I105" s="31"/>
      <c r="J105" s="31">
        <f t="shared" si="146"/>
        <v>27873.5</v>
      </c>
      <c r="K105" s="31"/>
      <c r="L105" s="31">
        <f t="shared" si="147"/>
        <v>27873.5</v>
      </c>
      <c r="M105" s="31"/>
      <c r="N105" s="31">
        <f t="shared" si="148"/>
        <v>27873.5</v>
      </c>
      <c r="O105" s="42">
        <v>-245.98699999999999</v>
      </c>
      <c r="P105" s="83">
        <f t="shared" si="149"/>
        <v>27627.512999999999</v>
      </c>
      <c r="Q105" s="31">
        <v>0</v>
      </c>
      <c r="R105" s="31"/>
      <c r="S105" s="31">
        <f t="shared" si="173"/>
        <v>0</v>
      </c>
      <c r="T105" s="31"/>
      <c r="U105" s="31">
        <f t="shared" si="151"/>
        <v>0</v>
      </c>
      <c r="V105" s="31"/>
      <c r="W105" s="31">
        <f t="shared" si="152"/>
        <v>0</v>
      </c>
      <c r="X105" s="31"/>
      <c r="Y105" s="31">
        <f t="shared" si="153"/>
        <v>0</v>
      </c>
      <c r="Z105" s="42"/>
      <c r="AA105" s="83">
        <f t="shared" si="154"/>
        <v>0</v>
      </c>
      <c r="AB105" s="31">
        <v>0</v>
      </c>
      <c r="AC105" s="31"/>
      <c r="AD105" s="31">
        <f t="shared" si="174"/>
        <v>0</v>
      </c>
      <c r="AE105" s="31"/>
      <c r="AF105" s="31">
        <f t="shared" si="155"/>
        <v>0</v>
      </c>
      <c r="AG105" s="31"/>
      <c r="AH105" s="31">
        <f t="shared" si="156"/>
        <v>0</v>
      </c>
      <c r="AI105" s="31"/>
      <c r="AJ105" s="31">
        <f t="shared" si="157"/>
        <v>0</v>
      </c>
      <c r="AK105" s="42"/>
      <c r="AL105" s="83">
        <f t="shared" si="158"/>
        <v>0</v>
      </c>
      <c r="AM105" s="25" t="s">
        <v>232</v>
      </c>
      <c r="AO105" s="8"/>
    </row>
    <row r="106" spans="1:41" ht="54" x14ac:dyDescent="0.35">
      <c r="A106" s="79" t="s">
        <v>150</v>
      </c>
      <c r="B106" s="87" t="s">
        <v>132</v>
      </c>
      <c r="C106" s="90" t="s">
        <v>3</v>
      </c>
      <c r="D106" s="30">
        <f>D108+D109+D110</f>
        <v>1111422.8999999999</v>
      </c>
      <c r="E106" s="31">
        <f>E108+E109+E110</f>
        <v>-367677.39999999997</v>
      </c>
      <c r="F106" s="31">
        <f t="shared" si="172"/>
        <v>743745.5</v>
      </c>
      <c r="G106" s="31">
        <f>G108+G109+G110</f>
        <v>218956.44</v>
      </c>
      <c r="H106" s="31">
        <f t="shared" si="145"/>
        <v>962701.94</v>
      </c>
      <c r="I106" s="31">
        <f>I108+I109+I110</f>
        <v>2561.8420000000001</v>
      </c>
      <c r="J106" s="31">
        <f t="shared" si="146"/>
        <v>965263.78199999989</v>
      </c>
      <c r="K106" s="31">
        <f>K108+K109+K110</f>
        <v>0</v>
      </c>
      <c r="L106" s="31">
        <f t="shared" si="147"/>
        <v>965263.78199999989</v>
      </c>
      <c r="M106" s="31">
        <f>M108+M109+M110</f>
        <v>0</v>
      </c>
      <c r="N106" s="42">
        <f t="shared" si="148"/>
        <v>965263.78199999989</v>
      </c>
      <c r="O106" s="42">
        <f>O108+O109+O110</f>
        <v>57867.143000000011</v>
      </c>
      <c r="P106" s="83">
        <f t="shared" si="149"/>
        <v>1023130.9249999999</v>
      </c>
      <c r="Q106" s="31">
        <f t="shared" ref="Q106:AC106" si="175">Q108+Q109+Q110</f>
        <v>4577948.6999999993</v>
      </c>
      <c r="R106" s="31">
        <f t="shared" ref="R106:T106" si="176">R108+R109+R110</f>
        <v>-1417383.4</v>
      </c>
      <c r="S106" s="31">
        <f t="shared" si="173"/>
        <v>3160565.2999999993</v>
      </c>
      <c r="T106" s="31">
        <f t="shared" si="176"/>
        <v>0</v>
      </c>
      <c r="U106" s="31">
        <f t="shared" si="151"/>
        <v>3160565.2999999993</v>
      </c>
      <c r="V106" s="31">
        <f t="shared" ref="V106:X106" si="177">V108+V109+V110</f>
        <v>0</v>
      </c>
      <c r="W106" s="31">
        <f t="shared" si="152"/>
        <v>3160565.2999999993</v>
      </c>
      <c r="X106" s="31">
        <f t="shared" si="177"/>
        <v>0</v>
      </c>
      <c r="Y106" s="31">
        <f t="shared" si="153"/>
        <v>3160565.2999999993</v>
      </c>
      <c r="Z106" s="42">
        <f t="shared" ref="Z106" si="178">Z108+Z109+Z110</f>
        <v>-196067.99800000002</v>
      </c>
      <c r="AA106" s="83">
        <f t="shared" si="154"/>
        <v>2964497.3019999992</v>
      </c>
      <c r="AB106" s="31">
        <f t="shared" si="175"/>
        <v>649689.69999999995</v>
      </c>
      <c r="AC106" s="31">
        <f t="shared" si="175"/>
        <v>0</v>
      </c>
      <c r="AD106" s="31">
        <f t="shared" si="174"/>
        <v>649689.69999999995</v>
      </c>
      <c r="AE106" s="31">
        <f t="shared" ref="AE106:AG106" si="179">AE108+AE109+AE110</f>
        <v>0</v>
      </c>
      <c r="AF106" s="31">
        <f t="shared" si="155"/>
        <v>649689.69999999995</v>
      </c>
      <c r="AG106" s="31">
        <f t="shared" si="179"/>
        <v>0</v>
      </c>
      <c r="AH106" s="31">
        <f t="shared" si="156"/>
        <v>649689.69999999995</v>
      </c>
      <c r="AI106" s="31">
        <f t="shared" ref="AI106:AK106" si="180">AI108+AI109+AI110</f>
        <v>0</v>
      </c>
      <c r="AJ106" s="31">
        <f t="shared" si="157"/>
        <v>649689.69999999995</v>
      </c>
      <c r="AK106" s="42">
        <f t="shared" si="180"/>
        <v>50423.485999999997</v>
      </c>
      <c r="AL106" s="83">
        <f t="shared" si="158"/>
        <v>700113.18599999999</v>
      </c>
      <c r="AM106" s="25"/>
      <c r="AO106" s="8"/>
    </row>
    <row r="107" spans="1:41" x14ac:dyDescent="0.35">
      <c r="A107" s="79"/>
      <c r="B107" s="80" t="s">
        <v>5</v>
      </c>
      <c r="C107" s="90"/>
      <c r="D107" s="30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42"/>
      <c r="P107" s="83"/>
      <c r="Q107" s="31"/>
      <c r="R107" s="31"/>
      <c r="S107" s="31"/>
      <c r="T107" s="31"/>
      <c r="U107" s="31"/>
      <c r="V107" s="31"/>
      <c r="W107" s="31"/>
      <c r="X107" s="31"/>
      <c r="Y107" s="31"/>
      <c r="Z107" s="42"/>
      <c r="AA107" s="83"/>
      <c r="AB107" s="31"/>
      <c r="AC107" s="31"/>
      <c r="AD107" s="31"/>
      <c r="AE107" s="31"/>
      <c r="AF107" s="31"/>
      <c r="AG107" s="31"/>
      <c r="AH107" s="31"/>
      <c r="AI107" s="31"/>
      <c r="AJ107" s="31"/>
      <c r="AK107" s="42"/>
      <c r="AL107" s="83"/>
      <c r="AM107" s="25"/>
      <c r="AO107" s="8"/>
    </row>
    <row r="108" spans="1:41" s="66" customFormat="1" ht="17.399999999999999" hidden="1" customHeight="1" x14ac:dyDescent="0.35">
      <c r="A108" s="64"/>
      <c r="B108" s="67" t="s">
        <v>6</v>
      </c>
      <c r="C108" s="65"/>
      <c r="D108" s="31">
        <v>154571.4</v>
      </c>
      <c r="E108" s="31"/>
      <c r="F108" s="31">
        <f t="shared" si="172"/>
        <v>154571.4</v>
      </c>
      <c r="G108" s="31">
        <f>189570.112+36577.073-41360.692+34169.947</f>
        <v>218956.44</v>
      </c>
      <c r="H108" s="31">
        <f t="shared" ref="H108:H111" si="181">F108+G108</f>
        <v>373527.83999999997</v>
      </c>
      <c r="I108" s="31">
        <v>2561.8420000000001</v>
      </c>
      <c r="J108" s="31">
        <f t="shared" ref="J108:J111" si="182">H108+I108</f>
        <v>376089.68199999997</v>
      </c>
      <c r="K108" s="31"/>
      <c r="L108" s="31">
        <f t="shared" ref="L108:L111" si="183">J108+K108</f>
        <v>376089.68199999997</v>
      </c>
      <c r="M108" s="31"/>
      <c r="N108" s="42">
        <f t="shared" ref="N108:N111" si="184">L108+M108</f>
        <v>376089.68199999997</v>
      </c>
      <c r="O108" s="42">
        <f>48359.987-1056.8+1056.8+766.991+408.923</f>
        <v>49535.901000000005</v>
      </c>
      <c r="P108" s="42">
        <f t="shared" ref="P108:P111" si="185">N108+O108</f>
        <v>425625.58299999998</v>
      </c>
      <c r="Q108" s="31">
        <v>0</v>
      </c>
      <c r="R108" s="31"/>
      <c r="S108" s="31">
        <f t="shared" si="173"/>
        <v>0</v>
      </c>
      <c r="T108" s="31"/>
      <c r="U108" s="31">
        <f t="shared" ref="U108:U111" si="186">S108+T108</f>
        <v>0</v>
      </c>
      <c r="V108" s="31"/>
      <c r="W108" s="31">
        <f t="shared" ref="W108:W111" si="187">U108+V108</f>
        <v>0</v>
      </c>
      <c r="X108" s="31"/>
      <c r="Y108" s="31">
        <f t="shared" ref="Y108:Y111" si="188">W108+X108</f>
        <v>0</v>
      </c>
      <c r="Z108" s="42"/>
      <c r="AA108" s="42">
        <f t="shared" ref="AA108:AA111" si="189">Y108+Z108</f>
        <v>0</v>
      </c>
      <c r="AB108" s="31">
        <v>500000</v>
      </c>
      <c r="AC108" s="31"/>
      <c r="AD108" s="31">
        <f t="shared" si="174"/>
        <v>500000</v>
      </c>
      <c r="AE108" s="31"/>
      <c r="AF108" s="31">
        <f t="shared" ref="AF108:AF111" si="190">AD108+AE108</f>
        <v>500000</v>
      </c>
      <c r="AG108" s="31"/>
      <c r="AH108" s="31">
        <f t="shared" ref="AH108:AH111" si="191">AF108+AG108</f>
        <v>500000</v>
      </c>
      <c r="AI108" s="31"/>
      <c r="AJ108" s="31">
        <f t="shared" ref="AJ108:AJ111" si="192">AH108+AI108</f>
        <v>500000</v>
      </c>
      <c r="AK108" s="42"/>
      <c r="AL108" s="42">
        <f t="shared" ref="AL108:AL111" si="193">AJ108+AK108</f>
        <v>500000</v>
      </c>
      <c r="AM108" s="25" t="s">
        <v>349</v>
      </c>
      <c r="AN108" s="19" t="s">
        <v>50</v>
      </c>
      <c r="AO108" s="8"/>
    </row>
    <row r="109" spans="1:41" x14ac:dyDescent="0.35">
      <c r="A109" s="79"/>
      <c r="B109" s="80" t="s">
        <v>12</v>
      </c>
      <c r="C109" s="90"/>
      <c r="D109" s="31">
        <v>91719.2</v>
      </c>
      <c r="E109" s="31"/>
      <c r="F109" s="31">
        <f t="shared" si="172"/>
        <v>91719.2</v>
      </c>
      <c r="G109" s="31"/>
      <c r="H109" s="31">
        <f t="shared" si="181"/>
        <v>91719.2</v>
      </c>
      <c r="I109" s="31"/>
      <c r="J109" s="31">
        <f t="shared" si="182"/>
        <v>91719.2</v>
      </c>
      <c r="K109" s="31"/>
      <c r="L109" s="31">
        <f t="shared" si="183"/>
        <v>91719.2</v>
      </c>
      <c r="M109" s="31"/>
      <c r="N109" s="31">
        <f t="shared" si="184"/>
        <v>91719.2</v>
      </c>
      <c r="O109" s="42">
        <v>1056.8</v>
      </c>
      <c r="P109" s="83">
        <f t="shared" si="185"/>
        <v>92776</v>
      </c>
      <c r="Q109" s="31">
        <v>99793.1</v>
      </c>
      <c r="R109" s="31"/>
      <c r="S109" s="31">
        <f t="shared" si="173"/>
        <v>99793.1</v>
      </c>
      <c r="T109" s="31"/>
      <c r="U109" s="31">
        <f t="shared" si="186"/>
        <v>99793.1</v>
      </c>
      <c r="V109" s="31"/>
      <c r="W109" s="31">
        <f t="shared" si="187"/>
        <v>99793.1</v>
      </c>
      <c r="X109" s="31"/>
      <c r="Y109" s="31">
        <f t="shared" si="188"/>
        <v>99793.1</v>
      </c>
      <c r="Z109" s="42">
        <v>-75909.899000000005</v>
      </c>
      <c r="AA109" s="83">
        <f t="shared" si="189"/>
        <v>23883.201000000001</v>
      </c>
      <c r="AB109" s="31">
        <v>149689.70000000001</v>
      </c>
      <c r="AC109" s="31"/>
      <c r="AD109" s="31">
        <f t="shared" si="174"/>
        <v>149689.70000000001</v>
      </c>
      <c r="AE109" s="31"/>
      <c r="AF109" s="31">
        <f t="shared" si="190"/>
        <v>149689.70000000001</v>
      </c>
      <c r="AG109" s="31"/>
      <c r="AH109" s="31">
        <f t="shared" si="191"/>
        <v>149689.70000000001</v>
      </c>
      <c r="AI109" s="31"/>
      <c r="AJ109" s="31">
        <f t="shared" si="192"/>
        <v>149689.70000000001</v>
      </c>
      <c r="AK109" s="42">
        <v>50423.485999999997</v>
      </c>
      <c r="AL109" s="83">
        <f t="shared" si="193"/>
        <v>200113.18600000002</v>
      </c>
      <c r="AM109" s="25" t="s">
        <v>348</v>
      </c>
      <c r="AO109" s="8"/>
    </row>
    <row r="110" spans="1:41" ht="36" x14ac:dyDescent="0.35">
      <c r="A110" s="79"/>
      <c r="B110" s="87" t="s">
        <v>26</v>
      </c>
      <c r="C110" s="87"/>
      <c r="D110" s="31">
        <v>865132.3</v>
      </c>
      <c r="E110" s="31">
        <f>-344676.8-23000.6</f>
        <v>-367677.39999999997</v>
      </c>
      <c r="F110" s="31">
        <f t="shared" si="172"/>
        <v>497454.90000000008</v>
      </c>
      <c r="G110" s="31"/>
      <c r="H110" s="31">
        <f t="shared" si="181"/>
        <v>497454.90000000008</v>
      </c>
      <c r="I110" s="31"/>
      <c r="J110" s="31">
        <f t="shared" si="182"/>
        <v>497454.90000000008</v>
      </c>
      <c r="K110" s="31"/>
      <c r="L110" s="31">
        <f t="shared" si="183"/>
        <v>497454.90000000008</v>
      </c>
      <c r="M110" s="31"/>
      <c r="N110" s="31">
        <f t="shared" si="184"/>
        <v>497454.90000000008</v>
      </c>
      <c r="O110" s="42">
        <v>7274.442</v>
      </c>
      <c r="P110" s="83">
        <f t="shared" si="185"/>
        <v>504729.34200000006</v>
      </c>
      <c r="Q110" s="31">
        <v>4478155.5999999996</v>
      </c>
      <c r="R110" s="31">
        <f>-250718.5-1166664.9</f>
        <v>-1417383.4</v>
      </c>
      <c r="S110" s="31">
        <f t="shared" si="173"/>
        <v>3060772.1999999997</v>
      </c>
      <c r="T110" s="31"/>
      <c r="U110" s="31">
        <f t="shared" si="186"/>
        <v>3060772.1999999997</v>
      </c>
      <c r="V110" s="31"/>
      <c r="W110" s="31">
        <f t="shared" si="187"/>
        <v>3060772.1999999997</v>
      </c>
      <c r="X110" s="31"/>
      <c r="Y110" s="31">
        <f t="shared" si="188"/>
        <v>3060772.1999999997</v>
      </c>
      <c r="Z110" s="42">
        <v>-120158.099</v>
      </c>
      <c r="AA110" s="83">
        <f t="shared" si="189"/>
        <v>2940614.1009999998</v>
      </c>
      <c r="AB110" s="31">
        <v>0</v>
      </c>
      <c r="AC110" s="31"/>
      <c r="AD110" s="31">
        <f t="shared" si="174"/>
        <v>0</v>
      </c>
      <c r="AE110" s="31"/>
      <c r="AF110" s="31">
        <f t="shared" si="190"/>
        <v>0</v>
      </c>
      <c r="AG110" s="31"/>
      <c r="AH110" s="31">
        <f t="shared" si="191"/>
        <v>0</v>
      </c>
      <c r="AI110" s="31"/>
      <c r="AJ110" s="31">
        <f t="shared" si="192"/>
        <v>0</v>
      </c>
      <c r="AK110" s="42"/>
      <c r="AL110" s="83">
        <f t="shared" si="193"/>
        <v>0</v>
      </c>
      <c r="AM110" s="25" t="s">
        <v>235</v>
      </c>
      <c r="AO110" s="8"/>
    </row>
    <row r="111" spans="1:41" ht="54" x14ac:dyDescent="0.35">
      <c r="A111" s="79" t="s">
        <v>151</v>
      </c>
      <c r="B111" s="92" t="s">
        <v>133</v>
      </c>
      <c r="C111" s="90" t="s">
        <v>32</v>
      </c>
      <c r="D111" s="31">
        <f>D113</f>
        <v>272906</v>
      </c>
      <c r="E111" s="31">
        <f>E113</f>
        <v>0</v>
      </c>
      <c r="F111" s="31">
        <f t="shared" si="172"/>
        <v>272906</v>
      </c>
      <c r="G111" s="31">
        <f>G113</f>
        <v>0</v>
      </c>
      <c r="H111" s="31">
        <f t="shared" si="181"/>
        <v>272906</v>
      </c>
      <c r="I111" s="31">
        <f>I113</f>
        <v>0</v>
      </c>
      <c r="J111" s="31">
        <f t="shared" si="182"/>
        <v>272906</v>
      </c>
      <c r="K111" s="31">
        <f>K113</f>
        <v>0</v>
      </c>
      <c r="L111" s="31">
        <f t="shared" si="183"/>
        <v>272906</v>
      </c>
      <c r="M111" s="31">
        <f>M113</f>
        <v>0</v>
      </c>
      <c r="N111" s="31">
        <f t="shared" si="184"/>
        <v>272906</v>
      </c>
      <c r="O111" s="42">
        <f>O113</f>
        <v>0</v>
      </c>
      <c r="P111" s="83">
        <f t="shared" si="185"/>
        <v>272906</v>
      </c>
      <c r="Q111" s="31">
        <f t="shared" ref="Q111:AC111" si="194">Q113</f>
        <v>262018.8</v>
      </c>
      <c r="R111" s="31">
        <f t="shared" ref="R111:T111" si="195">R113</f>
        <v>0</v>
      </c>
      <c r="S111" s="31">
        <f t="shared" si="173"/>
        <v>262018.8</v>
      </c>
      <c r="T111" s="31">
        <f t="shared" si="195"/>
        <v>0</v>
      </c>
      <c r="U111" s="31">
        <f t="shared" si="186"/>
        <v>262018.8</v>
      </c>
      <c r="V111" s="31">
        <f t="shared" ref="V111:X111" si="196">V113</f>
        <v>0</v>
      </c>
      <c r="W111" s="31">
        <f t="shared" si="187"/>
        <v>262018.8</v>
      </c>
      <c r="X111" s="31">
        <f t="shared" si="196"/>
        <v>0</v>
      </c>
      <c r="Y111" s="31">
        <f t="shared" si="188"/>
        <v>262018.8</v>
      </c>
      <c r="Z111" s="42">
        <f t="shared" ref="Z111" si="197">Z113</f>
        <v>0</v>
      </c>
      <c r="AA111" s="83">
        <f t="shared" si="189"/>
        <v>262018.8</v>
      </c>
      <c r="AB111" s="31">
        <f t="shared" si="194"/>
        <v>0</v>
      </c>
      <c r="AC111" s="31">
        <f t="shared" si="194"/>
        <v>0</v>
      </c>
      <c r="AD111" s="31">
        <f t="shared" si="174"/>
        <v>0</v>
      </c>
      <c r="AE111" s="31">
        <f t="shared" ref="AE111:AG111" si="198">AE113</f>
        <v>0</v>
      </c>
      <c r="AF111" s="31">
        <f t="shared" si="190"/>
        <v>0</v>
      </c>
      <c r="AG111" s="31">
        <f t="shared" si="198"/>
        <v>0</v>
      </c>
      <c r="AH111" s="31">
        <f t="shared" si="191"/>
        <v>0</v>
      </c>
      <c r="AI111" s="31">
        <f t="shared" ref="AI111:AK111" si="199">AI113</f>
        <v>0</v>
      </c>
      <c r="AJ111" s="31">
        <f t="shared" si="192"/>
        <v>0</v>
      </c>
      <c r="AK111" s="42">
        <f t="shared" si="199"/>
        <v>0</v>
      </c>
      <c r="AL111" s="83">
        <f t="shared" si="193"/>
        <v>0</v>
      </c>
      <c r="AM111" s="25"/>
      <c r="AO111" s="8"/>
    </row>
    <row r="112" spans="1:41" x14ac:dyDescent="0.35">
      <c r="A112" s="79"/>
      <c r="B112" s="87" t="s">
        <v>5</v>
      </c>
      <c r="C112" s="90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42"/>
      <c r="P112" s="83"/>
      <c r="Q112" s="31"/>
      <c r="R112" s="31"/>
      <c r="S112" s="31"/>
      <c r="T112" s="31"/>
      <c r="U112" s="31"/>
      <c r="V112" s="31"/>
      <c r="W112" s="31"/>
      <c r="X112" s="31"/>
      <c r="Y112" s="31"/>
      <c r="Z112" s="42"/>
      <c r="AA112" s="83"/>
      <c r="AB112" s="31"/>
      <c r="AC112" s="31"/>
      <c r="AD112" s="31"/>
      <c r="AE112" s="31"/>
      <c r="AF112" s="31"/>
      <c r="AG112" s="31"/>
      <c r="AH112" s="31"/>
      <c r="AI112" s="31"/>
      <c r="AJ112" s="31"/>
      <c r="AK112" s="42"/>
      <c r="AL112" s="83"/>
      <c r="AM112" s="25"/>
      <c r="AO112" s="8"/>
    </row>
    <row r="113" spans="1:41" ht="36" x14ac:dyDescent="0.35">
      <c r="A113" s="79"/>
      <c r="B113" s="87" t="s">
        <v>26</v>
      </c>
      <c r="C113" s="90"/>
      <c r="D113" s="31">
        <v>272906</v>
      </c>
      <c r="E113" s="31"/>
      <c r="F113" s="31">
        <f t="shared" si="172"/>
        <v>272906</v>
      </c>
      <c r="G113" s="31"/>
      <c r="H113" s="31">
        <f t="shared" ref="H113:H114" si="200">F113+G113</f>
        <v>272906</v>
      </c>
      <c r="I113" s="31"/>
      <c r="J113" s="31">
        <f t="shared" ref="J113:J114" si="201">H113+I113</f>
        <v>272906</v>
      </c>
      <c r="K113" s="31"/>
      <c r="L113" s="31">
        <f t="shared" ref="L113:L114" si="202">J113+K113</f>
        <v>272906</v>
      </c>
      <c r="M113" s="31"/>
      <c r="N113" s="31">
        <f t="shared" ref="N113:N114" si="203">L113+M113</f>
        <v>272906</v>
      </c>
      <c r="O113" s="42"/>
      <c r="P113" s="83">
        <f t="shared" ref="P113:P114" si="204">N113+O113</f>
        <v>272906</v>
      </c>
      <c r="Q113" s="31">
        <v>262018.8</v>
      </c>
      <c r="R113" s="31"/>
      <c r="S113" s="31">
        <f t="shared" si="173"/>
        <v>262018.8</v>
      </c>
      <c r="T113" s="31"/>
      <c r="U113" s="31">
        <f t="shared" ref="U113:U114" si="205">S113+T113</f>
        <v>262018.8</v>
      </c>
      <c r="V113" s="31"/>
      <c r="W113" s="31">
        <f t="shared" ref="W113:W114" si="206">U113+V113</f>
        <v>262018.8</v>
      </c>
      <c r="X113" s="31"/>
      <c r="Y113" s="31">
        <f t="shared" ref="Y113:Y114" si="207">W113+X113</f>
        <v>262018.8</v>
      </c>
      <c r="Z113" s="42"/>
      <c r="AA113" s="83">
        <f t="shared" ref="AA113:AA114" si="208">Y113+Z113</f>
        <v>262018.8</v>
      </c>
      <c r="AB113" s="31">
        <v>0</v>
      </c>
      <c r="AC113" s="31"/>
      <c r="AD113" s="31">
        <f t="shared" si="174"/>
        <v>0</v>
      </c>
      <c r="AE113" s="31"/>
      <c r="AF113" s="31">
        <f t="shared" ref="AF113:AF114" si="209">AD113+AE113</f>
        <v>0</v>
      </c>
      <c r="AG113" s="31"/>
      <c r="AH113" s="31">
        <f t="shared" ref="AH113:AH114" si="210">AF113+AG113</f>
        <v>0</v>
      </c>
      <c r="AI113" s="31"/>
      <c r="AJ113" s="31">
        <f t="shared" ref="AJ113:AJ114" si="211">AH113+AI113</f>
        <v>0</v>
      </c>
      <c r="AK113" s="42"/>
      <c r="AL113" s="83">
        <f t="shared" ref="AL113:AL114" si="212">AJ113+AK113</f>
        <v>0</v>
      </c>
      <c r="AM113" s="25" t="s">
        <v>235</v>
      </c>
      <c r="AO113" s="8"/>
    </row>
    <row r="114" spans="1:41" ht="120" customHeight="1" x14ac:dyDescent="0.35">
      <c r="A114" s="79" t="s">
        <v>152</v>
      </c>
      <c r="B114" s="87" t="s">
        <v>134</v>
      </c>
      <c r="C114" s="90" t="s">
        <v>3</v>
      </c>
      <c r="D114" s="31">
        <f>D116</f>
        <v>84835.199999999997</v>
      </c>
      <c r="E114" s="31">
        <f>E116</f>
        <v>0</v>
      </c>
      <c r="F114" s="31">
        <f t="shared" si="172"/>
        <v>84835.199999999997</v>
      </c>
      <c r="G114" s="31">
        <f>G116</f>
        <v>0</v>
      </c>
      <c r="H114" s="31">
        <f t="shared" si="200"/>
        <v>84835.199999999997</v>
      </c>
      <c r="I114" s="31">
        <f>I116</f>
        <v>0</v>
      </c>
      <c r="J114" s="31">
        <f t="shared" si="201"/>
        <v>84835.199999999997</v>
      </c>
      <c r="K114" s="31">
        <f>K116</f>
        <v>0</v>
      </c>
      <c r="L114" s="31">
        <f t="shared" si="202"/>
        <v>84835.199999999997</v>
      </c>
      <c r="M114" s="31">
        <f>M116</f>
        <v>0</v>
      </c>
      <c r="N114" s="31">
        <f t="shared" si="203"/>
        <v>84835.199999999997</v>
      </c>
      <c r="O114" s="42">
        <f>O116</f>
        <v>0</v>
      </c>
      <c r="P114" s="83">
        <f t="shared" si="204"/>
        <v>84835.199999999997</v>
      </c>
      <c r="Q114" s="31">
        <f t="shared" ref="Q114:AC114" si="213">Q116</f>
        <v>82155.399999999994</v>
      </c>
      <c r="R114" s="31">
        <f t="shared" ref="R114:T114" si="214">R116</f>
        <v>0</v>
      </c>
      <c r="S114" s="31">
        <f t="shared" si="173"/>
        <v>82155.399999999994</v>
      </c>
      <c r="T114" s="31">
        <f t="shared" si="214"/>
        <v>0</v>
      </c>
      <c r="U114" s="31">
        <f t="shared" si="205"/>
        <v>82155.399999999994</v>
      </c>
      <c r="V114" s="31">
        <f t="shared" ref="V114:X114" si="215">V116</f>
        <v>0</v>
      </c>
      <c r="W114" s="31">
        <f t="shared" si="206"/>
        <v>82155.399999999994</v>
      </c>
      <c r="X114" s="31">
        <f t="shared" si="215"/>
        <v>0</v>
      </c>
      <c r="Y114" s="31">
        <f t="shared" si="207"/>
        <v>82155.399999999994</v>
      </c>
      <c r="Z114" s="42">
        <f t="shared" ref="Z114" si="216">Z116</f>
        <v>0</v>
      </c>
      <c r="AA114" s="83">
        <f t="shared" si="208"/>
        <v>82155.399999999994</v>
      </c>
      <c r="AB114" s="31">
        <f t="shared" si="213"/>
        <v>78582.2</v>
      </c>
      <c r="AC114" s="31">
        <f t="shared" si="213"/>
        <v>0</v>
      </c>
      <c r="AD114" s="31">
        <f t="shared" si="174"/>
        <v>78582.2</v>
      </c>
      <c r="AE114" s="31">
        <f t="shared" ref="AE114:AG114" si="217">AE116</f>
        <v>0</v>
      </c>
      <c r="AF114" s="31">
        <f t="shared" si="209"/>
        <v>78582.2</v>
      </c>
      <c r="AG114" s="31">
        <f t="shared" si="217"/>
        <v>0</v>
      </c>
      <c r="AH114" s="31">
        <f t="shared" si="210"/>
        <v>78582.2</v>
      </c>
      <c r="AI114" s="31">
        <f t="shared" ref="AI114:AK114" si="218">AI116</f>
        <v>0</v>
      </c>
      <c r="AJ114" s="31">
        <f t="shared" si="211"/>
        <v>78582.2</v>
      </c>
      <c r="AK114" s="42">
        <f t="shared" si="218"/>
        <v>0</v>
      </c>
      <c r="AL114" s="83">
        <f t="shared" si="212"/>
        <v>78582.2</v>
      </c>
      <c r="AM114" s="25"/>
      <c r="AO114" s="8"/>
    </row>
    <row r="115" spans="1:41" x14ac:dyDescent="0.35">
      <c r="A115" s="79"/>
      <c r="B115" s="87" t="s">
        <v>5</v>
      </c>
      <c r="C115" s="9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42"/>
      <c r="P115" s="83"/>
      <c r="Q115" s="31"/>
      <c r="R115" s="31"/>
      <c r="S115" s="31"/>
      <c r="T115" s="31"/>
      <c r="U115" s="31"/>
      <c r="V115" s="31"/>
      <c r="W115" s="31"/>
      <c r="X115" s="31"/>
      <c r="Y115" s="31"/>
      <c r="Z115" s="42"/>
      <c r="AA115" s="83"/>
      <c r="AB115" s="31"/>
      <c r="AC115" s="31"/>
      <c r="AD115" s="31"/>
      <c r="AE115" s="31"/>
      <c r="AF115" s="31"/>
      <c r="AG115" s="31"/>
      <c r="AH115" s="31"/>
      <c r="AI115" s="31"/>
      <c r="AJ115" s="31"/>
      <c r="AK115" s="42"/>
      <c r="AL115" s="83"/>
      <c r="AM115" s="25"/>
      <c r="AO115" s="8"/>
    </row>
    <row r="116" spans="1:41" x14ac:dyDescent="0.35">
      <c r="A116" s="79"/>
      <c r="B116" s="87" t="s">
        <v>12</v>
      </c>
      <c r="C116" s="90"/>
      <c r="D116" s="31">
        <v>84835.199999999997</v>
      </c>
      <c r="E116" s="31"/>
      <c r="F116" s="31">
        <f t="shared" si="172"/>
        <v>84835.199999999997</v>
      </c>
      <c r="G116" s="31"/>
      <c r="H116" s="31">
        <f t="shared" ref="H116:H117" si="219">F116+G116</f>
        <v>84835.199999999997</v>
      </c>
      <c r="I116" s="31"/>
      <c r="J116" s="31">
        <f t="shared" ref="J116:J117" si="220">H116+I116</f>
        <v>84835.199999999997</v>
      </c>
      <c r="K116" s="31"/>
      <c r="L116" s="31">
        <f t="shared" ref="L116:L117" si="221">J116+K116</f>
        <v>84835.199999999997</v>
      </c>
      <c r="M116" s="31"/>
      <c r="N116" s="31">
        <f t="shared" ref="N116:N117" si="222">L116+M116</f>
        <v>84835.199999999997</v>
      </c>
      <c r="O116" s="42"/>
      <c r="P116" s="83">
        <f t="shared" ref="P116:P117" si="223">N116+O116</f>
        <v>84835.199999999997</v>
      </c>
      <c r="Q116" s="31">
        <v>82155.399999999994</v>
      </c>
      <c r="R116" s="31"/>
      <c r="S116" s="31">
        <f t="shared" si="173"/>
        <v>82155.399999999994</v>
      </c>
      <c r="T116" s="31"/>
      <c r="U116" s="31">
        <f t="shared" ref="U116:U117" si="224">S116+T116</f>
        <v>82155.399999999994</v>
      </c>
      <c r="V116" s="31"/>
      <c r="W116" s="31">
        <f t="shared" ref="W116:W117" si="225">U116+V116</f>
        <v>82155.399999999994</v>
      </c>
      <c r="X116" s="31"/>
      <c r="Y116" s="31">
        <f t="shared" ref="Y116:Y117" si="226">W116+X116</f>
        <v>82155.399999999994</v>
      </c>
      <c r="Z116" s="42"/>
      <c r="AA116" s="83">
        <f t="shared" ref="AA116:AA117" si="227">Y116+Z116</f>
        <v>82155.399999999994</v>
      </c>
      <c r="AB116" s="31">
        <v>78582.2</v>
      </c>
      <c r="AC116" s="31"/>
      <c r="AD116" s="31">
        <f t="shared" si="174"/>
        <v>78582.2</v>
      </c>
      <c r="AE116" s="31"/>
      <c r="AF116" s="31">
        <f t="shared" ref="AF116:AF117" si="228">AD116+AE116</f>
        <v>78582.2</v>
      </c>
      <c r="AG116" s="31"/>
      <c r="AH116" s="31">
        <f t="shared" ref="AH116:AH117" si="229">AF116+AG116</f>
        <v>78582.2</v>
      </c>
      <c r="AI116" s="31"/>
      <c r="AJ116" s="31">
        <f t="shared" ref="AJ116:AJ117" si="230">AH116+AI116</f>
        <v>78582.2</v>
      </c>
      <c r="AK116" s="42"/>
      <c r="AL116" s="83">
        <f t="shared" ref="AL116:AL117" si="231">AJ116+AK116</f>
        <v>78582.2</v>
      </c>
      <c r="AM116" s="25" t="s">
        <v>233</v>
      </c>
      <c r="AO116" s="8"/>
    </row>
    <row r="117" spans="1:41" ht="54" x14ac:dyDescent="0.35">
      <c r="A117" s="79" t="s">
        <v>153</v>
      </c>
      <c r="B117" s="87" t="s">
        <v>135</v>
      </c>
      <c r="C117" s="90" t="s">
        <v>3</v>
      </c>
      <c r="D117" s="31">
        <f>D119+D120</f>
        <v>143054.29999999999</v>
      </c>
      <c r="E117" s="31">
        <f>E119+E120</f>
        <v>0</v>
      </c>
      <c r="F117" s="31">
        <f t="shared" si="172"/>
        <v>143054.29999999999</v>
      </c>
      <c r="G117" s="31">
        <f>G119+G120</f>
        <v>0</v>
      </c>
      <c r="H117" s="31">
        <f t="shared" si="219"/>
        <v>143054.29999999999</v>
      </c>
      <c r="I117" s="31">
        <f>I119+I120</f>
        <v>0</v>
      </c>
      <c r="J117" s="31">
        <f t="shared" si="220"/>
        <v>143054.29999999999</v>
      </c>
      <c r="K117" s="31">
        <f>K119+K120</f>
        <v>0</v>
      </c>
      <c r="L117" s="31">
        <f t="shared" si="221"/>
        <v>143054.29999999999</v>
      </c>
      <c r="M117" s="31">
        <f>M119+M120</f>
        <v>0</v>
      </c>
      <c r="N117" s="31">
        <f t="shared" si="222"/>
        <v>143054.29999999999</v>
      </c>
      <c r="O117" s="42">
        <f>O119+O120</f>
        <v>0</v>
      </c>
      <c r="P117" s="83">
        <f t="shared" si="223"/>
        <v>143054.29999999999</v>
      </c>
      <c r="Q117" s="31">
        <f t="shared" ref="Q117:AC117" si="232">Q119+Q120</f>
        <v>138461.1</v>
      </c>
      <c r="R117" s="31">
        <f t="shared" ref="R117:T117" si="233">R119+R120</f>
        <v>0</v>
      </c>
      <c r="S117" s="31">
        <f t="shared" si="173"/>
        <v>138461.1</v>
      </c>
      <c r="T117" s="31">
        <f t="shared" si="233"/>
        <v>0</v>
      </c>
      <c r="U117" s="31">
        <f t="shared" si="224"/>
        <v>138461.1</v>
      </c>
      <c r="V117" s="31">
        <f t="shared" ref="V117:X117" si="234">V119+V120</f>
        <v>0</v>
      </c>
      <c r="W117" s="31">
        <f t="shared" si="225"/>
        <v>138461.1</v>
      </c>
      <c r="X117" s="31">
        <f t="shared" si="234"/>
        <v>0</v>
      </c>
      <c r="Y117" s="31">
        <f t="shared" si="226"/>
        <v>138461.1</v>
      </c>
      <c r="Z117" s="42">
        <f t="shared" ref="Z117" si="235">Z119+Z120</f>
        <v>0</v>
      </c>
      <c r="AA117" s="83">
        <f t="shared" si="227"/>
        <v>138461.1</v>
      </c>
      <c r="AB117" s="31">
        <f t="shared" si="232"/>
        <v>132336.9</v>
      </c>
      <c r="AC117" s="31">
        <f t="shared" si="232"/>
        <v>0</v>
      </c>
      <c r="AD117" s="31">
        <f t="shared" si="174"/>
        <v>132336.9</v>
      </c>
      <c r="AE117" s="31">
        <f t="shared" ref="AE117:AG117" si="236">AE119+AE120</f>
        <v>0</v>
      </c>
      <c r="AF117" s="31">
        <f t="shared" si="228"/>
        <v>132336.9</v>
      </c>
      <c r="AG117" s="31">
        <f t="shared" si="236"/>
        <v>0</v>
      </c>
      <c r="AH117" s="31">
        <f t="shared" si="229"/>
        <v>132336.9</v>
      </c>
      <c r="AI117" s="31">
        <f t="shared" ref="AI117:AK117" si="237">AI119+AI120</f>
        <v>0</v>
      </c>
      <c r="AJ117" s="31">
        <f t="shared" si="230"/>
        <v>132336.9</v>
      </c>
      <c r="AK117" s="42">
        <f t="shared" si="237"/>
        <v>0</v>
      </c>
      <c r="AL117" s="83">
        <f t="shared" si="231"/>
        <v>132336.9</v>
      </c>
      <c r="AM117" s="25"/>
      <c r="AO117" s="8"/>
    </row>
    <row r="118" spans="1:41" x14ac:dyDescent="0.35">
      <c r="A118" s="79"/>
      <c r="B118" s="87" t="s">
        <v>5</v>
      </c>
      <c r="C118" s="9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42"/>
      <c r="P118" s="83"/>
      <c r="Q118" s="31"/>
      <c r="R118" s="31"/>
      <c r="S118" s="31"/>
      <c r="T118" s="31"/>
      <c r="U118" s="31"/>
      <c r="V118" s="31"/>
      <c r="W118" s="31"/>
      <c r="X118" s="31"/>
      <c r="Y118" s="31"/>
      <c r="Z118" s="42"/>
      <c r="AA118" s="83"/>
      <c r="AB118" s="31"/>
      <c r="AC118" s="31"/>
      <c r="AD118" s="31"/>
      <c r="AE118" s="31"/>
      <c r="AF118" s="31"/>
      <c r="AG118" s="31"/>
      <c r="AH118" s="31"/>
      <c r="AI118" s="31"/>
      <c r="AJ118" s="31"/>
      <c r="AK118" s="42"/>
      <c r="AL118" s="83"/>
      <c r="AM118" s="25"/>
      <c r="AO118" s="8"/>
    </row>
    <row r="119" spans="1:41" x14ac:dyDescent="0.35">
      <c r="A119" s="79"/>
      <c r="B119" s="87" t="s">
        <v>12</v>
      </c>
      <c r="C119" s="90"/>
      <c r="D119" s="31">
        <v>35763.599999999999</v>
      </c>
      <c r="E119" s="31"/>
      <c r="F119" s="31">
        <f t="shared" si="172"/>
        <v>35763.599999999999</v>
      </c>
      <c r="G119" s="31"/>
      <c r="H119" s="31">
        <f t="shared" ref="H119:H121" si="238">F119+G119</f>
        <v>35763.599999999999</v>
      </c>
      <c r="I119" s="31"/>
      <c r="J119" s="31">
        <f t="shared" ref="J119:J121" si="239">H119+I119</f>
        <v>35763.599999999999</v>
      </c>
      <c r="K119" s="31"/>
      <c r="L119" s="31">
        <f t="shared" ref="L119:L121" si="240">J119+K119</f>
        <v>35763.599999999999</v>
      </c>
      <c r="M119" s="31"/>
      <c r="N119" s="31">
        <f t="shared" ref="N119:N121" si="241">L119+M119</f>
        <v>35763.599999999999</v>
      </c>
      <c r="O119" s="42"/>
      <c r="P119" s="83">
        <f t="shared" ref="P119:P121" si="242">N119+O119</f>
        <v>35763.599999999999</v>
      </c>
      <c r="Q119" s="31">
        <v>34615.300000000003</v>
      </c>
      <c r="R119" s="31"/>
      <c r="S119" s="31">
        <f t="shared" si="173"/>
        <v>34615.300000000003</v>
      </c>
      <c r="T119" s="31"/>
      <c r="U119" s="31">
        <f t="shared" ref="U119:U121" si="243">S119+T119</f>
        <v>34615.300000000003</v>
      </c>
      <c r="V119" s="31"/>
      <c r="W119" s="31">
        <f t="shared" ref="W119:W121" si="244">U119+V119</f>
        <v>34615.300000000003</v>
      </c>
      <c r="X119" s="31"/>
      <c r="Y119" s="31">
        <f t="shared" ref="Y119:Y121" si="245">W119+X119</f>
        <v>34615.300000000003</v>
      </c>
      <c r="Z119" s="42"/>
      <c r="AA119" s="83">
        <f t="shared" ref="AA119:AA121" si="246">Y119+Z119</f>
        <v>34615.300000000003</v>
      </c>
      <c r="AB119" s="31">
        <v>33084.199999999997</v>
      </c>
      <c r="AC119" s="31"/>
      <c r="AD119" s="31">
        <f t="shared" si="174"/>
        <v>33084.199999999997</v>
      </c>
      <c r="AE119" s="31"/>
      <c r="AF119" s="31">
        <f t="shared" ref="AF119:AF121" si="247">AD119+AE119</f>
        <v>33084.199999999997</v>
      </c>
      <c r="AG119" s="31"/>
      <c r="AH119" s="31">
        <f t="shared" ref="AH119:AH121" si="248">AF119+AG119</f>
        <v>33084.199999999997</v>
      </c>
      <c r="AI119" s="31"/>
      <c r="AJ119" s="31">
        <f t="shared" ref="AJ119:AJ121" si="249">AH119+AI119</f>
        <v>33084.199999999997</v>
      </c>
      <c r="AK119" s="42"/>
      <c r="AL119" s="83">
        <f t="shared" ref="AL119:AL121" si="250">AJ119+AK119</f>
        <v>33084.199999999997</v>
      </c>
      <c r="AM119" s="25" t="s">
        <v>234</v>
      </c>
      <c r="AO119" s="8"/>
    </row>
    <row r="120" spans="1:41" x14ac:dyDescent="0.35">
      <c r="A120" s="79"/>
      <c r="B120" s="87" t="s">
        <v>19</v>
      </c>
      <c r="C120" s="90"/>
      <c r="D120" s="31">
        <v>107290.7</v>
      </c>
      <c r="E120" s="31"/>
      <c r="F120" s="31">
        <f t="shared" si="172"/>
        <v>107290.7</v>
      </c>
      <c r="G120" s="31"/>
      <c r="H120" s="31">
        <f t="shared" si="238"/>
        <v>107290.7</v>
      </c>
      <c r="I120" s="31"/>
      <c r="J120" s="31">
        <f t="shared" si="239"/>
        <v>107290.7</v>
      </c>
      <c r="K120" s="31"/>
      <c r="L120" s="31">
        <f t="shared" si="240"/>
        <v>107290.7</v>
      </c>
      <c r="M120" s="31"/>
      <c r="N120" s="31">
        <f t="shared" si="241"/>
        <v>107290.7</v>
      </c>
      <c r="O120" s="42"/>
      <c r="P120" s="83">
        <f t="shared" si="242"/>
        <v>107290.7</v>
      </c>
      <c r="Q120" s="31">
        <v>103845.8</v>
      </c>
      <c r="R120" s="31"/>
      <c r="S120" s="31">
        <f t="shared" si="173"/>
        <v>103845.8</v>
      </c>
      <c r="T120" s="31"/>
      <c r="U120" s="31">
        <f t="shared" si="243"/>
        <v>103845.8</v>
      </c>
      <c r="V120" s="31"/>
      <c r="W120" s="31">
        <f t="shared" si="244"/>
        <v>103845.8</v>
      </c>
      <c r="X120" s="31"/>
      <c r="Y120" s="31">
        <f t="shared" si="245"/>
        <v>103845.8</v>
      </c>
      <c r="Z120" s="42"/>
      <c r="AA120" s="83">
        <f t="shared" si="246"/>
        <v>103845.8</v>
      </c>
      <c r="AB120" s="31">
        <v>99252.7</v>
      </c>
      <c r="AC120" s="31"/>
      <c r="AD120" s="31">
        <f t="shared" si="174"/>
        <v>99252.7</v>
      </c>
      <c r="AE120" s="31"/>
      <c r="AF120" s="31">
        <f t="shared" si="247"/>
        <v>99252.7</v>
      </c>
      <c r="AG120" s="31"/>
      <c r="AH120" s="31">
        <f t="shared" si="248"/>
        <v>99252.7</v>
      </c>
      <c r="AI120" s="31"/>
      <c r="AJ120" s="31">
        <f t="shared" si="249"/>
        <v>99252.7</v>
      </c>
      <c r="AK120" s="42"/>
      <c r="AL120" s="83">
        <f t="shared" si="250"/>
        <v>99252.7</v>
      </c>
      <c r="AM120" s="25" t="s">
        <v>234</v>
      </c>
      <c r="AO120" s="8"/>
    </row>
    <row r="121" spans="1:41" ht="54" x14ac:dyDescent="0.35">
      <c r="A121" s="79" t="s">
        <v>154</v>
      </c>
      <c r="B121" s="87" t="s">
        <v>305</v>
      </c>
      <c r="C121" s="90" t="s">
        <v>32</v>
      </c>
      <c r="D121" s="31"/>
      <c r="E121" s="31">
        <f>E123</f>
        <v>11500.2</v>
      </c>
      <c r="F121" s="31">
        <f t="shared" si="172"/>
        <v>11500.2</v>
      </c>
      <c r="G121" s="31">
        <f>G123</f>
        <v>0</v>
      </c>
      <c r="H121" s="31">
        <f t="shared" si="238"/>
        <v>11500.2</v>
      </c>
      <c r="I121" s="31">
        <f>I123</f>
        <v>0</v>
      </c>
      <c r="J121" s="31">
        <f t="shared" si="239"/>
        <v>11500.2</v>
      </c>
      <c r="K121" s="31">
        <f>K123</f>
        <v>0</v>
      </c>
      <c r="L121" s="31">
        <f t="shared" si="240"/>
        <v>11500.2</v>
      </c>
      <c r="M121" s="31">
        <f>M123</f>
        <v>0</v>
      </c>
      <c r="N121" s="31">
        <f t="shared" si="241"/>
        <v>11500.2</v>
      </c>
      <c r="O121" s="42">
        <f>O123</f>
        <v>0</v>
      </c>
      <c r="P121" s="83">
        <f t="shared" si="242"/>
        <v>11500.2</v>
      </c>
      <c r="Q121" s="31"/>
      <c r="R121" s="31">
        <f>R123</f>
        <v>583233.69999999995</v>
      </c>
      <c r="S121" s="31">
        <f t="shared" si="173"/>
        <v>583233.69999999995</v>
      </c>
      <c r="T121" s="31">
        <f>T123</f>
        <v>0</v>
      </c>
      <c r="U121" s="31">
        <f t="shared" si="243"/>
        <v>583233.69999999995</v>
      </c>
      <c r="V121" s="31">
        <f>V123</f>
        <v>0</v>
      </c>
      <c r="W121" s="31">
        <f t="shared" si="244"/>
        <v>583233.69999999995</v>
      </c>
      <c r="X121" s="31">
        <f>X123</f>
        <v>0</v>
      </c>
      <c r="Y121" s="31">
        <f t="shared" si="245"/>
        <v>583233.69999999995</v>
      </c>
      <c r="Z121" s="42">
        <f>Z123</f>
        <v>0</v>
      </c>
      <c r="AA121" s="83">
        <f t="shared" si="246"/>
        <v>583233.69999999995</v>
      </c>
      <c r="AB121" s="31"/>
      <c r="AC121" s="31"/>
      <c r="AD121" s="31">
        <f t="shared" si="174"/>
        <v>0</v>
      </c>
      <c r="AE121" s="31"/>
      <c r="AF121" s="31">
        <f t="shared" si="247"/>
        <v>0</v>
      </c>
      <c r="AG121" s="31"/>
      <c r="AH121" s="31">
        <f t="shared" si="248"/>
        <v>0</v>
      </c>
      <c r="AI121" s="31"/>
      <c r="AJ121" s="31">
        <f t="shared" si="249"/>
        <v>0</v>
      </c>
      <c r="AK121" s="42"/>
      <c r="AL121" s="83">
        <f t="shared" si="250"/>
        <v>0</v>
      </c>
      <c r="AM121" s="25"/>
      <c r="AO121" s="8"/>
    </row>
    <row r="122" spans="1:41" x14ac:dyDescent="0.35">
      <c r="A122" s="79"/>
      <c r="B122" s="87" t="s">
        <v>5</v>
      </c>
      <c r="C122" s="90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42"/>
      <c r="P122" s="83"/>
      <c r="Q122" s="31"/>
      <c r="R122" s="31"/>
      <c r="S122" s="31"/>
      <c r="T122" s="31"/>
      <c r="U122" s="31"/>
      <c r="V122" s="31"/>
      <c r="W122" s="31"/>
      <c r="X122" s="31"/>
      <c r="Y122" s="31"/>
      <c r="Z122" s="42"/>
      <c r="AA122" s="83"/>
      <c r="AB122" s="31"/>
      <c r="AC122" s="31"/>
      <c r="AD122" s="31"/>
      <c r="AE122" s="31"/>
      <c r="AF122" s="31"/>
      <c r="AG122" s="31"/>
      <c r="AH122" s="31"/>
      <c r="AI122" s="31"/>
      <c r="AJ122" s="31"/>
      <c r="AK122" s="42"/>
      <c r="AL122" s="83"/>
      <c r="AM122" s="25"/>
      <c r="AO122" s="8"/>
    </row>
    <row r="123" spans="1:41" ht="36" x14ac:dyDescent="0.35">
      <c r="A123" s="79"/>
      <c r="B123" s="87" t="s">
        <v>26</v>
      </c>
      <c r="C123" s="90"/>
      <c r="D123" s="31"/>
      <c r="E123" s="31">
        <v>11500.2</v>
      </c>
      <c r="F123" s="31">
        <f t="shared" si="172"/>
        <v>11500.2</v>
      </c>
      <c r="G123" s="31"/>
      <c r="H123" s="31">
        <f t="shared" ref="H123:H124" si="251">F123+G123</f>
        <v>11500.2</v>
      </c>
      <c r="I123" s="31"/>
      <c r="J123" s="31">
        <f t="shared" ref="J123:J124" si="252">H123+I123</f>
        <v>11500.2</v>
      </c>
      <c r="K123" s="31"/>
      <c r="L123" s="31">
        <f t="shared" ref="L123:L124" si="253">J123+K123</f>
        <v>11500.2</v>
      </c>
      <c r="M123" s="31"/>
      <c r="N123" s="31">
        <f t="shared" ref="N123:N124" si="254">L123+M123</f>
        <v>11500.2</v>
      </c>
      <c r="O123" s="42"/>
      <c r="P123" s="83">
        <f t="shared" ref="P123:P124" si="255">N123+O123</f>
        <v>11500.2</v>
      </c>
      <c r="Q123" s="31"/>
      <c r="R123" s="31">
        <v>583233.69999999995</v>
      </c>
      <c r="S123" s="31">
        <f t="shared" si="173"/>
        <v>583233.69999999995</v>
      </c>
      <c r="T123" s="31"/>
      <c r="U123" s="31">
        <f t="shared" ref="U123:U124" si="256">S123+T123</f>
        <v>583233.69999999995</v>
      </c>
      <c r="V123" s="31"/>
      <c r="W123" s="31">
        <f t="shared" ref="W123:W124" si="257">U123+V123</f>
        <v>583233.69999999995</v>
      </c>
      <c r="X123" s="31"/>
      <c r="Y123" s="31">
        <f t="shared" ref="Y123:Y124" si="258">W123+X123</f>
        <v>583233.69999999995</v>
      </c>
      <c r="Z123" s="42"/>
      <c r="AA123" s="83">
        <f t="shared" ref="AA123:AA124" si="259">Y123+Z123</f>
        <v>583233.69999999995</v>
      </c>
      <c r="AB123" s="31"/>
      <c r="AC123" s="31"/>
      <c r="AD123" s="31">
        <f t="shared" si="174"/>
        <v>0</v>
      </c>
      <c r="AE123" s="31"/>
      <c r="AF123" s="31">
        <f t="shared" ref="AF123:AF124" si="260">AD123+AE123</f>
        <v>0</v>
      </c>
      <c r="AG123" s="31"/>
      <c r="AH123" s="31">
        <f t="shared" ref="AH123:AH124" si="261">AF123+AG123</f>
        <v>0</v>
      </c>
      <c r="AI123" s="31"/>
      <c r="AJ123" s="31">
        <f t="shared" ref="AJ123:AJ124" si="262">AH123+AI123</f>
        <v>0</v>
      </c>
      <c r="AK123" s="42"/>
      <c r="AL123" s="83">
        <f t="shared" ref="AL123:AL124" si="263">AJ123+AK123</f>
        <v>0</v>
      </c>
      <c r="AM123" s="25" t="s">
        <v>235</v>
      </c>
      <c r="AO123" s="8"/>
    </row>
    <row r="124" spans="1:41" ht="54" x14ac:dyDescent="0.35">
      <c r="A124" s="79" t="s">
        <v>155</v>
      </c>
      <c r="B124" s="87" t="s">
        <v>306</v>
      </c>
      <c r="C124" s="90" t="s">
        <v>32</v>
      </c>
      <c r="D124" s="31"/>
      <c r="E124" s="31">
        <f>E126</f>
        <v>11500.4</v>
      </c>
      <c r="F124" s="31">
        <f t="shared" si="172"/>
        <v>11500.4</v>
      </c>
      <c r="G124" s="31">
        <f>G126</f>
        <v>0</v>
      </c>
      <c r="H124" s="31">
        <f t="shared" si="251"/>
        <v>11500.4</v>
      </c>
      <c r="I124" s="31">
        <f>I126</f>
        <v>0</v>
      </c>
      <c r="J124" s="31">
        <f t="shared" si="252"/>
        <v>11500.4</v>
      </c>
      <c r="K124" s="31">
        <f>K126</f>
        <v>0</v>
      </c>
      <c r="L124" s="31">
        <f t="shared" si="253"/>
        <v>11500.4</v>
      </c>
      <c r="M124" s="31">
        <f>M126</f>
        <v>0</v>
      </c>
      <c r="N124" s="31">
        <f t="shared" si="254"/>
        <v>11500.4</v>
      </c>
      <c r="O124" s="42">
        <f>O126</f>
        <v>0</v>
      </c>
      <c r="P124" s="83">
        <f t="shared" si="255"/>
        <v>11500.4</v>
      </c>
      <c r="Q124" s="31"/>
      <c r="R124" s="31">
        <f>R126</f>
        <v>583431.19999999995</v>
      </c>
      <c r="S124" s="31">
        <f t="shared" si="173"/>
        <v>583431.19999999995</v>
      </c>
      <c r="T124" s="31">
        <f>T126</f>
        <v>0</v>
      </c>
      <c r="U124" s="31">
        <f t="shared" si="256"/>
        <v>583431.19999999995</v>
      </c>
      <c r="V124" s="31">
        <f>V126</f>
        <v>0</v>
      </c>
      <c r="W124" s="31">
        <f t="shared" si="257"/>
        <v>583431.19999999995</v>
      </c>
      <c r="X124" s="31">
        <f>X126</f>
        <v>0</v>
      </c>
      <c r="Y124" s="31">
        <f t="shared" si="258"/>
        <v>583431.19999999995</v>
      </c>
      <c r="Z124" s="42">
        <f>Z126</f>
        <v>0</v>
      </c>
      <c r="AA124" s="83">
        <f t="shared" si="259"/>
        <v>583431.19999999995</v>
      </c>
      <c r="AB124" s="31"/>
      <c r="AC124" s="31"/>
      <c r="AD124" s="31">
        <f t="shared" si="174"/>
        <v>0</v>
      </c>
      <c r="AE124" s="31"/>
      <c r="AF124" s="31">
        <f t="shared" si="260"/>
        <v>0</v>
      </c>
      <c r="AG124" s="31"/>
      <c r="AH124" s="31">
        <f t="shared" si="261"/>
        <v>0</v>
      </c>
      <c r="AI124" s="31"/>
      <c r="AJ124" s="31">
        <f t="shared" si="262"/>
        <v>0</v>
      </c>
      <c r="AK124" s="42"/>
      <c r="AL124" s="83">
        <f t="shared" si="263"/>
        <v>0</v>
      </c>
      <c r="AM124" s="25"/>
      <c r="AO124" s="8"/>
    </row>
    <row r="125" spans="1:41" x14ac:dyDescent="0.35">
      <c r="A125" s="79"/>
      <c r="B125" s="87" t="s">
        <v>5</v>
      </c>
      <c r="C125" s="9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42"/>
      <c r="P125" s="83"/>
      <c r="Q125" s="31"/>
      <c r="R125" s="31"/>
      <c r="S125" s="31"/>
      <c r="T125" s="31"/>
      <c r="U125" s="31"/>
      <c r="V125" s="31"/>
      <c r="W125" s="31"/>
      <c r="X125" s="31"/>
      <c r="Y125" s="31"/>
      <c r="Z125" s="42"/>
      <c r="AA125" s="83"/>
      <c r="AB125" s="31"/>
      <c r="AC125" s="31"/>
      <c r="AD125" s="31"/>
      <c r="AE125" s="31"/>
      <c r="AF125" s="31"/>
      <c r="AG125" s="31"/>
      <c r="AH125" s="31"/>
      <c r="AI125" s="31"/>
      <c r="AJ125" s="31"/>
      <c r="AK125" s="42"/>
      <c r="AL125" s="83"/>
      <c r="AM125" s="25"/>
      <c r="AO125" s="8"/>
    </row>
    <row r="126" spans="1:41" ht="36" x14ac:dyDescent="0.35">
      <c r="A126" s="79"/>
      <c r="B126" s="87" t="s">
        <v>26</v>
      </c>
      <c r="C126" s="90"/>
      <c r="D126" s="31"/>
      <c r="E126" s="31">
        <v>11500.4</v>
      </c>
      <c r="F126" s="31">
        <f t="shared" si="172"/>
        <v>11500.4</v>
      </c>
      <c r="G126" s="31"/>
      <c r="H126" s="31">
        <f t="shared" ref="H126:H127" si="264">F126+G126</f>
        <v>11500.4</v>
      </c>
      <c r="I126" s="31"/>
      <c r="J126" s="31">
        <f t="shared" ref="J126:J127" si="265">H126+I126</f>
        <v>11500.4</v>
      </c>
      <c r="K126" s="31"/>
      <c r="L126" s="31">
        <f t="shared" ref="L126:L127" si="266">J126+K126</f>
        <v>11500.4</v>
      </c>
      <c r="M126" s="31"/>
      <c r="N126" s="31">
        <f t="shared" ref="N126:N127" si="267">L126+M126</f>
        <v>11500.4</v>
      </c>
      <c r="O126" s="42"/>
      <c r="P126" s="83">
        <f t="shared" ref="P126:P127" si="268">N126+O126</f>
        <v>11500.4</v>
      </c>
      <c r="Q126" s="31"/>
      <c r="R126" s="31">
        <v>583431.19999999995</v>
      </c>
      <c r="S126" s="31">
        <f t="shared" si="173"/>
        <v>583431.19999999995</v>
      </c>
      <c r="T126" s="31"/>
      <c r="U126" s="31">
        <f t="shared" ref="U126:U127" si="269">S126+T126</f>
        <v>583431.19999999995</v>
      </c>
      <c r="V126" s="31"/>
      <c r="W126" s="31">
        <f t="shared" ref="W126:W127" si="270">U126+V126</f>
        <v>583431.19999999995</v>
      </c>
      <c r="X126" s="31"/>
      <c r="Y126" s="31">
        <f t="shared" ref="Y126:Y127" si="271">W126+X126</f>
        <v>583431.19999999995</v>
      </c>
      <c r="Z126" s="42"/>
      <c r="AA126" s="83">
        <f t="shared" ref="AA126:AA127" si="272">Y126+Z126</f>
        <v>583431.19999999995</v>
      </c>
      <c r="AB126" s="31"/>
      <c r="AC126" s="31"/>
      <c r="AD126" s="31">
        <f t="shared" si="174"/>
        <v>0</v>
      </c>
      <c r="AE126" s="31"/>
      <c r="AF126" s="31">
        <f t="shared" ref="AF126:AF127" si="273">AD126+AE126</f>
        <v>0</v>
      </c>
      <c r="AG126" s="31"/>
      <c r="AH126" s="31">
        <f t="shared" ref="AH126:AH127" si="274">AF126+AG126</f>
        <v>0</v>
      </c>
      <c r="AI126" s="31"/>
      <c r="AJ126" s="31">
        <f t="shared" ref="AJ126:AJ127" si="275">AH126+AI126</f>
        <v>0</v>
      </c>
      <c r="AK126" s="42"/>
      <c r="AL126" s="83">
        <f t="shared" ref="AL126:AL127" si="276">AJ126+AK126</f>
        <v>0</v>
      </c>
      <c r="AM126" s="25" t="s">
        <v>235</v>
      </c>
      <c r="AO126" s="8"/>
    </row>
    <row r="127" spans="1:41" x14ac:dyDescent="0.35">
      <c r="A127" s="79"/>
      <c r="B127" s="87" t="s">
        <v>24</v>
      </c>
      <c r="C127" s="87"/>
      <c r="D127" s="33">
        <f>D131+D135+D136+D137+D138+D139+D140+D141+D142+D143+D144+D145</f>
        <v>517225.00000000006</v>
      </c>
      <c r="E127" s="33">
        <f>E131+E135+E136+E137+E138+E139+E140+E141+E142+E143+E144+E145+E146</f>
        <v>-1474.1000000000004</v>
      </c>
      <c r="F127" s="33">
        <f t="shared" si="172"/>
        <v>515750.90000000008</v>
      </c>
      <c r="G127" s="33">
        <f>G131+G135+G136+G137+G138+G139+G140+G141+G142+G143+G144+G145+G146</f>
        <v>4011.2</v>
      </c>
      <c r="H127" s="33">
        <f t="shared" si="264"/>
        <v>519762.10000000009</v>
      </c>
      <c r="I127" s="33">
        <f>I131+I135+I136+I137+I138+I139+I140+I141+I142+I143+I144+I145+I146</f>
        <v>0</v>
      </c>
      <c r="J127" s="33">
        <f t="shared" si="265"/>
        <v>519762.10000000009</v>
      </c>
      <c r="K127" s="33">
        <f>K131+K135+K136+K137+K138+K139+K140+K141+K142+K143+K144+K145+K146</f>
        <v>0</v>
      </c>
      <c r="L127" s="33">
        <f t="shared" si="266"/>
        <v>519762.10000000009</v>
      </c>
      <c r="M127" s="33">
        <f>M131+M135+M136+M137+M138+M139+M140+M141+M142+M143+M144+M145+M146</f>
        <v>0</v>
      </c>
      <c r="N127" s="33">
        <f t="shared" si="267"/>
        <v>519762.10000000009</v>
      </c>
      <c r="O127" s="33">
        <f>O131+O135+O136+O137+O138+O139+O140+O141+O142+O143+O144+O145+O146</f>
        <v>18000</v>
      </c>
      <c r="P127" s="83">
        <f t="shared" si="268"/>
        <v>537762.10000000009</v>
      </c>
      <c r="Q127" s="33">
        <f t="shared" ref="Q127:AB127" si="277">Q131+Q135+Q136+Q137+Q138+Q139+Q140+Q141+Q142+Q143+Q144+Q145</f>
        <v>618381.4</v>
      </c>
      <c r="R127" s="33">
        <f>R131+R135+R136+R137+R138+R139+R140+R141+R142+R143+R144+R145+R146</f>
        <v>-1768.8999999999996</v>
      </c>
      <c r="S127" s="33">
        <f t="shared" si="173"/>
        <v>616612.5</v>
      </c>
      <c r="T127" s="33">
        <f>T131+T135+T136+T137+T138+T139+T140+T141+T142+T143+T144+T145+T146</f>
        <v>0</v>
      </c>
      <c r="U127" s="33">
        <f t="shared" si="269"/>
        <v>616612.5</v>
      </c>
      <c r="V127" s="33">
        <f>V131+V135+V136+V137+V138+V139+V140+V141+V142+V143+V144+V145+V146</f>
        <v>0</v>
      </c>
      <c r="W127" s="33">
        <f t="shared" si="270"/>
        <v>616612.5</v>
      </c>
      <c r="X127" s="33">
        <f>X131+X135+X136+X137+X138+X139+X140+X141+X142+X143+X144+X145+X146</f>
        <v>0</v>
      </c>
      <c r="Y127" s="33">
        <f t="shared" si="271"/>
        <v>616612.5</v>
      </c>
      <c r="Z127" s="33">
        <f>Z131+Z135+Z136+Z137+Z138+Z139+Z140+Z141+Z142+Z143+Z144+Z145+Z146</f>
        <v>-18000</v>
      </c>
      <c r="AA127" s="83">
        <f t="shared" si="272"/>
        <v>598612.5</v>
      </c>
      <c r="AB127" s="33">
        <f t="shared" si="277"/>
        <v>201480.4</v>
      </c>
      <c r="AC127" s="33">
        <f>AC131+AC135+AC136+AC137+AC138+AC139+AC140+AC141+AC142+AC143+AC144+AC145+AC146</f>
        <v>0</v>
      </c>
      <c r="AD127" s="33">
        <f t="shared" si="174"/>
        <v>201480.4</v>
      </c>
      <c r="AE127" s="33">
        <f>AE131+AE135+AE136+AE137+AE138+AE139+AE140+AE141+AE142+AE143+AE144+AE145+AE146</f>
        <v>0</v>
      </c>
      <c r="AF127" s="33">
        <f t="shared" si="273"/>
        <v>201480.4</v>
      </c>
      <c r="AG127" s="33">
        <f>AG131+AG135+AG136+AG137+AG138+AG139+AG140+AG141+AG142+AG143+AG144+AG145+AG146</f>
        <v>0</v>
      </c>
      <c r="AH127" s="33">
        <f t="shared" si="274"/>
        <v>201480.4</v>
      </c>
      <c r="AI127" s="33">
        <f>AI131+AI135+AI136+AI137+AI138+AI139+AI140+AI141+AI142+AI143+AI144+AI145+AI146</f>
        <v>0</v>
      </c>
      <c r="AJ127" s="33">
        <f t="shared" si="275"/>
        <v>201480.4</v>
      </c>
      <c r="AK127" s="33">
        <f>AK131+AK135+AK136+AK137+AK138+AK139+AK140+AK141+AK142+AK143+AK144+AK145+AK146</f>
        <v>-92000</v>
      </c>
      <c r="AL127" s="83">
        <f t="shared" si="276"/>
        <v>109480.4</v>
      </c>
      <c r="AM127" s="27"/>
      <c r="AN127" s="20"/>
      <c r="AO127" s="13"/>
    </row>
    <row r="128" spans="1:41" x14ac:dyDescent="0.35">
      <c r="A128" s="79"/>
      <c r="B128" s="80" t="s">
        <v>5</v>
      </c>
      <c r="C128" s="87"/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8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8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83"/>
      <c r="AM128" s="27"/>
      <c r="AN128" s="20"/>
      <c r="AO128" s="13"/>
    </row>
    <row r="129" spans="1:41" s="14" customFormat="1" hidden="1" x14ac:dyDescent="0.35">
      <c r="A129" s="12"/>
      <c r="B129" s="15" t="s">
        <v>6</v>
      </c>
      <c r="C129" s="50"/>
      <c r="D129" s="32">
        <f>D133+D135+D136+D137+D138+D139+D140+D141+D142+D143+D144+D145</f>
        <v>433563.80000000005</v>
      </c>
      <c r="E129" s="33">
        <f>E133+E135+E136+E137+E138+E139+E140+E141+E142+E143+E144+E145+E148</f>
        <v>-1474.1</v>
      </c>
      <c r="F129" s="33">
        <f t="shared" si="172"/>
        <v>432089.70000000007</v>
      </c>
      <c r="G129" s="33">
        <f>G133+G135+G136+G137+G138+G139+G140+G141+G142+G143+G144+G145+G148</f>
        <v>4011.2</v>
      </c>
      <c r="H129" s="33">
        <f t="shared" ref="H129:H131" si="278">F129+G129</f>
        <v>436100.90000000008</v>
      </c>
      <c r="I129" s="33">
        <f>I133+I135+I136+I137+I138+I139+I140+I141+I142+I143+I144+I145+I148</f>
        <v>0</v>
      </c>
      <c r="J129" s="33">
        <f t="shared" ref="J129:J131" si="279">H129+I129</f>
        <v>436100.90000000008</v>
      </c>
      <c r="K129" s="33">
        <f>K133+K135+K136+K137+K138+K139+K140+K141+K142+K143+K144+K145+K148</f>
        <v>0</v>
      </c>
      <c r="L129" s="33">
        <f t="shared" ref="L129:L131" si="280">J129+K129</f>
        <v>436100.90000000008</v>
      </c>
      <c r="M129" s="33">
        <f>M133+M135+M136+M137+M138+M139+M140+M141+M142+M143+M144+M145+M148</f>
        <v>0</v>
      </c>
      <c r="N129" s="33">
        <f t="shared" ref="N129:N131" si="281">L129+M129</f>
        <v>436100.90000000008</v>
      </c>
      <c r="O129" s="33">
        <f>O133+O135+O136+O137+O138+O139+O140+O141+O142+O143+O144+O145+O148</f>
        <v>18000</v>
      </c>
      <c r="P129" s="33">
        <f t="shared" ref="P129:P131" si="282">N129+O129</f>
        <v>454100.90000000008</v>
      </c>
      <c r="Q129" s="33">
        <f t="shared" ref="Q129:AB129" si="283">Q133+Q135+Q136+Q137+Q138+Q139+Q140+Q141+Q142+Q143+Q144+Q145</f>
        <v>618381.4</v>
      </c>
      <c r="R129" s="33">
        <f>R133+R135+R136+R137+R138+R139+R140+R141+R142+R143+R144+R145+R148</f>
        <v>-1768.8999999999996</v>
      </c>
      <c r="S129" s="33">
        <f t="shared" si="173"/>
        <v>616612.5</v>
      </c>
      <c r="T129" s="33">
        <f>T133+T135+T136+T137+T138+T139+T140+T141+T142+T143+T144+T145+T148</f>
        <v>0</v>
      </c>
      <c r="U129" s="33">
        <f t="shared" ref="U129:U131" si="284">S129+T129</f>
        <v>616612.5</v>
      </c>
      <c r="V129" s="33">
        <f>V133+V135+V136+V137+V138+V139+V140+V141+V142+V143+V144+V145+V148</f>
        <v>0</v>
      </c>
      <c r="W129" s="33">
        <f t="shared" ref="W129:W131" si="285">U129+V129</f>
        <v>616612.5</v>
      </c>
      <c r="X129" s="33">
        <f>X133+X135+X136+X137+X138+X139+X140+X141+X142+X143+X144+X145+X148</f>
        <v>0</v>
      </c>
      <c r="Y129" s="33">
        <f t="shared" ref="Y129:Y131" si="286">W129+X129</f>
        <v>616612.5</v>
      </c>
      <c r="Z129" s="33">
        <f>Z133+Z135+Z136+Z137+Z138+Z139+Z140+Z141+Z142+Z143+Z144+Z145+Z148</f>
        <v>-18000</v>
      </c>
      <c r="AA129" s="33">
        <f t="shared" ref="AA129:AA131" si="287">Y129+Z129</f>
        <v>598612.5</v>
      </c>
      <c r="AB129" s="33">
        <f t="shared" si="283"/>
        <v>201480.4</v>
      </c>
      <c r="AC129" s="33">
        <f>AC133+AC135+AC136+AC137+AC138+AC139+AC140+AC141+AC142+AC143+AC144+AC145+AC148</f>
        <v>0</v>
      </c>
      <c r="AD129" s="33">
        <f t="shared" si="174"/>
        <v>201480.4</v>
      </c>
      <c r="AE129" s="33">
        <f>AE133+AE135+AE136+AE137+AE138+AE139+AE140+AE141+AE142+AE143+AE144+AE145+AE148</f>
        <v>0</v>
      </c>
      <c r="AF129" s="33">
        <f t="shared" ref="AF129:AF131" si="288">AD129+AE129</f>
        <v>201480.4</v>
      </c>
      <c r="AG129" s="33">
        <f>AG133+AG135+AG136+AG137+AG138+AG139+AG140+AG141+AG142+AG143+AG144+AG145+AG148</f>
        <v>0</v>
      </c>
      <c r="AH129" s="33">
        <f t="shared" ref="AH129:AH131" si="289">AF129+AG129</f>
        <v>201480.4</v>
      </c>
      <c r="AI129" s="33">
        <f>AI133+AI135+AI136+AI137+AI138+AI139+AI140+AI141+AI142+AI143+AI144+AI145+AI148</f>
        <v>0</v>
      </c>
      <c r="AJ129" s="33">
        <f t="shared" ref="AJ129:AJ131" si="290">AH129+AI129</f>
        <v>201480.4</v>
      </c>
      <c r="AK129" s="33">
        <f>AK133+AK135+AK136+AK137+AK138+AK139+AK140+AK141+AK142+AK143+AK144+AK145+AK148</f>
        <v>-92000</v>
      </c>
      <c r="AL129" s="33">
        <f t="shared" ref="AL129:AL131" si="291">AJ129+AK129</f>
        <v>109480.4</v>
      </c>
      <c r="AM129" s="27"/>
      <c r="AN129" s="20" t="s">
        <v>50</v>
      </c>
      <c r="AO129" s="13"/>
    </row>
    <row r="130" spans="1:41" x14ac:dyDescent="0.35">
      <c r="A130" s="79"/>
      <c r="B130" s="80" t="s">
        <v>12</v>
      </c>
      <c r="C130" s="87"/>
      <c r="D130" s="32">
        <f>D134</f>
        <v>83661.2</v>
      </c>
      <c r="E130" s="33">
        <f>E134+E149</f>
        <v>0</v>
      </c>
      <c r="F130" s="33">
        <f t="shared" si="172"/>
        <v>83661.2</v>
      </c>
      <c r="G130" s="33">
        <f>G134+G149</f>
        <v>0</v>
      </c>
      <c r="H130" s="33">
        <f t="shared" si="278"/>
        <v>83661.2</v>
      </c>
      <c r="I130" s="33">
        <f>I134+I149</f>
        <v>0</v>
      </c>
      <c r="J130" s="33">
        <f t="shared" si="279"/>
        <v>83661.2</v>
      </c>
      <c r="K130" s="33">
        <f>K134+K149</f>
        <v>0</v>
      </c>
      <c r="L130" s="33">
        <f t="shared" si="280"/>
        <v>83661.2</v>
      </c>
      <c r="M130" s="33">
        <f>M134+M149</f>
        <v>0</v>
      </c>
      <c r="N130" s="33">
        <f t="shared" si="281"/>
        <v>83661.2</v>
      </c>
      <c r="O130" s="33">
        <f>O134+O149</f>
        <v>0</v>
      </c>
      <c r="P130" s="83">
        <f t="shared" si="282"/>
        <v>83661.2</v>
      </c>
      <c r="Q130" s="33">
        <f t="shared" ref="Q130:AB130" si="292">Q134</f>
        <v>0</v>
      </c>
      <c r="R130" s="33">
        <f>R134+R149</f>
        <v>0</v>
      </c>
      <c r="S130" s="33">
        <f t="shared" si="173"/>
        <v>0</v>
      </c>
      <c r="T130" s="33">
        <f>T134+T149</f>
        <v>0</v>
      </c>
      <c r="U130" s="33">
        <f t="shared" si="284"/>
        <v>0</v>
      </c>
      <c r="V130" s="33">
        <f>V134+V149</f>
        <v>0</v>
      </c>
      <c r="W130" s="33">
        <f t="shared" si="285"/>
        <v>0</v>
      </c>
      <c r="X130" s="33">
        <f>X134+X149</f>
        <v>0</v>
      </c>
      <c r="Y130" s="33">
        <f t="shared" si="286"/>
        <v>0</v>
      </c>
      <c r="Z130" s="33">
        <f>Z134+Z149</f>
        <v>0</v>
      </c>
      <c r="AA130" s="83">
        <f t="shared" si="287"/>
        <v>0</v>
      </c>
      <c r="AB130" s="33">
        <f t="shared" si="292"/>
        <v>0</v>
      </c>
      <c r="AC130" s="33">
        <f>AC134+AC149</f>
        <v>0</v>
      </c>
      <c r="AD130" s="33">
        <f t="shared" si="174"/>
        <v>0</v>
      </c>
      <c r="AE130" s="33">
        <f>AE134+AE149</f>
        <v>0</v>
      </c>
      <c r="AF130" s="33">
        <f t="shared" si="288"/>
        <v>0</v>
      </c>
      <c r="AG130" s="33">
        <f>AG134+AG149</f>
        <v>0</v>
      </c>
      <c r="AH130" s="33">
        <f t="shared" si="289"/>
        <v>0</v>
      </c>
      <c r="AI130" s="33">
        <f>AI134+AI149</f>
        <v>0</v>
      </c>
      <c r="AJ130" s="33">
        <f t="shared" si="290"/>
        <v>0</v>
      </c>
      <c r="AK130" s="33">
        <f>AK134+AK149</f>
        <v>0</v>
      </c>
      <c r="AL130" s="83">
        <f t="shared" si="291"/>
        <v>0</v>
      </c>
      <c r="AM130" s="27"/>
      <c r="AN130" s="20"/>
      <c r="AO130" s="13"/>
    </row>
    <row r="131" spans="1:41" ht="54" x14ac:dyDescent="0.35">
      <c r="A131" s="79" t="s">
        <v>156</v>
      </c>
      <c r="B131" s="80" t="s">
        <v>98</v>
      </c>
      <c r="C131" s="90" t="s">
        <v>28</v>
      </c>
      <c r="D131" s="30">
        <f>D133+D134</f>
        <v>144161.20000000001</v>
      </c>
      <c r="E131" s="31">
        <f>E133+E134</f>
        <v>-8013.6</v>
      </c>
      <c r="F131" s="31">
        <f t="shared" si="172"/>
        <v>136147.6</v>
      </c>
      <c r="G131" s="31">
        <f>G133+G134</f>
        <v>3770.5059999999999</v>
      </c>
      <c r="H131" s="31">
        <f t="shared" si="278"/>
        <v>139918.106</v>
      </c>
      <c r="I131" s="31">
        <f>I133+I134</f>
        <v>0</v>
      </c>
      <c r="J131" s="31">
        <f t="shared" si="279"/>
        <v>139918.106</v>
      </c>
      <c r="K131" s="31">
        <f>K133+K134</f>
        <v>-2353.636</v>
      </c>
      <c r="L131" s="31">
        <f t="shared" si="280"/>
        <v>137564.47</v>
      </c>
      <c r="M131" s="31">
        <f>M133+M134</f>
        <v>2353.6</v>
      </c>
      <c r="N131" s="31">
        <f t="shared" si="281"/>
        <v>139918.07</v>
      </c>
      <c r="O131" s="42">
        <f>O133+O134</f>
        <v>18000</v>
      </c>
      <c r="P131" s="83">
        <f t="shared" si="282"/>
        <v>157918.07</v>
      </c>
      <c r="Q131" s="31">
        <f t="shared" ref="Q131:AC131" si="293">Q133+Q134</f>
        <v>68900</v>
      </c>
      <c r="R131" s="31">
        <f t="shared" ref="R131:T131" si="294">R133+R134</f>
        <v>-8356.2000000000007</v>
      </c>
      <c r="S131" s="31">
        <f t="shared" si="173"/>
        <v>60543.8</v>
      </c>
      <c r="T131" s="31">
        <f t="shared" si="294"/>
        <v>0</v>
      </c>
      <c r="U131" s="31">
        <f t="shared" si="284"/>
        <v>60543.8</v>
      </c>
      <c r="V131" s="31">
        <f t="shared" ref="V131:X131" si="295">V133+V134</f>
        <v>0</v>
      </c>
      <c r="W131" s="31">
        <f t="shared" si="285"/>
        <v>60543.8</v>
      </c>
      <c r="X131" s="31">
        <f t="shared" si="295"/>
        <v>0</v>
      </c>
      <c r="Y131" s="31">
        <f t="shared" si="286"/>
        <v>60543.8</v>
      </c>
      <c r="Z131" s="42">
        <f t="shared" ref="Z131" si="296">Z133+Z134</f>
        <v>-18000</v>
      </c>
      <c r="AA131" s="83">
        <f t="shared" si="287"/>
        <v>42543.8</v>
      </c>
      <c r="AB131" s="31">
        <f t="shared" si="293"/>
        <v>80000</v>
      </c>
      <c r="AC131" s="31">
        <f t="shared" si="293"/>
        <v>0</v>
      </c>
      <c r="AD131" s="31">
        <f t="shared" si="174"/>
        <v>80000</v>
      </c>
      <c r="AE131" s="31">
        <f t="shared" ref="AE131:AG131" si="297">AE133+AE134</f>
        <v>0</v>
      </c>
      <c r="AF131" s="31">
        <f t="shared" si="288"/>
        <v>80000</v>
      </c>
      <c r="AG131" s="31">
        <f t="shared" si="297"/>
        <v>0</v>
      </c>
      <c r="AH131" s="31">
        <f t="shared" si="289"/>
        <v>80000</v>
      </c>
      <c r="AI131" s="31">
        <f t="shared" ref="AI131:AK131" si="298">AI133+AI134</f>
        <v>0</v>
      </c>
      <c r="AJ131" s="31">
        <f t="shared" si="290"/>
        <v>80000</v>
      </c>
      <c r="AK131" s="42">
        <f t="shared" si="298"/>
        <v>0</v>
      </c>
      <c r="AL131" s="83">
        <f t="shared" si="291"/>
        <v>80000</v>
      </c>
      <c r="AM131" s="25"/>
      <c r="AO131" s="8"/>
    </row>
    <row r="132" spans="1:41" x14ac:dyDescent="0.35">
      <c r="A132" s="79"/>
      <c r="B132" s="80" t="s">
        <v>5</v>
      </c>
      <c r="C132" s="90"/>
      <c r="D132" s="30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42"/>
      <c r="P132" s="83"/>
      <c r="Q132" s="31"/>
      <c r="R132" s="31"/>
      <c r="S132" s="31"/>
      <c r="T132" s="31"/>
      <c r="U132" s="31"/>
      <c r="V132" s="31"/>
      <c r="W132" s="31"/>
      <c r="X132" s="31"/>
      <c r="Y132" s="31"/>
      <c r="Z132" s="42"/>
      <c r="AA132" s="83"/>
      <c r="AB132" s="31"/>
      <c r="AC132" s="31"/>
      <c r="AD132" s="31"/>
      <c r="AE132" s="31"/>
      <c r="AF132" s="31"/>
      <c r="AG132" s="31"/>
      <c r="AH132" s="31"/>
      <c r="AI132" s="31"/>
      <c r="AJ132" s="31"/>
      <c r="AK132" s="42"/>
      <c r="AL132" s="83"/>
      <c r="AM132" s="25"/>
      <c r="AO132" s="8"/>
    </row>
    <row r="133" spans="1:41" s="3" customFormat="1" hidden="1" x14ac:dyDescent="0.35">
      <c r="A133" s="1"/>
      <c r="B133" s="4" t="s">
        <v>6</v>
      </c>
      <c r="C133" s="39"/>
      <c r="D133" s="30">
        <v>60500</v>
      </c>
      <c r="E133" s="31"/>
      <c r="F133" s="31">
        <f t="shared" si="172"/>
        <v>60500</v>
      </c>
      <c r="G133" s="31">
        <v>3770.5059999999999</v>
      </c>
      <c r="H133" s="31">
        <f t="shared" ref="H133:H146" si="299">F133+G133</f>
        <v>64270.506000000001</v>
      </c>
      <c r="I133" s="31"/>
      <c r="J133" s="31">
        <f t="shared" ref="J133:J146" si="300">H133+I133</f>
        <v>64270.506000000001</v>
      </c>
      <c r="K133" s="31">
        <v>-2353.636</v>
      </c>
      <c r="L133" s="31">
        <f t="shared" ref="L133:L146" si="301">J133+K133</f>
        <v>61916.87</v>
      </c>
      <c r="M133" s="31"/>
      <c r="N133" s="31">
        <f t="shared" ref="N133:N146" si="302">L133+M133</f>
        <v>61916.87</v>
      </c>
      <c r="O133" s="42">
        <v>18000</v>
      </c>
      <c r="P133" s="31">
        <f t="shared" ref="P133:P146" si="303">N133+O133</f>
        <v>79916.87</v>
      </c>
      <c r="Q133" s="31">
        <v>68900</v>
      </c>
      <c r="R133" s="31">
        <v>-8356.2000000000007</v>
      </c>
      <c r="S133" s="31">
        <f t="shared" si="173"/>
        <v>60543.8</v>
      </c>
      <c r="T133" s="31"/>
      <c r="U133" s="31">
        <f t="shared" ref="U133:U146" si="304">S133+T133</f>
        <v>60543.8</v>
      </c>
      <c r="V133" s="31"/>
      <c r="W133" s="31">
        <f t="shared" ref="W133:W146" si="305">U133+V133</f>
        <v>60543.8</v>
      </c>
      <c r="X133" s="31"/>
      <c r="Y133" s="31">
        <f t="shared" ref="Y133:Y146" si="306">W133+X133</f>
        <v>60543.8</v>
      </c>
      <c r="Z133" s="42">
        <v>-18000</v>
      </c>
      <c r="AA133" s="31">
        <f t="shared" ref="AA133:AA146" si="307">Y133+Z133</f>
        <v>42543.8</v>
      </c>
      <c r="AB133" s="31">
        <v>80000</v>
      </c>
      <c r="AC133" s="31"/>
      <c r="AD133" s="31">
        <f t="shared" si="174"/>
        <v>80000</v>
      </c>
      <c r="AE133" s="31"/>
      <c r="AF133" s="31">
        <f t="shared" ref="AF133:AF146" si="308">AD133+AE133</f>
        <v>80000</v>
      </c>
      <c r="AG133" s="31"/>
      <c r="AH133" s="31">
        <f t="shared" ref="AH133:AH146" si="309">AF133+AG133</f>
        <v>80000</v>
      </c>
      <c r="AI133" s="31"/>
      <c r="AJ133" s="31">
        <f t="shared" ref="AJ133:AJ146" si="310">AH133+AI133</f>
        <v>80000</v>
      </c>
      <c r="AK133" s="42"/>
      <c r="AL133" s="31">
        <f t="shared" ref="AL133:AL146" si="311">AJ133+AK133</f>
        <v>80000</v>
      </c>
      <c r="AM133" s="25" t="s">
        <v>236</v>
      </c>
      <c r="AN133" s="19" t="s">
        <v>50</v>
      </c>
      <c r="AO133" s="8"/>
    </row>
    <row r="134" spans="1:41" x14ac:dyDescent="0.35">
      <c r="A134" s="79"/>
      <c r="B134" s="80" t="s">
        <v>12</v>
      </c>
      <c r="C134" s="87"/>
      <c r="D134" s="30">
        <v>83661.2</v>
      </c>
      <c r="E134" s="31">
        <v>-8013.6</v>
      </c>
      <c r="F134" s="31">
        <f t="shared" si="172"/>
        <v>75647.599999999991</v>
      </c>
      <c r="G134" s="31"/>
      <c r="H134" s="31">
        <f t="shared" si="299"/>
        <v>75647.599999999991</v>
      </c>
      <c r="I134" s="31"/>
      <c r="J134" s="31">
        <f t="shared" si="300"/>
        <v>75647.599999999991</v>
      </c>
      <c r="K134" s="31"/>
      <c r="L134" s="31">
        <f t="shared" si="301"/>
        <v>75647.599999999991</v>
      </c>
      <c r="M134" s="31">
        <v>2353.6</v>
      </c>
      <c r="N134" s="31">
        <f t="shared" si="302"/>
        <v>78001.2</v>
      </c>
      <c r="O134" s="42"/>
      <c r="P134" s="83">
        <f t="shared" si="303"/>
        <v>78001.2</v>
      </c>
      <c r="Q134" s="31">
        <v>0</v>
      </c>
      <c r="R134" s="31"/>
      <c r="S134" s="31">
        <f t="shared" si="173"/>
        <v>0</v>
      </c>
      <c r="T134" s="31"/>
      <c r="U134" s="31">
        <f t="shared" si="304"/>
        <v>0</v>
      </c>
      <c r="V134" s="31"/>
      <c r="W134" s="31">
        <f t="shared" si="305"/>
        <v>0</v>
      </c>
      <c r="X134" s="31"/>
      <c r="Y134" s="31">
        <f t="shared" si="306"/>
        <v>0</v>
      </c>
      <c r="Z134" s="42"/>
      <c r="AA134" s="83">
        <f t="shared" si="307"/>
        <v>0</v>
      </c>
      <c r="AB134" s="31">
        <v>0</v>
      </c>
      <c r="AC134" s="31"/>
      <c r="AD134" s="31">
        <f t="shared" si="174"/>
        <v>0</v>
      </c>
      <c r="AE134" s="31"/>
      <c r="AF134" s="31">
        <f t="shared" si="308"/>
        <v>0</v>
      </c>
      <c r="AG134" s="31"/>
      <c r="AH134" s="31">
        <f t="shared" si="309"/>
        <v>0</v>
      </c>
      <c r="AI134" s="31"/>
      <c r="AJ134" s="31">
        <f t="shared" si="310"/>
        <v>0</v>
      </c>
      <c r="AK134" s="42"/>
      <c r="AL134" s="83">
        <f t="shared" si="311"/>
        <v>0</v>
      </c>
      <c r="AM134" s="25" t="s">
        <v>265</v>
      </c>
      <c r="AO134" s="8"/>
    </row>
    <row r="135" spans="1:41" ht="54" x14ac:dyDescent="0.35">
      <c r="A135" s="79" t="s">
        <v>157</v>
      </c>
      <c r="B135" s="87" t="s">
        <v>99</v>
      </c>
      <c r="C135" s="90" t="s">
        <v>28</v>
      </c>
      <c r="D135" s="30">
        <v>43000</v>
      </c>
      <c r="E135" s="31"/>
      <c r="F135" s="31">
        <f t="shared" si="172"/>
        <v>43000</v>
      </c>
      <c r="G135" s="31"/>
      <c r="H135" s="31">
        <f t="shared" si="299"/>
        <v>43000</v>
      </c>
      <c r="I135" s="31"/>
      <c r="J135" s="31">
        <f t="shared" si="300"/>
        <v>43000</v>
      </c>
      <c r="K135" s="31"/>
      <c r="L135" s="31">
        <f t="shared" si="301"/>
        <v>43000</v>
      </c>
      <c r="M135" s="31"/>
      <c r="N135" s="31">
        <f t="shared" si="302"/>
        <v>43000</v>
      </c>
      <c r="O135" s="42"/>
      <c r="P135" s="83">
        <f t="shared" si="303"/>
        <v>43000</v>
      </c>
      <c r="Q135" s="31">
        <v>30079.5</v>
      </c>
      <c r="R135" s="31"/>
      <c r="S135" s="31">
        <f t="shared" si="173"/>
        <v>30079.5</v>
      </c>
      <c r="T135" s="31"/>
      <c r="U135" s="31">
        <f t="shared" si="304"/>
        <v>30079.5</v>
      </c>
      <c r="V135" s="31"/>
      <c r="W135" s="31">
        <f t="shared" si="305"/>
        <v>30079.5</v>
      </c>
      <c r="X135" s="31"/>
      <c r="Y135" s="31">
        <f t="shared" si="306"/>
        <v>30079.5</v>
      </c>
      <c r="Z135" s="42"/>
      <c r="AA135" s="83">
        <f t="shared" si="307"/>
        <v>30079.5</v>
      </c>
      <c r="AB135" s="31">
        <v>29480.400000000001</v>
      </c>
      <c r="AC135" s="31"/>
      <c r="AD135" s="31">
        <f t="shared" si="174"/>
        <v>29480.400000000001</v>
      </c>
      <c r="AE135" s="31"/>
      <c r="AF135" s="31">
        <f t="shared" si="308"/>
        <v>29480.400000000001</v>
      </c>
      <c r="AG135" s="31"/>
      <c r="AH135" s="31">
        <f t="shared" si="309"/>
        <v>29480.400000000001</v>
      </c>
      <c r="AI135" s="31"/>
      <c r="AJ135" s="31">
        <f t="shared" si="310"/>
        <v>29480.400000000001</v>
      </c>
      <c r="AK135" s="42"/>
      <c r="AL135" s="83">
        <f t="shared" si="311"/>
        <v>29480.400000000001</v>
      </c>
      <c r="AM135" s="25" t="s">
        <v>237</v>
      </c>
      <c r="AO135" s="8"/>
    </row>
    <row r="136" spans="1:41" ht="54" x14ac:dyDescent="0.35">
      <c r="A136" s="79" t="s">
        <v>158</v>
      </c>
      <c r="B136" s="80" t="s">
        <v>100</v>
      </c>
      <c r="C136" s="90" t="s">
        <v>28</v>
      </c>
      <c r="D136" s="30">
        <v>3673.8</v>
      </c>
      <c r="E136" s="31">
        <v>-78.5</v>
      </c>
      <c r="F136" s="31">
        <f t="shared" si="172"/>
        <v>3595.3</v>
      </c>
      <c r="G136" s="31">
        <v>240.69399999999999</v>
      </c>
      <c r="H136" s="31">
        <f t="shared" si="299"/>
        <v>3835.9940000000001</v>
      </c>
      <c r="I136" s="31"/>
      <c r="J136" s="31">
        <f t="shared" si="300"/>
        <v>3835.9940000000001</v>
      </c>
      <c r="K136" s="31"/>
      <c r="L136" s="31">
        <f t="shared" si="301"/>
        <v>3835.9940000000001</v>
      </c>
      <c r="M136" s="31"/>
      <c r="N136" s="31">
        <f t="shared" si="302"/>
        <v>3835.9940000000001</v>
      </c>
      <c r="O136" s="42"/>
      <c r="P136" s="83">
        <f t="shared" si="303"/>
        <v>3835.9940000000001</v>
      </c>
      <c r="Q136" s="31">
        <v>18064.5</v>
      </c>
      <c r="R136" s="31"/>
      <c r="S136" s="31">
        <f t="shared" si="173"/>
        <v>18064.5</v>
      </c>
      <c r="T136" s="31"/>
      <c r="U136" s="31">
        <f t="shared" si="304"/>
        <v>18064.5</v>
      </c>
      <c r="V136" s="31"/>
      <c r="W136" s="31">
        <f t="shared" si="305"/>
        <v>18064.5</v>
      </c>
      <c r="X136" s="31"/>
      <c r="Y136" s="31">
        <f t="shared" si="306"/>
        <v>18064.5</v>
      </c>
      <c r="Z136" s="42"/>
      <c r="AA136" s="83">
        <f t="shared" si="307"/>
        <v>18064.5</v>
      </c>
      <c r="AB136" s="31">
        <v>0</v>
      </c>
      <c r="AC136" s="31"/>
      <c r="AD136" s="31">
        <f t="shared" si="174"/>
        <v>0</v>
      </c>
      <c r="AE136" s="31"/>
      <c r="AF136" s="31">
        <f t="shared" si="308"/>
        <v>0</v>
      </c>
      <c r="AG136" s="31"/>
      <c r="AH136" s="31">
        <f t="shared" si="309"/>
        <v>0</v>
      </c>
      <c r="AI136" s="31"/>
      <c r="AJ136" s="31">
        <f t="shared" si="310"/>
        <v>0</v>
      </c>
      <c r="AK136" s="42"/>
      <c r="AL136" s="83">
        <f t="shared" si="311"/>
        <v>0</v>
      </c>
      <c r="AM136" s="25" t="s">
        <v>238</v>
      </c>
      <c r="AO136" s="8"/>
    </row>
    <row r="137" spans="1:41" ht="54" x14ac:dyDescent="0.35">
      <c r="A137" s="79" t="s">
        <v>159</v>
      </c>
      <c r="B137" s="80" t="s">
        <v>101</v>
      </c>
      <c r="C137" s="90" t="s">
        <v>28</v>
      </c>
      <c r="D137" s="30">
        <v>50217.2</v>
      </c>
      <c r="E137" s="31"/>
      <c r="F137" s="31">
        <f t="shared" si="172"/>
        <v>50217.2</v>
      </c>
      <c r="G137" s="31"/>
      <c r="H137" s="31">
        <f t="shared" si="299"/>
        <v>50217.2</v>
      </c>
      <c r="I137" s="31"/>
      <c r="J137" s="31">
        <f t="shared" si="300"/>
        <v>50217.2</v>
      </c>
      <c r="K137" s="31"/>
      <c r="L137" s="31">
        <f t="shared" si="301"/>
        <v>50217.2</v>
      </c>
      <c r="M137" s="31"/>
      <c r="N137" s="31">
        <f t="shared" si="302"/>
        <v>50217.2</v>
      </c>
      <c r="O137" s="42"/>
      <c r="P137" s="83">
        <f t="shared" si="303"/>
        <v>50217.2</v>
      </c>
      <c r="Q137" s="31">
        <v>33915.699999999997</v>
      </c>
      <c r="R137" s="31">
        <v>-1565.6</v>
      </c>
      <c r="S137" s="31">
        <f t="shared" si="173"/>
        <v>32350.1</v>
      </c>
      <c r="T137" s="31"/>
      <c r="U137" s="31">
        <f t="shared" si="304"/>
        <v>32350.1</v>
      </c>
      <c r="V137" s="31"/>
      <c r="W137" s="31">
        <f t="shared" si="305"/>
        <v>32350.1</v>
      </c>
      <c r="X137" s="31"/>
      <c r="Y137" s="31">
        <f t="shared" si="306"/>
        <v>32350.1</v>
      </c>
      <c r="Z137" s="42"/>
      <c r="AA137" s="83">
        <f t="shared" si="307"/>
        <v>32350.1</v>
      </c>
      <c r="AB137" s="31">
        <v>0</v>
      </c>
      <c r="AC137" s="31"/>
      <c r="AD137" s="31">
        <f t="shared" si="174"/>
        <v>0</v>
      </c>
      <c r="AE137" s="31"/>
      <c r="AF137" s="31">
        <f t="shared" si="308"/>
        <v>0</v>
      </c>
      <c r="AG137" s="31"/>
      <c r="AH137" s="31">
        <f t="shared" si="309"/>
        <v>0</v>
      </c>
      <c r="AI137" s="31"/>
      <c r="AJ137" s="31">
        <f t="shared" si="310"/>
        <v>0</v>
      </c>
      <c r="AK137" s="42"/>
      <c r="AL137" s="83">
        <f t="shared" si="311"/>
        <v>0</v>
      </c>
      <c r="AM137" s="25" t="s">
        <v>239</v>
      </c>
      <c r="AO137" s="8"/>
    </row>
    <row r="138" spans="1:41" ht="54" x14ac:dyDescent="0.35">
      <c r="A138" s="79" t="s">
        <v>160</v>
      </c>
      <c r="B138" s="80" t="s">
        <v>102</v>
      </c>
      <c r="C138" s="90" t="s">
        <v>28</v>
      </c>
      <c r="D138" s="30">
        <v>36605.5</v>
      </c>
      <c r="E138" s="31">
        <v>-765.5</v>
      </c>
      <c r="F138" s="31">
        <f t="shared" si="172"/>
        <v>35840</v>
      </c>
      <c r="G138" s="31"/>
      <c r="H138" s="31">
        <f t="shared" si="299"/>
        <v>35840</v>
      </c>
      <c r="I138" s="31"/>
      <c r="J138" s="31">
        <f t="shared" si="300"/>
        <v>35840</v>
      </c>
      <c r="K138" s="31"/>
      <c r="L138" s="31">
        <f t="shared" si="301"/>
        <v>35840</v>
      </c>
      <c r="M138" s="31"/>
      <c r="N138" s="31">
        <f t="shared" si="302"/>
        <v>35840</v>
      </c>
      <c r="O138" s="42"/>
      <c r="P138" s="83">
        <f t="shared" si="303"/>
        <v>35840</v>
      </c>
      <c r="Q138" s="31">
        <v>0</v>
      </c>
      <c r="R138" s="31"/>
      <c r="S138" s="31">
        <f t="shared" si="173"/>
        <v>0</v>
      </c>
      <c r="T138" s="31"/>
      <c r="U138" s="31">
        <f t="shared" si="304"/>
        <v>0</v>
      </c>
      <c r="V138" s="31"/>
      <c r="W138" s="31">
        <f t="shared" si="305"/>
        <v>0</v>
      </c>
      <c r="X138" s="31"/>
      <c r="Y138" s="31">
        <f t="shared" si="306"/>
        <v>0</v>
      </c>
      <c r="Z138" s="42"/>
      <c r="AA138" s="83">
        <f t="shared" si="307"/>
        <v>0</v>
      </c>
      <c r="AB138" s="31">
        <v>0</v>
      </c>
      <c r="AC138" s="31"/>
      <c r="AD138" s="31">
        <f t="shared" si="174"/>
        <v>0</v>
      </c>
      <c r="AE138" s="31"/>
      <c r="AF138" s="31">
        <f t="shared" si="308"/>
        <v>0</v>
      </c>
      <c r="AG138" s="31"/>
      <c r="AH138" s="31">
        <f t="shared" si="309"/>
        <v>0</v>
      </c>
      <c r="AI138" s="31"/>
      <c r="AJ138" s="31">
        <f t="shared" si="310"/>
        <v>0</v>
      </c>
      <c r="AK138" s="42"/>
      <c r="AL138" s="83">
        <f t="shared" si="311"/>
        <v>0</v>
      </c>
      <c r="AM138" s="25" t="s">
        <v>240</v>
      </c>
      <c r="AO138" s="8"/>
    </row>
    <row r="139" spans="1:41" s="3" customFormat="1" ht="54" hidden="1" x14ac:dyDescent="0.35">
      <c r="A139" s="1" t="s">
        <v>159</v>
      </c>
      <c r="B139" s="4" t="s">
        <v>103</v>
      </c>
      <c r="C139" s="5" t="s">
        <v>28</v>
      </c>
      <c r="D139" s="30">
        <v>0</v>
      </c>
      <c r="E139" s="31"/>
      <c r="F139" s="31">
        <f t="shared" si="172"/>
        <v>0</v>
      </c>
      <c r="G139" s="31"/>
      <c r="H139" s="31">
        <f t="shared" si="299"/>
        <v>0</v>
      </c>
      <c r="I139" s="31"/>
      <c r="J139" s="31">
        <f t="shared" si="300"/>
        <v>0</v>
      </c>
      <c r="K139" s="31"/>
      <c r="L139" s="31">
        <f t="shared" si="301"/>
        <v>0</v>
      </c>
      <c r="M139" s="31"/>
      <c r="N139" s="31">
        <f t="shared" si="302"/>
        <v>0</v>
      </c>
      <c r="O139" s="42"/>
      <c r="P139" s="31">
        <f t="shared" si="303"/>
        <v>0</v>
      </c>
      <c r="Q139" s="31">
        <v>0</v>
      </c>
      <c r="R139" s="31"/>
      <c r="S139" s="31">
        <f t="shared" si="173"/>
        <v>0</v>
      </c>
      <c r="T139" s="31"/>
      <c r="U139" s="31">
        <f t="shared" si="304"/>
        <v>0</v>
      </c>
      <c r="V139" s="31"/>
      <c r="W139" s="31">
        <f t="shared" si="305"/>
        <v>0</v>
      </c>
      <c r="X139" s="31"/>
      <c r="Y139" s="31">
        <f t="shared" si="306"/>
        <v>0</v>
      </c>
      <c r="Z139" s="42"/>
      <c r="AA139" s="31">
        <f t="shared" si="307"/>
        <v>0</v>
      </c>
      <c r="AB139" s="31">
        <v>92000</v>
      </c>
      <c r="AC139" s="31"/>
      <c r="AD139" s="31">
        <f t="shared" si="174"/>
        <v>92000</v>
      </c>
      <c r="AE139" s="31"/>
      <c r="AF139" s="31">
        <f t="shared" si="308"/>
        <v>92000</v>
      </c>
      <c r="AG139" s="31"/>
      <c r="AH139" s="31">
        <f t="shared" si="309"/>
        <v>92000</v>
      </c>
      <c r="AI139" s="31"/>
      <c r="AJ139" s="31">
        <f t="shared" si="310"/>
        <v>92000</v>
      </c>
      <c r="AK139" s="42">
        <v>-92000</v>
      </c>
      <c r="AL139" s="31">
        <f t="shared" si="311"/>
        <v>0</v>
      </c>
      <c r="AM139" s="25" t="s">
        <v>241</v>
      </c>
      <c r="AN139" s="19" t="s">
        <v>50</v>
      </c>
      <c r="AO139" s="8"/>
    </row>
    <row r="140" spans="1:41" ht="54" x14ac:dyDescent="0.35">
      <c r="A140" s="79" t="s">
        <v>161</v>
      </c>
      <c r="B140" s="80" t="s">
        <v>104</v>
      </c>
      <c r="C140" s="90" t="s">
        <v>28</v>
      </c>
      <c r="D140" s="30">
        <v>54241.5</v>
      </c>
      <c r="E140" s="31">
        <v>-630.1</v>
      </c>
      <c r="F140" s="31">
        <f t="shared" si="172"/>
        <v>53611.4</v>
      </c>
      <c r="G140" s="31"/>
      <c r="H140" s="31">
        <f t="shared" si="299"/>
        <v>53611.4</v>
      </c>
      <c r="I140" s="31"/>
      <c r="J140" s="31">
        <f t="shared" si="300"/>
        <v>53611.4</v>
      </c>
      <c r="K140" s="31"/>
      <c r="L140" s="31">
        <f t="shared" si="301"/>
        <v>53611.4</v>
      </c>
      <c r="M140" s="31"/>
      <c r="N140" s="31">
        <f t="shared" si="302"/>
        <v>53611.4</v>
      </c>
      <c r="O140" s="42"/>
      <c r="P140" s="83">
        <f t="shared" si="303"/>
        <v>53611.4</v>
      </c>
      <c r="Q140" s="31">
        <v>0</v>
      </c>
      <c r="R140" s="31"/>
      <c r="S140" s="31">
        <f t="shared" si="173"/>
        <v>0</v>
      </c>
      <c r="T140" s="31"/>
      <c r="U140" s="31">
        <f t="shared" si="304"/>
        <v>0</v>
      </c>
      <c r="V140" s="31"/>
      <c r="W140" s="31">
        <f t="shared" si="305"/>
        <v>0</v>
      </c>
      <c r="X140" s="31"/>
      <c r="Y140" s="31">
        <f t="shared" si="306"/>
        <v>0</v>
      </c>
      <c r="Z140" s="42"/>
      <c r="AA140" s="83">
        <f t="shared" si="307"/>
        <v>0</v>
      </c>
      <c r="AB140" s="31">
        <v>0</v>
      </c>
      <c r="AC140" s="31"/>
      <c r="AD140" s="31">
        <f t="shared" si="174"/>
        <v>0</v>
      </c>
      <c r="AE140" s="31"/>
      <c r="AF140" s="31">
        <f t="shared" si="308"/>
        <v>0</v>
      </c>
      <c r="AG140" s="31"/>
      <c r="AH140" s="31">
        <f t="shared" si="309"/>
        <v>0</v>
      </c>
      <c r="AI140" s="31"/>
      <c r="AJ140" s="31">
        <f t="shared" si="310"/>
        <v>0</v>
      </c>
      <c r="AK140" s="42"/>
      <c r="AL140" s="83">
        <f t="shared" si="311"/>
        <v>0</v>
      </c>
      <c r="AM140" s="25" t="s">
        <v>242</v>
      </c>
      <c r="AO140" s="8"/>
    </row>
    <row r="141" spans="1:41" ht="54" x14ac:dyDescent="0.35">
      <c r="A141" s="79" t="s">
        <v>162</v>
      </c>
      <c r="B141" s="80" t="s">
        <v>105</v>
      </c>
      <c r="C141" s="90" t="s">
        <v>28</v>
      </c>
      <c r="D141" s="30">
        <v>56188.4</v>
      </c>
      <c r="E141" s="31"/>
      <c r="F141" s="31">
        <f t="shared" si="172"/>
        <v>56188.4</v>
      </c>
      <c r="G141" s="31"/>
      <c r="H141" s="31">
        <f t="shared" si="299"/>
        <v>56188.4</v>
      </c>
      <c r="I141" s="31"/>
      <c r="J141" s="31">
        <f t="shared" si="300"/>
        <v>56188.4</v>
      </c>
      <c r="K141" s="31"/>
      <c r="L141" s="31">
        <f t="shared" si="301"/>
        <v>56188.4</v>
      </c>
      <c r="M141" s="31"/>
      <c r="N141" s="31">
        <f t="shared" si="302"/>
        <v>56188.4</v>
      </c>
      <c r="O141" s="42"/>
      <c r="P141" s="83">
        <f t="shared" si="303"/>
        <v>56188.4</v>
      </c>
      <c r="Q141" s="31">
        <v>25289.4</v>
      </c>
      <c r="R141" s="31">
        <v>-203.3</v>
      </c>
      <c r="S141" s="31">
        <f t="shared" si="173"/>
        <v>25086.100000000002</v>
      </c>
      <c r="T141" s="31"/>
      <c r="U141" s="31">
        <f t="shared" si="304"/>
        <v>25086.100000000002</v>
      </c>
      <c r="V141" s="31"/>
      <c r="W141" s="31">
        <f t="shared" si="305"/>
        <v>25086.100000000002</v>
      </c>
      <c r="X141" s="31"/>
      <c r="Y141" s="31">
        <f t="shared" si="306"/>
        <v>25086.100000000002</v>
      </c>
      <c r="Z141" s="42"/>
      <c r="AA141" s="83">
        <f t="shared" si="307"/>
        <v>25086.100000000002</v>
      </c>
      <c r="AB141" s="31">
        <v>0</v>
      </c>
      <c r="AC141" s="31"/>
      <c r="AD141" s="31">
        <f t="shared" si="174"/>
        <v>0</v>
      </c>
      <c r="AE141" s="31"/>
      <c r="AF141" s="31">
        <f t="shared" si="308"/>
        <v>0</v>
      </c>
      <c r="AG141" s="31"/>
      <c r="AH141" s="31">
        <f t="shared" si="309"/>
        <v>0</v>
      </c>
      <c r="AI141" s="31"/>
      <c r="AJ141" s="31">
        <f t="shared" si="310"/>
        <v>0</v>
      </c>
      <c r="AK141" s="42"/>
      <c r="AL141" s="83">
        <f t="shared" si="311"/>
        <v>0</v>
      </c>
      <c r="AM141" s="25" t="s">
        <v>243</v>
      </c>
      <c r="AO141" s="8"/>
    </row>
    <row r="142" spans="1:41" ht="54" x14ac:dyDescent="0.35">
      <c r="A142" s="79" t="s">
        <v>163</v>
      </c>
      <c r="B142" s="80" t="s">
        <v>106</v>
      </c>
      <c r="C142" s="90" t="s">
        <v>28</v>
      </c>
      <c r="D142" s="30">
        <v>16975.900000000001</v>
      </c>
      <c r="E142" s="31"/>
      <c r="F142" s="31">
        <f t="shared" si="172"/>
        <v>16975.900000000001</v>
      </c>
      <c r="G142" s="31"/>
      <c r="H142" s="31">
        <f t="shared" si="299"/>
        <v>16975.900000000001</v>
      </c>
      <c r="I142" s="31"/>
      <c r="J142" s="31">
        <f t="shared" si="300"/>
        <v>16975.900000000001</v>
      </c>
      <c r="K142" s="31"/>
      <c r="L142" s="31">
        <f t="shared" si="301"/>
        <v>16975.900000000001</v>
      </c>
      <c r="M142" s="31"/>
      <c r="N142" s="31">
        <f t="shared" si="302"/>
        <v>16975.900000000001</v>
      </c>
      <c r="O142" s="42"/>
      <c r="P142" s="83">
        <f t="shared" si="303"/>
        <v>16975.900000000001</v>
      </c>
      <c r="Q142" s="31">
        <v>0</v>
      </c>
      <c r="R142" s="31"/>
      <c r="S142" s="31">
        <f t="shared" si="173"/>
        <v>0</v>
      </c>
      <c r="T142" s="31"/>
      <c r="U142" s="31">
        <f t="shared" si="304"/>
        <v>0</v>
      </c>
      <c r="V142" s="31"/>
      <c r="W142" s="31">
        <f t="shared" si="305"/>
        <v>0</v>
      </c>
      <c r="X142" s="31"/>
      <c r="Y142" s="31">
        <f t="shared" si="306"/>
        <v>0</v>
      </c>
      <c r="Z142" s="42"/>
      <c r="AA142" s="83">
        <f t="shared" si="307"/>
        <v>0</v>
      </c>
      <c r="AB142" s="31">
        <v>0</v>
      </c>
      <c r="AC142" s="31"/>
      <c r="AD142" s="31">
        <f t="shared" si="174"/>
        <v>0</v>
      </c>
      <c r="AE142" s="31"/>
      <c r="AF142" s="31">
        <f t="shared" si="308"/>
        <v>0</v>
      </c>
      <c r="AG142" s="31"/>
      <c r="AH142" s="31">
        <f t="shared" si="309"/>
        <v>0</v>
      </c>
      <c r="AI142" s="31"/>
      <c r="AJ142" s="31">
        <f t="shared" si="310"/>
        <v>0</v>
      </c>
      <c r="AK142" s="42"/>
      <c r="AL142" s="83">
        <f t="shared" si="311"/>
        <v>0</v>
      </c>
      <c r="AM142" s="25" t="s">
        <v>261</v>
      </c>
      <c r="AO142" s="8"/>
    </row>
    <row r="143" spans="1:41" ht="54" x14ac:dyDescent="0.35">
      <c r="A143" s="79" t="s">
        <v>164</v>
      </c>
      <c r="B143" s="87" t="s">
        <v>107</v>
      </c>
      <c r="C143" s="90" t="s">
        <v>32</v>
      </c>
      <c r="D143" s="30">
        <v>4161.5</v>
      </c>
      <c r="E143" s="31"/>
      <c r="F143" s="31">
        <f t="shared" si="172"/>
        <v>4161.5</v>
      </c>
      <c r="G143" s="31"/>
      <c r="H143" s="31">
        <f t="shared" si="299"/>
        <v>4161.5</v>
      </c>
      <c r="I143" s="31"/>
      <c r="J143" s="31">
        <f t="shared" si="300"/>
        <v>4161.5</v>
      </c>
      <c r="K143" s="31"/>
      <c r="L143" s="31">
        <f t="shared" si="301"/>
        <v>4161.5</v>
      </c>
      <c r="M143" s="31"/>
      <c r="N143" s="31">
        <f t="shared" si="302"/>
        <v>4161.5</v>
      </c>
      <c r="O143" s="42"/>
      <c r="P143" s="83">
        <f t="shared" si="303"/>
        <v>4161.5</v>
      </c>
      <c r="Q143" s="31">
        <v>0</v>
      </c>
      <c r="R143" s="31"/>
      <c r="S143" s="31">
        <f t="shared" si="173"/>
        <v>0</v>
      </c>
      <c r="T143" s="31"/>
      <c r="U143" s="31">
        <f t="shared" si="304"/>
        <v>0</v>
      </c>
      <c r="V143" s="31"/>
      <c r="W143" s="31">
        <f t="shared" si="305"/>
        <v>0</v>
      </c>
      <c r="X143" s="31"/>
      <c r="Y143" s="31">
        <f t="shared" si="306"/>
        <v>0</v>
      </c>
      <c r="Z143" s="42"/>
      <c r="AA143" s="83">
        <f t="shared" si="307"/>
        <v>0</v>
      </c>
      <c r="AB143" s="31">
        <v>0</v>
      </c>
      <c r="AC143" s="31"/>
      <c r="AD143" s="31">
        <f t="shared" si="174"/>
        <v>0</v>
      </c>
      <c r="AE143" s="31"/>
      <c r="AF143" s="31">
        <f t="shared" si="308"/>
        <v>0</v>
      </c>
      <c r="AG143" s="31"/>
      <c r="AH143" s="31">
        <f t="shared" si="309"/>
        <v>0</v>
      </c>
      <c r="AI143" s="31"/>
      <c r="AJ143" s="31">
        <f t="shared" si="310"/>
        <v>0</v>
      </c>
      <c r="AK143" s="42"/>
      <c r="AL143" s="83">
        <f t="shared" si="311"/>
        <v>0</v>
      </c>
      <c r="AM143" s="25" t="s">
        <v>262</v>
      </c>
      <c r="AO143" s="8"/>
    </row>
    <row r="144" spans="1:41" ht="54" x14ac:dyDescent="0.35">
      <c r="A144" s="79" t="s">
        <v>165</v>
      </c>
      <c r="B144" s="87" t="s">
        <v>108</v>
      </c>
      <c r="C144" s="90" t="s">
        <v>28</v>
      </c>
      <c r="D144" s="30">
        <v>96500</v>
      </c>
      <c r="E144" s="31"/>
      <c r="F144" s="31">
        <f t="shared" si="172"/>
        <v>96500</v>
      </c>
      <c r="G144" s="31"/>
      <c r="H144" s="31">
        <f t="shared" si="299"/>
        <v>96500</v>
      </c>
      <c r="I144" s="31"/>
      <c r="J144" s="31">
        <f t="shared" si="300"/>
        <v>96500</v>
      </c>
      <c r="K144" s="31"/>
      <c r="L144" s="31">
        <f t="shared" si="301"/>
        <v>96500</v>
      </c>
      <c r="M144" s="31"/>
      <c r="N144" s="31">
        <f t="shared" si="302"/>
        <v>96500</v>
      </c>
      <c r="O144" s="42"/>
      <c r="P144" s="83">
        <f t="shared" si="303"/>
        <v>96500</v>
      </c>
      <c r="Q144" s="31">
        <v>365837.5</v>
      </c>
      <c r="R144" s="31"/>
      <c r="S144" s="31">
        <f t="shared" si="173"/>
        <v>365837.5</v>
      </c>
      <c r="T144" s="31"/>
      <c r="U144" s="31">
        <f t="shared" si="304"/>
        <v>365837.5</v>
      </c>
      <c r="V144" s="31"/>
      <c r="W144" s="31">
        <f t="shared" si="305"/>
        <v>365837.5</v>
      </c>
      <c r="X144" s="31"/>
      <c r="Y144" s="31">
        <f t="shared" si="306"/>
        <v>365837.5</v>
      </c>
      <c r="Z144" s="42"/>
      <c r="AA144" s="83">
        <f t="shared" si="307"/>
        <v>365837.5</v>
      </c>
      <c r="AB144" s="31">
        <v>0</v>
      </c>
      <c r="AC144" s="31"/>
      <c r="AD144" s="31">
        <f t="shared" si="174"/>
        <v>0</v>
      </c>
      <c r="AE144" s="31"/>
      <c r="AF144" s="31">
        <f t="shared" si="308"/>
        <v>0</v>
      </c>
      <c r="AG144" s="31"/>
      <c r="AH144" s="31">
        <f t="shared" si="309"/>
        <v>0</v>
      </c>
      <c r="AI144" s="31"/>
      <c r="AJ144" s="31">
        <f t="shared" si="310"/>
        <v>0</v>
      </c>
      <c r="AK144" s="42"/>
      <c r="AL144" s="83">
        <f t="shared" si="311"/>
        <v>0</v>
      </c>
      <c r="AM144" s="25" t="s">
        <v>263</v>
      </c>
      <c r="AO144" s="8"/>
    </row>
    <row r="145" spans="1:41" ht="54" x14ac:dyDescent="0.35">
      <c r="A145" s="79" t="s">
        <v>166</v>
      </c>
      <c r="B145" s="87" t="s">
        <v>136</v>
      </c>
      <c r="C145" s="90" t="s">
        <v>32</v>
      </c>
      <c r="D145" s="31">
        <v>11500</v>
      </c>
      <c r="E145" s="31"/>
      <c r="F145" s="31">
        <f t="shared" si="172"/>
        <v>11500</v>
      </c>
      <c r="G145" s="31"/>
      <c r="H145" s="31">
        <f t="shared" si="299"/>
        <v>11500</v>
      </c>
      <c r="I145" s="31"/>
      <c r="J145" s="31">
        <f t="shared" si="300"/>
        <v>11500</v>
      </c>
      <c r="K145" s="31"/>
      <c r="L145" s="31">
        <f t="shared" si="301"/>
        <v>11500</v>
      </c>
      <c r="M145" s="31"/>
      <c r="N145" s="31">
        <f t="shared" si="302"/>
        <v>11500</v>
      </c>
      <c r="O145" s="42"/>
      <c r="P145" s="83">
        <f t="shared" si="303"/>
        <v>11500</v>
      </c>
      <c r="Q145" s="31">
        <v>76294.8</v>
      </c>
      <c r="R145" s="31"/>
      <c r="S145" s="31">
        <f t="shared" si="173"/>
        <v>76294.8</v>
      </c>
      <c r="T145" s="31"/>
      <c r="U145" s="31">
        <f t="shared" si="304"/>
        <v>76294.8</v>
      </c>
      <c r="V145" s="31"/>
      <c r="W145" s="31">
        <f t="shared" si="305"/>
        <v>76294.8</v>
      </c>
      <c r="X145" s="31"/>
      <c r="Y145" s="31">
        <f t="shared" si="306"/>
        <v>76294.8</v>
      </c>
      <c r="Z145" s="42"/>
      <c r="AA145" s="83">
        <f t="shared" si="307"/>
        <v>76294.8</v>
      </c>
      <c r="AB145" s="31">
        <v>0</v>
      </c>
      <c r="AC145" s="31"/>
      <c r="AD145" s="31">
        <f t="shared" si="174"/>
        <v>0</v>
      </c>
      <c r="AE145" s="31"/>
      <c r="AF145" s="31">
        <f t="shared" si="308"/>
        <v>0</v>
      </c>
      <c r="AG145" s="31"/>
      <c r="AH145" s="31">
        <f t="shared" si="309"/>
        <v>0</v>
      </c>
      <c r="AI145" s="31"/>
      <c r="AJ145" s="31">
        <f t="shared" si="310"/>
        <v>0</v>
      </c>
      <c r="AK145" s="42"/>
      <c r="AL145" s="83">
        <f t="shared" si="311"/>
        <v>0</v>
      </c>
      <c r="AM145" s="25" t="s">
        <v>264</v>
      </c>
      <c r="AO145" s="8"/>
    </row>
    <row r="146" spans="1:41" ht="54" x14ac:dyDescent="0.35">
      <c r="A146" s="79" t="s">
        <v>167</v>
      </c>
      <c r="B146" s="87" t="s">
        <v>311</v>
      </c>
      <c r="C146" s="90" t="s">
        <v>28</v>
      </c>
      <c r="D146" s="31"/>
      <c r="E146" s="31">
        <f>E149</f>
        <v>8013.6</v>
      </c>
      <c r="F146" s="31">
        <f t="shared" si="172"/>
        <v>8013.6</v>
      </c>
      <c r="G146" s="31">
        <f>G149</f>
        <v>0</v>
      </c>
      <c r="H146" s="31">
        <f t="shared" si="299"/>
        <v>8013.6</v>
      </c>
      <c r="I146" s="31">
        <f>I149</f>
        <v>0</v>
      </c>
      <c r="J146" s="31">
        <f t="shared" si="300"/>
        <v>8013.6</v>
      </c>
      <c r="K146" s="31">
        <f>K149+K148</f>
        <v>2353.636</v>
      </c>
      <c r="L146" s="31">
        <f t="shared" si="301"/>
        <v>10367.236000000001</v>
      </c>
      <c r="M146" s="31">
        <f>M149+M148</f>
        <v>-2353.6</v>
      </c>
      <c r="N146" s="31">
        <f t="shared" si="302"/>
        <v>8013.6360000000004</v>
      </c>
      <c r="O146" s="42">
        <f>O149+O148</f>
        <v>0</v>
      </c>
      <c r="P146" s="83">
        <f t="shared" si="303"/>
        <v>8013.6360000000004</v>
      </c>
      <c r="Q146" s="31"/>
      <c r="R146" s="31">
        <f>R148</f>
        <v>8356.2000000000007</v>
      </c>
      <c r="S146" s="31">
        <f t="shared" si="173"/>
        <v>8356.2000000000007</v>
      </c>
      <c r="T146" s="31">
        <f>T148</f>
        <v>0</v>
      </c>
      <c r="U146" s="31">
        <f t="shared" si="304"/>
        <v>8356.2000000000007</v>
      </c>
      <c r="V146" s="31">
        <f>V148</f>
        <v>0</v>
      </c>
      <c r="W146" s="31">
        <f t="shared" si="305"/>
        <v>8356.2000000000007</v>
      </c>
      <c r="X146" s="31">
        <f>X149+X148</f>
        <v>0</v>
      </c>
      <c r="Y146" s="31">
        <f t="shared" si="306"/>
        <v>8356.2000000000007</v>
      </c>
      <c r="Z146" s="42">
        <f>Z149+Z148</f>
        <v>0</v>
      </c>
      <c r="AA146" s="83">
        <f t="shared" si="307"/>
        <v>8356.2000000000007</v>
      </c>
      <c r="AB146" s="31"/>
      <c r="AC146" s="31"/>
      <c r="AD146" s="31">
        <f t="shared" si="174"/>
        <v>0</v>
      </c>
      <c r="AE146" s="31"/>
      <c r="AF146" s="31">
        <f t="shared" si="308"/>
        <v>0</v>
      </c>
      <c r="AG146" s="31"/>
      <c r="AH146" s="31">
        <f t="shared" si="309"/>
        <v>0</v>
      </c>
      <c r="AI146" s="31">
        <f>AI149+AI148</f>
        <v>0</v>
      </c>
      <c r="AJ146" s="31">
        <f t="shared" si="310"/>
        <v>0</v>
      </c>
      <c r="AK146" s="42">
        <f>AK149+AK148</f>
        <v>0</v>
      </c>
      <c r="AL146" s="83">
        <f t="shared" si="311"/>
        <v>0</v>
      </c>
      <c r="AM146" s="25"/>
      <c r="AO146" s="8"/>
    </row>
    <row r="147" spans="1:41" x14ac:dyDescent="0.35">
      <c r="A147" s="79"/>
      <c r="B147" s="80" t="s">
        <v>5</v>
      </c>
      <c r="C147" s="9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42"/>
      <c r="P147" s="83"/>
      <c r="Q147" s="31"/>
      <c r="R147" s="31"/>
      <c r="S147" s="31"/>
      <c r="T147" s="31"/>
      <c r="U147" s="31"/>
      <c r="V147" s="31"/>
      <c r="W147" s="31"/>
      <c r="X147" s="31"/>
      <c r="Y147" s="31"/>
      <c r="Z147" s="42"/>
      <c r="AA147" s="83"/>
      <c r="AB147" s="31"/>
      <c r="AC147" s="31"/>
      <c r="AD147" s="31"/>
      <c r="AE147" s="31"/>
      <c r="AF147" s="31"/>
      <c r="AG147" s="31"/>
      <c r="AH147" s="31"/>
      <c r="AI147" s="31"/>
      <c r="AJ147" s="31"/>
      <c r="AK147" s="42"/>
      <c r="AL147" s="83"/>
      <c r="AM147" s="25"/>
      <c r="AO147" s="8"/>
    </row>
    <row r="148" spans="1:41" s="3" customFormat="1" hidden="1" x14ac:dyDescent="0.35">
      <c r="A148" s="1"/>
      <c r="B148" s="4" t="s">
        <v>6</v>
      </c>
      <c r="C148" s="5"/>
      <c r="D148" s="31"/>
      <c r="E148" s="31"/>
      <c r="F148" s="31">
        <f t="shared" si="172"/>
        <v>0</v>
      </c>
      <c r="G148" s="31"/>
      <c r="H148" s="31">
        <f t="shared" ref="H148:H150" si="312">F148+G148</f>
        <v>0</v>
      </c>
      <c r="I148" s="31"/>
      <c r="J148" s="31">
        <f t="shared" ref="J148:J150" si="313">H148+I148</f>
        <v>0</v>
      </c>
      <c r="K148" s="31">
        <v>2353.636</v>
      </c>
      <c r="L148" s="31">
        <f t="shared" ref="L148:L150" si="314">J148+K148</f>
        <v>2353.636</v>
      </c>
      <c r="M148" s="31"/>
      <c r="N148" s="31">
        <f t="shared" ref="N148:N150" si="315">L148+M148</f>
        <v>2353.636</v>
      </c>
      <c r="O148" s="42"/>
      <c r="P148" s="31">
        <f t="shared" ref="P148:P150" si="316">N148+O148</f>
        <v>2353.636</v>
      </c>
      <c r="Q148" s="31"/>
      <c r="R148" s="31">
        <v>8356.2000000000007</v>
      </c>
      <c r="S148" s="31">
        <f t="shared" si="173"/>
        <v>8356.2000000000007</v>
      </c>
      <c r="T148" s="31"/>
      <c r="U148" s="31">
        <f t="shared" ref="U148:U150" si="317">S148+T148</f>
        <v>8356.2000000000007</v>
      </c>
      <c r="V148" s="31"/>
      <c r="W148" s="31">
        <f t="shared" ref="W148:W150" si="318">U148+V148</f>
        <v>8356.2000000000007</v>
      </c>
      <c r="X148" s="31"/>
      <c r="Y148" s="31">
        <f t="shared" ref="Y148:Y150" si="319">W148+X148</f>
        <v>8356.2000000000007</v>
      </c>
      <c r="Z148" s="42"/>
      <c r="AA148" s="31">
        <f t="shared" ref="AA148:AA150" si="320">Y148+Z148</f>
        <v>8356.2000000000007</v>
      </c>
      <c r="AB148" s="31"/>
      <c r="AC148" s="31"/>
      <c r="AD148" s="31">
        <f t="shared" si="174"/>
        <v>0</v>
      </c>
      <c r="AE148" s="31"/>
      <c r="AF148" s="31">
        <f t="shared" ref="AF148:AF150" si="321">AD148+AE148</f>
        <v>0</v>
      </c>
      <c r="AG148" s="31"/>
      <c r="AH148" s="31">
        <f t="shared" ref="AH148:AH150" si="322">AF148+AG148</f>
        <v>0</v>
      </c>
      <c r="AI148" s="31"/>
      <c r="AJ148" s="31">
        <f t="shared" ref="AJ148:AJ150" si="323">AH148+AI148</f>
        <v>0</v>
      </c>
      <c r="AK148" s="42"/>
      <c r="AL148" s="31">
        <f t="shared" ref="AL148:AL150" si="324">AJ148+AK148</f>
        <v>0</v>
      </c>
      <c r="AM148" s="35">
        <v>1110543580</v>
      </c>
      <c r="AN148" s="19" t="s">
        <v>50</v>
      </c>
      <c r="AO148" s="8"/>
    </row>
    <row r="149" spans="1:41" x14ac:dyDescent="0.35">
      <c r="A149" s="79"/>
      <c r="B149" s="80" t="s">
        <v>12</v>
      </c>
      <c r="C149" s="90"/>
      <c r="D149" s="31"/>
      <c r="E149" s="31">
        <v>8013.6</v>
      </c>
      <c r="F149" s="31">
        <f t="shared" si="172"/>
        <v>8013.6</v>
      </c>
      <c r="G149" s="31"/>
      <c r="H149" s="31">
        <f t="shared" si="312"/>
        <v>8013.6</v>
      </c>
      <c r="I149" s="31"/>
      <c r="J149" s="31">
        <f t="shared" si="313"/>
        <v>8013.6</v>
      </c>
      <c r="K149" s="31"/>
      <c r="L149" s="31">
        <f t="shared" si="314"/>
        <v>8013.6</v>
      </c>
      <c r="M149" s="31">
        <v>-2353.6</v>
      </c>
      <c r="N149" s="31">
        <f t="shared" si="315"/>
        <v>5660</v>
      </c>
      <c r="O149" s="42"/>
      <c r="P149" s="83">
        <f t="shared" si="316"/>
        <v>5660</v>
      </c>
      <c r="Q149" s="31"/>
      <c r="R149" s="31"/>
      <c r="S149" s="31">
        <f t="shared" si="173"/>
        <v>0</v>
      </c>
      <c r="T149" s="31"/>
      <c r="U149" s="31">
        <f t="shared" si="317"/>
        <v>0</v>
      </c>
      <c r="V149" s="31"/>
      <c r="W149" s="31">
        <f t="shared" si="318"/>
        <v>0</v>
      </c>
      <c r="X149" s="31"/>
      <c r="Y149" s="31">
        <f t="shared" si="319"/>
        <v>0</v>
      </c>
      <c r="Z149" s="42"/>
      <c r="AA149" s="83">
        <f t="shared" si="320"/>
        <v>0</v>
      </c>
      <c r="AB149" s="31"/>
      <c r="AC149" s="31"/>
      <c r="AD149" s="31">
        <f t="shared" si="174"/>
        <v>0</v>
      </c>
      <c r="AE149" s="31"/>
      <c r="AF149" s="31">
        <f t="shared" si="321"/>
        <v>0</v>
      </c>
      <c r="AG149" s="31"/>
      <c r="AH149" s="31">
        <f t="shared" si="322"/>
        <v>0</v>
      </c>
      <c r="AI149" s="31"/>
      <c r="AJ149" s="31">
        <f t="shared" si="323"/>
        <v>0</v>
      </c>
      <c r="AK149" s="42"/>
      <c r="AL149" s="83">
        <f t="shared" si="324"/>
        <v>0</v>
      </c>
      <c r="AM149" s="25" t="s">
        <v>312</v>
      </c>
      <c r="AO149" s="8"/>
    </row>
    <row r="150" spans="1:41" x14ac:dyDescent="0.35">
      <c r="A150" s="79"/>
      <c r="B150" s="87" t="s">
        <v>4</v>
      </c>
      <c r="C150" s="87"/>
      <c r="D150" s="33">
        <f>D155+D156+D157+D158+D159+D160+D161+D162+D166+D170+D174+D175+D179+D183+D187+D191+D196</f>
        <v>1068232.1000000001</v>
      </c>
      <c r="E150" s="33">
        <f>E155+E156+E157+E158+E159+E160+E161+E162+E166+E170+E174+E175+E179+E183+E187+E191+E196</f>
        <v>0</v>
      </c>
      <c r="F150" s="33">
        <f t="shared" si="172"/>
        <v>1068232.1000000001</v>
      </c>
      <c r="G150" s="33">
        <f>G155+G156+G157+G158+G159+G160+G161+G162+G166+G170+G174+G175+G179+G183+G187+G191+G196+G199</f>
        <v>30698.199999999997</v>
      </c>
      <c r="H150" s="33">
        <f t="shared" si="312"/>
        <v>1098930.3</v>
      </c>
      <c r="I150" s="33">
        <f>I155+I156+I157+I158+I159+I160+I161+I162+I166+I170+I174+I175+I179+I183+I187+I191+I196+I199</f>
        <v>0</v>
      </c>
      <c r="J150" s="33">
        <f t="shared" si="313"/>
        <v>1098930.3</v>
      </c>
      <c r="K150" s="33">
        <f>K155+K156+K157+K158+K159+K160+K161+K162+K166+K170+K174+K175+K179+K183+K187+K191+K196+K199</f>
        <v>0</v>
      </c>
      <c r="L150" s="33">
        <f t="shared" si="314"/>
        <v>1098930.3</v>
      </c>
      <c r="M150" s="31">
        <f>M155+M156+M157+M158+M159+M160+M161+M162+M166+M170+M174+M175+M179+M183+M187+M191+M196+M199</f>
        <v>0</v>
      </c>
      <c r="N150" s="33">
        <f t="shared" si="315"/>
        <v>1098930.3</v>
      </c>
      <c r="O150" s="33">
        <f>O155+O156+O157+O158+O159+O160+O161+O162+O166+O170+O174+O175+O179+O183+O187+O191+O196+O199</f>
        <v>121013.87899999999</v>
      </c>
      <c r="P150" s="83">
        <f t="shared" si="316"/>
        <v>1219944.179</v>
      </c>
      <c r="Q150" s="33">
        <f t="shared" ref="Q150:AC150" si="325">Q155+Q156+Q157+Q158+Q159+Q160+Q161+Q162+Q166+Q170+Q174+Q175+Q179+Q183+Q187+Q191+Q196</f>
        <v>771904.09999999986</v>
      </c>
      <c r="R150" s="33">
        <f t="shared" ref="R150" si="326">R155+R156+R157+R158+R159+R160+R161+R162+R166+R170+R174+R175+R179+R183+R187+R191+R196</f>
        <v>0</v>
      </c>
      <c r="S150" s="33">
        <f t="shared" si="173"/>
        <v>771904.09999999986</v>
      </c>
      <c r="T150" s="33">
        <f>T155+T156+T157+T158+T159+T160+T161+T162+T166+T170+T174+T175+T179+T183+T187+T191+T196+T199</f>
        <v>0</v>
      </c>
      <c r="U150" s="33">
        <f t="shared" si="317"/>
        <v>771904.09999999986</v>
      </c>
      <c r="V150" s="33">
        <f>V155+V156+V157+V158+V159+V160+V161+V162+V166+V170+V174+V175+V179+V183+V187+V191+V196+V199</f>
        <v>0</v>
      </c>
      <c r="W150" s="33">
        <f t="shared" si="318"/>
        <v>771904.09999999986</v>
      </c>
      <c r="X150" s="31">
        <f>X155+X156+X157+X158+X159+X160+X161+X162+X166+X170+X174+X175+X179+X183+X187+X191+X196+X199</f>
        <v>0</v>
      </c>
      <c r="Y150" s="33">
        <f t="shared" si="319"/>
        <v>771904.09999999986</v>
      </c>
      <c r="Z150" s="33">
        <f>Z155+Z156+Z157+Z158+Z159+Z160+Z161+Z162+Z166+Z170+Z174+Z175+Z179+Z183+Z187+Z191+Z196+Z199</f>
        <v>-6816.6819999999998</v>
      </c>
      <c r="AA150" s="83">
        <f t="shared" si="320"/>
        <v>765087.41799999983</v>
      </c>
      <c r="AB150" s="33">
        <f t="shared" si="325"/>
        <v>1699506.2</v>
      </c>
      <c r="AC150" s="33">
        <f t="shared" si="325"/>
        <v>0</v>
      </c>
      <c r="AD150" s="33">
        <f t="shared" si="174"/>
        <v>1699506.2</v>
      </c>
      <c r="AE150" s="33">
        <f>AE155+AE156+AE157+AE158+AE159+AE160+AE161+AE162+AE166+AE170+AE174+AE175+AE179+AE183+AE187+AE191+AE196+AE199</f>
        <v>0</v>
      </c>
      <c r="AF150" s="33">
        <f t="shared" si="321"/>
        <v>1699506.2</v>
      </c>
      <c r="AG150" s="33">
        <f>AG155+AG156+AG157+AG158+AG159+AG160+AG161+AG162+AG166+AG170+AG174+AG175+AG179+AG183+AG187+AG191+AG196+AG199</f>
        <v>0</v>
      </c>
      <c r="AH150" s="33">
        <f t="shared" si="322"/>
        <v>1699506.2</v>
      </c>
      <c r="AI150" s="31">
        <f>AI155+AI156+AI157+AI158+AI159+AI160+AI161+AI162+AI166+AI170+AI174+AI175+AI179+AI183+AI187+AI191+AI196+AI199</f>
        <v>0</v>
      </c>
      <c r="AJ150" s="33">
        <f t="shared" si="323"/>
        <v>1699506.2</v>
      </c>
      <c r="AK150" s="33">
        <f>AK155+AK156+AK157+AK158+AK159+AK160+AK161+AK162+AK166+AK170+AK174+AK175+AK179+AK183+AK187+AK191+AK196+AK199</f>
        <v>142302.80299999999</v>
      </c>
      <c r="AL150" s="83">
        <f t="shared" si="324"/>
        <v>1841809.003</v>
      </c>
      <c r="AM150" s="27"/>
      <c r="AN150" s="20"/>
      <c r="AO150" s="13"/>
    </row>
    <row r="151" spans="1:41" x14ac:dyDescent="0.35">
      <c r="A151" s="79"/>
      <c r="B151" s="80" t="s">
        <v>5</v>
      </c>
      <c r="C151" s="89"/>
      <c r="D151" s="32"/>
      <c r="E151" s="33"/>
      <c r="F151" s="33"/>
      <c r="G151" s="33"/>
      <c r="H151" s="33"/>
      <c r="I151" s="33"/>
      <c r="J151" s="33"/>
      <c r="K151" s="33"/>
      <c r="L151" s="33"/>
      <c r="M151" s="31"/>
      <c r="N151" s="33"/>
      <c r="O151" s="33"/>
      <c r="P151" s="83"/>
      <c r="Q151" s="33"/>
      <c r="R151" s="33"/>
      <c r="S151" s="33"/>
      <c r="T151" s="33"/>
      <c r="U151" s="33"/>
      <c r="V151" s="33"/>
      <c r="W151" s="33"/>
      <c r="X151" s="31"/>
      <c r="Y151" s="33"/>
      <c r="Z151" s="33"/>
      <c r="AA151" s="83"/>
      <c r="AB151" s="33"/>
      <c r="AC151" s="33"/>
      <c r="AD151" s="33"/>
      <c r="AE151" s="33"/>
      <c r="AF151" s="33"/>
      <c r="AG151" s="33"/>
      <c r="AH151" s="33"/>
      <c r="AI151" s="31"/>
      <c r="AJ151" s="33"/>
      <c r="AK151" s="33"/>
      <c r="AL151" s="83"/>
      <c r="AM151" s="27"/>
      <c r="AN151" s="20"/>
      <c r="AO151" s="13"/>
    </row>
    <row r="152" spans="1:41" s="14" customFormat="1" hidden="1" x14ac:dyDescent="0.35">
      <c r="A152" s="12"/>
      <c r="B152" s="15" t="s">
        <v>6</v>
      </c>
      <c r="C152" s="16"/>
      <c r="D152" s="32">
        <f>D155+D156+D157+D158+D159+D160+D161+D164+D168+D172+D174+D177+D181+D185+D189+D193</f>
        <v>446886.1</v>
      </c>
      <c r="E152" s="33">
        <f>E155+E156+E157+E158+E159+E160+E161+E164+E168+E172+E174+E177+E181+E185+E189+E193</f>
        <v>0</v>
      </c>
      <c r="F152" s="33">
        <f t="shared" si="172"/>
        <v>446886.1</v>
      </c>
      <c r="G152" s="33">
        <f>G155+G156+G157+G158+G159+G160+G161+G164+G168+G172+G174+G177+G181+G185+G189+G193+G199</f>
        <v>30698.199999999997</v>
      </c>
      <c r="H152" s="33">
        <f t="shared" ref="H152:H162" si="327">F152+G152</f>
        <v>477584.3</v>
      </c>
      <c r="I152" s="33">
        <f>I155+I156+I157+I158+I159+I160+I161+I164+I168+I172+I174+I177+I181+I185+I189+I193+I199</f>
        <v>0</v>
      </c>
      <c r="J152" s="33">
        <f t="shared" ref="J152:J162" si="328">H152+I152</f>
        <v>477584.3</v>
      </c>
      <c r="K152" s="33">
        <f>K155+K156+K157+K158+K159+K160+K161+K164+K168+K172+K174+K177+K181+K185+K189+K193+K201</f>
        <v>0</v>
      </c>
      <c r="L152" s="33">
        <f t="shared" ref="L152:L162" si="329">J152+K152</f>
        <v>477584.3</v>
      </c>
      <c r="M152" s="31">
        <f>M155+M156+M157+M158+M159+M160+M161+M164+M168+M172+M174+M177+M181+M185+M189+M193+M201</f>
        <v>0</v>
      </c>
      <c r="N152" s="33">
        <f t="shared" ref="N152:N162" si="330">L152+M152</f>
        <v>477584.3</v>
      </c>
      <c r="O152" s="33">
        <f>O155+O156+O157+O158+O159+O160+O161+O164+O168+O172+O174+O177+O181+O185+O189+O193+O201</f>
        <v>-135486.12100000001</v>
      </c>
      <c r="P152" s="33">
        <f t="shared" ref="P152:P162" si="331">N152+O152</f>
        <v>342098.179</v>
      </c>
      <c r="Q152" s="33">
        <f t="shared" ref="Q152:AC152" si="332">Q155+Q156+Q157+Q158+Q159+Q160+Q161+Q164+Q168+Q172+Q174+Q177+Q181+Q185+Q189+Q193</f>
        <v>246904.09999999998</v>
      </c>
      <c r="R152" s="33">
        <f t="shared" ref="R152" si="333">R155+R156+R157+R158+R159+R160+R161+R164+R168+R172+R174+R177+R181+R185+R189+R193</f>
        <v>0</v>
      </c>
      <c r="S152" s="33">
        <f t="shared" si="173"/>
        <v>246904.09999999998</v>
      </c>
      <c r="T152" s="33">
        <f>T155+T156+T157+T158+T159+T160+T161+T164+T168+T172+T174+T177+T181+T185+T189+T193+T199</f>
        <v>0</v>
      </c>
      <c r="U152" s="33">
        <f t="shared" ref="U152:U162" si="334">S152+T152</f>
        <v>246904.09999999998</v>
      </c>
      <c r="V152" s="33">
        <f>V155+V156+V157+V158+V159+V160+V161+V164+V168+V172+V174+V177+V181+V185+V189+V193+V199</f>
        <v>0</v>
      </c>
      <c r="W152" s="33">
        <f t="shared" ref="W152:W162" si="335">U152+V152</f>
        <v>246904.09999999998</v>
      </c>
      <c r="X152" s="31">
        <f>X155+X156+X157+X158+X159+X160+X161+X164+X168+X172+X174+X177+X181+X185+X189+X193+X199</f>
        <v>0</v>
      </c>
      <c r="Y152" s="33">
        <f t="shared" ref="Y152:Y162" si="336">W152+X152</f>
        <v>246904.09999999998</v>
      </c>
      <c r="Z152" s="33">
        <f>Z155+Z156+Z157+Z158+Z159+Z160+Z161+Z164+Z168+Z172+Z174+Z177+Z181+Z185+Z189+Z193+Z199</f>
        <v>-6816.6819999999998</v>
      </c>
      <c r="AA152" s="33">
        <f t="shared" ref="AA152:AA162" si="337">Y152+Z152</f>
        <v>240087.41799999998</v>
      </c>
      <c r="AB152" s="33">
        <f t="shared" si="332"/>
        <v>574506.19999999995</v>
      </c>
      <c r="AC152" s="33">
        <f t="shared" si="332"/>
        <v>0</v>
      </c>
      <c r="AD152" s="33">
        <f t="shared" si="174"/>
        <v>574506.19999999995</v>
      </c>
      <c r="AE152" s="33">
        <f>AE155+AE156+AE157+AE158+AE159+AE160+AE161+AE164+AE168+AE172+AE174+AE177+AE181+AE185+AE189+AE193+AE199</f>
        <v>0</v>
      </c>
      <c r="AF152" s="33">
        <f t="shared" ref="AF152:AF162" si="338">AD152+AE152</f>
        <v>574506.19999999995</v>
      </c>
      <c r="AG152" s="33">
        <f>AG155+AG156+AG157+AG158+AG159+AG160+AG161+AG164+AG168+AG172+AG174+AG177+AG181+AG185+AG189+AG193+AG199</f>
        <v>0</v>
      </c>
      <c r="AH152" s="33">
        <f t="shared" ref="AH152:AH162" si="339">AF152+AG152</f>
        <v>574506.19999999995</v>
      </c>
      <c r="AI152" s="31">
        <f>AI155+AI156+AI157+AI158+AI159+AI160+AI161+AI164+AI168+AI172+AI174+AI177+AI181+AI185+AI189+AI193+AI199</f>
        <v>0</v>
      </c>
      <c r="AJ152" s="33">
        <f t="shared" ref="AJ152:AJ162" si="340">AH152+AI152</f>
        <v>574506.19999999995</v>
      </c>
      <c r="AK152" s="33">
        <f>AK155+AK156+AK157+AK158+AK159+AK160+AK161+AK164+AK168+AK172+AK174+AK177+AK181+AK185+AK189+AK193+AK199</f>
        <v>142302.80299999999</v>
      </c>
      <c r="AL152" s="33">
        <f t="shared" ref="AL152:AL162" si="341">AJ152+AK152</f>
        <v>716809.00299999991</v>
      </c>
      <c r="AM152" s="28"/>
      <c r="AN152" s="20" t="s">
        <v>50</v>
      </c>
      <c r="AO152" s="13"/>
    </row>
    <row r="153" spans="1:41" x14ac:dyDescent="0.35">
      <c r="A153" s="79"/>
      <c r="B153" s="87" t="s">
        <v>20</v>
      </c>
      <c r="C153" s="89"/>
      <c r="D153" s="32">
        <f>D165+D169+D173+D178+D182+D186+D190+D198+D194</f>
        <v>621346</v>
      </c>
      <c r="E153" s="33">
        <f>E165+E169+E173+E178+E182+E186+E190+E198+E194</f>
        <v>0</v>
      </c>
      <c r="F153" s="33">
        <f t="shared" si="172"/>
        <v>621346</v>
      </c>
      <c r="G153" s="33">
        <f>G165+G169+G173+G178+G182+G186+G190+G198+G194</f>
        <v>0</v>
      </c>
      <c r="H153" s="33">
        <f t="shared" si="327"/>
        <v>621346</v>
      </c>
      <c r="I153" s="33">
        <f>I165+I169+I173+I178+I182+I186+I190+I198+I194</f>
        <v>0</v>
      </c>
      <c r="J153" s="33">
        <f t="shared" si="328"/>
        <v>621346</v>
      </c>
      <c r="K153" s="33">
        <f>K165+K169+K173+K178+K182+K186+K190+K198+K194+K202</f>
        <v>0</v>
      </c>
      <c r="L153" s="33">
        <f t="shared" si="329"/>
        <v>621346</v>
      </c>
      <c r="M153" s="31">
        <f>M165+M169+M173+M178+M182+M186+M190+M198+M194+M202</f>
        <v>0</v>
      </c>
      <c r="N153" s="33">
        <f t="shared" si="330"/>
        <v>621346</v>
      </c>
      <c r="O153" s="33">
        <f>O165+O169+O173+O178+O182+O186+O190+O198+O194+O202</f>
        <v>0</v>
      </c>
      <c r="P153" s="83">
        <f t="shared" si="331"/>
        <v>621346</v>
      </c>
      <c r="Q153" s="33">
        <f t="shared" ref="Q153:AC153" si="342">Q165+Q169+Q173+Q178+Q182+Q186+Q190+Q198+Q194</f>
        <v>525000</v>
      </c>
      <c r="R153" s="33">
        <f t="shared" ref="R153:T153" si="343">R165+R169+R173+R178+R182+R186+R190+R198+R194</f>
        <v>0</v>
      </c>
      <c r="S153" s="33">
        <f t="shared" si="173"/>
        <v>525000</v>
      </c>
      <c r="T153" s="33">
        <f t="shared" si="343"/>
        <v>0</v>
      </c>
      <c r="U153" s="33">
        <f t="shared" si="334"/>
        <v>525000</v>
      </c>
      <c r="V153" s="33">
        <f t="shared" ref="V153:X153" si="344">V165+V169+V173+V178+V182+V186+V190+V198+V194</f>
        <v>0</v>
      </c>
      <c r="W153" s="33">
        <f t="shared" si="335"/>
        <v>525000</v>
      </c>
      <c r="X153" s="31">
        <f t="shared" si="344"/>
        <v>0</v>
      </c>
      <c r="Y153" s="33">
        <f t="shared" si="336"/>
        <v>525000</v>
      </c>
      <c r="Z153" s="33">
        <f t="shared" ref="Z153" si="345">Z165+Z169+Z173+Z178+Z182+Z186+Z190+Z198+Z194</f>
        <v>0</v>
      </c>
      <c r="AA153" s="83">
        <f t="shared" si="337"/>
        <v>525000</v>
      </c>
      <c r="AB153" s="33">
        <f t="shared" si="342"/>
        <v>1125000</v>
      </c>
      <c r="AC153" s="33">
        <f t="shared" si="342"/>
        <v>0</v>
      </c>
      <c r="AD153" s="33">
        <f t="shared" si="174"/>
        <v>1125000</v>
      </c>
      <c r="AE153" s="33">
        <f t="shared" ref="AE153:AG153" si="346">AE165+AE169+AE173+AE178+AE182+AE186+AE190+AE198+AE194</f>
        <v>0</v>
      </c>
      <c r="AF153" s="33">
        <f t="shared" si="338"/>
        <v>1125000</v>
      </c>
      <c r="AG153" s="33">
        <f t="shared" si="346"/>
        <v>0</v>
      </c>
      <c r="AH153" s="33">
        <f t="shared" si="339"/>
        <v>1125000</v>
      </c>
      <c r="AI153" s="31">
        <f t="shared" ref="AI153:AK153" si="347">AI165+AI169+AI173+AI178+AI182+AI186+AI190+AI198+AI194</f>
        <v>0</v>
      </c>
      <c r="AJ153" s="33">
        <f t="shared" si="340"/>
        <v>1125000</v>
      </c>
      <c r="AK153" s="33">
        <f t="shared" si="347"/>
        <v>0</v>
      </c>
      <c r="AL153" s="83">
        <f t="shared" si="341"/>
        <v>1125000</v>
      </c>
      <c r="AM153" s="27"/>
      <c r="AN153" s="20"/>
      <c r="AO153" s="13"/>
    </row>
    <row r="154" spans="1:41" x14ac:dyDescent="0.35">
      <c r="A154" s="79"/>
      <c r="B154" s="87" t="s">
        <v>19</v>
      </c>
      <c r="C154" s="89"/>
      <c r="D154" s="32"/>
      <c r="E154" s="33"/>
      <c r="F154" s="33"/>
      <c r="G154" s="33"/>
      <c r="H154" s="33"/>
      <c r="I154" s="31"/>
      <c r="J154" s="33"/>
      <c r="K154" s="31">
        <f>K195</f>
        <v>0</v>
      </c>
      <c r="L154" s="33">
        <f t="shared" si="329"/>
        <v>0</v>
      </c>
      <c r="M154" s="31">
        <f>M195</f>
        <v>0</v>
      </c>
      <c r="N154" s="33">
        <f t="shared" si="330"/>
        <v>0</v>
      </c>
      <c r="O154" s="33">
        <f>O195</f>
        <v>256500</v>
      </c>
      <c r="P154" s="83">
        <f t="shared" si="331"/>
        <v>256500</v>
      </c>
      <c r="Q154" s="33"/>
      <c r="R154" s="33"/>
      <c r="S154" s="33"/>
      <c r="T154" s="33"/>
      <c r="U154" s="33"/>
      <c r="V154" s="31"/>
      <c r="W154" s="33"/>
      <c r="X154" s="31"/>
      <c r="Y154" s="33">
        <f t="shared" si="336"/>
        <v>0</v>
      </c>
      <c r="Z154" s="33"/>
      <c r="AA154" s="83">
        <f t="shared" si="337"/>
        <v>0</v>
      </c>
      <c r="AB154" s="33"/>
      <c r="AC154" s="33"/>
      <c r="AD154" s="33"/>
      <c r="AE154" s="33"/>
      <c r="AF154" s="33"/>
      <c r="AG154" s="31"/>
      <c r="AH154" s="33"/>
      <c r="AI154" s="31"/>
      <c r="AJ154" s="33">
        <f t="shared" si="340"/>
        <v>0</v>
      </c>
      <c r="AK154" s="33"/>
      <c r="AL154" s="83">
        <f t="shared" si="341"/>
        <v>0</v>
      </c>
      <c r="AM154" s="27"/>
      <c r="AN154" s="20"/>
      <c r="AO154" s="13"/>
    </row>
    <row r="155" spans="1:41" ht="54" x14ac:dyDescent="0.35">
      <c r="A155" s="79" t="s">
        <v>168</v>
      </c>
      <c r="B155" s="87" t="s">
        <v>109</v>
      </c>
      <c r="C155" s="90" t="s">
        <v>110</v>
      </c>
      <c r="D155" s="30">
        <v>11495</v>
      </c>
      <c r="E155" s="31"/>
      <c r="F155" s="31">
        <f t="shared" si="172"/>
        <v>11495</v>
      </c>
      <c r="G155" s="31"/>
      <c r="H155" s="31">
        <f t="shared" si="327"/>
        <v>11495</v>
      </c>
      <c r="I155" s="31"/>
      <c r="J155" s="31">
        <f t="shared" si="328"/>
        <v>11495</v>
      </c>
      <c r="K155" s="31"/>
      <c r="L155" s="31">
        <f t="shared" si="329"/>
        <v>11495</v>
      </c>
      <c r="M155" s="31"/>
      <c r="N155" s="31">
        <f t="shared" si="330"/>
        <v>11495</v>
      </c>
      <c r="O155" s="42"/>
      <c r="P155" s="83">
        <f t="shared" si="331"/>
        <v>11495</v>
      </c>
      <c r="Q155" s="31">
        <v>0</v>
      </c>
      <c r="R155" s="31"/>
      <c r="S155" s="31">
        <f t="shared" si="173"/>
        <v>0</v>
      </c>
      <c r="T155" s="31"/>
      <c r="U155" s="31">
        <f t="shared" si="334"/>
        <v>0</v>
      </c>
      <c r="V155" s="31"/>
      <c r="W155" s="31">
        <f t="shared" si="335"/>
        <v>0</v>
      </c>
      <c r="X155" s="31"/>
      <c r="Y155" s="31">
        <f t="shared" si="336"/>
        <v>0</v>
      </c>
      <c r="Z155" s="42"/>
      <c r="AA155" s="83">
        <f t="shared" si="337"/>
        <v>0</v>
      </c>
      <c r="AB155" s="31">
        <v>0</v>
      </c>
      <c r="AC155" s="31"/>
      <c r="AD155" s="31">
        <f t="shared" si="174"/>
        <v>0</v>
      </c>
      <c r="AE155" s="31"/>
      <c r="AF155" s="31">
        <f t="shared" si="338"/>
        <v>0</v>
      </c>
      <c r="AG155" s="31"/>
      <c r="AH155" s="31">
        <f t="shared" si="339"/>
        <v>0</v>
      </c>
      <c r="AI155" s="31"/>
      <c r="AJ155" s="31">
        <f t="shared" si="340"/>
        <v>0</v>
      </c>
      <c r="AK155" s="42"/>
      <c r="AL155" s="83">
        <f t="shared" si="341"/>
        <v>0</v>
      </c>
      <c r="AM155" s="25" t="s">
        <v>266</v>
      </c>
      <c r="AO155" s="8"/>
    </row>
    <row r="156" spans="1:41" ht="54" x14ac:dyDescent="0.35">
      <c r="A156" s="79" t="s">
        <v>169</v>
      </c>
      <c r="B156" s="87" t="s">
        <v>111</v>
      </c>
      <c r="C156" s="89" t="s">
        <v>110</v>
      </c>
      <c r="D156" s="30">
        <v>5820.5</v>
      </c>
      <c r="E156" s="31"/>
      <c r="F156" s="31">
        <f t="shared" si="172"/>
        <v>5820.5</v>
      </c>
      <c r="G156" s="31"/>
      <c r="H156" s="31">
        <f t="shared" si="327"/>
        <v>5820.5</v>
      </c>
      <c r="I156" s="31"/>
      <c r="J156" s="31">
        <f t="shared" si="328"/>
        <v>5820.5</v>
      </c>
      <c r="K156" s="31"/>
      <c r="L156" s="31">
        <f t="shared" si="329"/>
        <v>5820.5</v>
      </c>
      <c r="M156" s="31"/>
      <c r="N156" s="31">
        <f t="shared" si="330"/>
        <v>5820.5</v>
      </c>
      <c r="O156" s="42"/>
      <c r="P156" s="83">
        <f t="shared" si="331"/>
        <v>5820.5</v>
      </c>
      <c r="Q156" s="31">
        <v>0</v>
      </c>
      <c r="R156" s="31"/>
      <c r="S156" s="31">
        <f t="shared" si="173"/>
        <v>0</v>
      </c>
      <c r="T156" s="31"/>
      <c r="U156" s="31">
        <f t="shared" si="334"/>
        <v>0</v>
      </c>
      <c r="V156" s="31"/>
      <c r="W156" s="31">
        <f t="shared" si="335"/>
        <v>0</v>
      </c>
      <c r="X156" s="31"/>
      <c r="Y156" s="31">
        <f t="shared" si="336"/>
        <v>0</v>
      </c>
      <c r="Z156" s="42"/>
      <c r="AA156" s="83">
        <f t="shared" si="337"/>
        <v>0</v>
      </c>
      <c r="AB156" s="31">
        <v>0</v>
      </c>
      <c r="AC156" s="31"/>
      <c r="AD156" s="31">
        <f t="shared" si="174"/>
        <v>0</v>
      </c>
      <c r="AE156" s="31"/>
      <c r="AF156" s="31">
        <f t="shared" si="338"/>
        <v>0</v>
      </c>
      <c r="AG156" s="31"/>
      <c r="AH156" s="31">
        <f t="shared" si="339"/>
        <v>0</v>
      </c>
      <c r="AI156" s="31"/>
      <c r="AJ156" s="31">
        <f t="shared" si="340"/>
        <v>0</v>
      </c>
      <c r="AK156" s="42"/>
      <c r="AL156" s="83">
        <f t="shared" si="341"/>
        <v>0</v>
      </c>
      <c r="AM156" s="25" t="s">
        <v>267</v>
      </c>
      <c r="AO156" s="8"/>
    </row>
    <row r="157" spans="1:41" ht="54" x14ac:dyDescent="0.35">
      <c r="A157" s="79" t="s">
        <v>170</v>
      </c>
      <c r="B157" s="87" t="s">
        <v>112</v>
      </c>
      <c r="C157" s="93" t="s">
        <v>110</v>
      </c>
      <c r="D157" s="30">
        <v>18000</v>
      </c>
      <c r="E157" s="31"/>
      <c r="F157" s="31">
        <f t="shared" si="172"/>
        <v>18000</v>
      </c>
      <c r="G157" s="31"/>
      <c r="H157" s="31">
        <f t="shared" si="327"/>
        <v>18000</v>
      </c>
      <c r="I157" s="31"/>
      <c r="J157" s="31">
        <f t="shared" si="328"/>
        <v>18000</v>
      </c>
      <c r="K157" s="31"/>
      <c r="L157" s="31">
        <f t="shared" si="329"/>
        <v>18000</v>
      </c>
      <c r="M157" s="31"/>
      <c r="N157" s="31">
        <f t="shared" si="330"/>
        <v>18000</v>
      </c>
      <c r="O157" s="42">
        <v>-18000</v>
      </c>
      <c r="P157" s="83">
        <f t="shared" si="331"/>
        <v>0</v>
      </c>
      <c r="Q157" s="31">
        <v>0</v>
      </c>
      <c r="R157" s="31"/>
      <c r="S157" s="31">
        <f t="shared" si="173"/>
        <v>0</v>
      </c>
      <c r="T157" s="31"/>
      <c r="U157" s="31">
        <f t="shared" si="334"/>
        <v>0</v>
      </c>
      <c r="V157" s="31"/>
      <c r="W157" s="31">
        <f t="shared" si="335"/>
        <v>0</v>
      </c>
      <c r="X157" s="31"/>
      <c r="Y157" s="31">
        <f t="shared" si="336"/>
        <v>0</v>
      </c>
      <c r="Z157" s="42">
        <v>18000</v>
      </c>
      <c r="AA157" s="83">
        <f t="shared" si="337"/>
        <v>18000</v>
      </c>
      <c r="AB157" s="31">
        <v>180000</v>
      </c>
      <c r="AC157" s="31"/>
      <c r="AD157" s="31">
        <f t="shared" si="174"/>
        <v>180000</v>
      </c>
      <c r="AE157" s="31"/>
      <c r="AF157" s="31">
        <f t="shared" si="338"/>
        <v>180000</v>
      </c>
      <c r="AG157" s="31"/>
      <c r="AH157" s="31">
        <f t="shared" si="339"/>
        <v>180000</v>
      </c>
      <c r="AI157" s="31"/>
      <c r="AJ157" s="31">
        <f t="shared" si="340"/>
        <v>180000</v>
      </c>
      <c r="AK157" s="42"/>
      <c r="AL157" s="83">
        <f t="shared" si="341"/>
        <v>180000</v>
      </c>
      <c r="AM157" s="26" t="s">
        <v>268</v>
      </c>
      <c r="AO157" s="8"/>
    </row>
    <row r="158" spans="1:41" ht="54" x14ac:dyDescent="0.35">
      <c r="A158" s="79" t="s">
        <v>171</v>
      </c>
      <c r="B158" s="87" t="s">
        <v>113</v>
      </c>
      <c r="C158" s="89" t="s">
        <v>110</v>
      </c>
      <c r="D158" s="30">
        <v>0</v>
      </c>
      <c r="E158" s="31"/>
      <c r="F158" s="31">
        <f t="shared" si="172"/>
        <v>0</v>
      </c>
      <c r="G158" s="31"/>
      <c r="H158" s="31">
        <f t="shared" si="327"/>
        <v>0</v>
      </c>
      <c r="I158" s="31"/>
      <c r="J158" s="31">
        <f t="shared" si="328"/>
        <v>0</v>
      </c>
      <c r="K158" s="31"/>
      <c r="L158" s="31">
        <f t="shared" si="329"/>
        <v>0</v>
      </c>
      <c r="M158" s="31"/>
      <c r="N158" s="31">
        <f t="shared" si="330"/>
        <v>0</v>
      </c>
      <c r="O158" s="42"/>
      <c r="P158" s="83">
        <f t="shared" si="331"/>
        <v>0</v>
      </c>
      <c r="Q158" s="31">
        <v>7202.2</v>
      </c>
      <c r="R158" s="31"/>
      <c r="S158" s="31">
        <f t="shared" si="173"/>
        <v>7202.2</v>
      </c>
      <c r="T158" s="31"/>
      <c r="U158" s="31">
        <f t="shared" si="334"/>
        <v>7202.2</v>
      </c>
      <c r="V158" s="31"/>
      <c r="W158" s="31">
        <f t="shared" si="335"/>
        <v>7202.2</v>
      </c>
      <c r="X158" s="31"/>
      <c r="Y158" s="31">
        <f t="shared" si="336"/>
        <v>7202.2</v>
      </c>
      <c r="Z158" s="42"/>
      <c r="AA158" s="83">
        <f t="shared" si="337"/>
        <v>7202.2</v>
      </c>
      <c r="AB158" s="31">
        <v>0</v>
      </c>
      <c r="AC158" s="31"/>
      <c r="AD158" s="31">
        <f t="shared" si="174"/>
        <v>0</v>
      </c>
      <c r="AE158" s="31"/>
      <c r="AF158" s="31">
        <f t="shared" si="338"/>
        <v>0</v>
      </c>
      <c r="AG158" s="31"/>
      <c r="AH158" s="31">
        <f t="shared" si="339"/>
        <v>0</v>
      </c>
      <c r="AI158" s="31"/>
      <c r="AJ158" s="31">
        <f t="shared" si="340"/>
        <v>0</v>
      </c>
      <c r="AK158" s="42"/>
      <c r="AL158" s="83">
        <f t="shared" si="341"/>
        <v>0</v>
      </c>
      <c r="AM158" s="25" t="s">
        <v>269</v>
      </c>
      <c r="AO158" s="8"/>
    </row>
    <row r="159" spans="1:41" ht="54" x14ac:dyDescent="0.35">
      <c r="A159" s="79" t="s">
        <v>172</v>
      </c>
      <c r="B159" s="87" t="s">
        <v>114</v>
      </c>
      <c r="C159" s="90" t="s">
        <v>110</v>
      </c>
      <c r="D159" s="30">
        <v>0</v>
      </c>
      <c r="E159" s="31"/>
      <c r="F159" s="31">
        <f t="shared" si="172"/>
        <v>0</v>
      </c>
      <c r="G159" s="31"/>
      <c r="H159" s="31">
        <f t="shared" si="327"/>
        <v>0</v>
      </c>
      <c r="I159" s="31"/>
      <c r="J159" s="31">
        <f t="shared" si="328"/>
        <v>0</v>
      </c>
      <c r="K159" s="31"/>
      <c r="L159" s="31">
        <f t="shared" si="329"/>
        <v>0</v>
      </c>
      <c r="M159" s="31"/>
      <c r="N159" s="31">
        <f t="shared" si="330"/>
        <v>0</v>
      </c>
      <c r="O159" s="42"/>
      <c r="P159" s="83">
        <f t="shared" si="331"/>
        <v>0</v>
      </c>
      <c r="Q159" s="31">
        <v>9362.9</v>
      </c>
      <c r="R159" s="31"/>
      <c r="S159" s="31">
        <f t="shared" si="173"/>
        <v>9362.9</v>
      </c>
      <c r="T159" s="31"/>
      <c r="U159" s="31">
        <f t="shared" si="334"/>
        <v>9362.9</v>
      </c>
      <c r="V159" s="31"/>
      <c r="W159" s="31">
        <f t="shared" si="335"/>
        <v>9362.9</v>
      </c>
      <c r="X159" s="31"/>
      <c r="Y159" s="31">
        <f t="shared" si="336"/>
        <v>9362.9</v>
      </c>
      <c r="Z159" s="42"/>
      <c r="AA159" s="83">
        <f t="shared" si="337"/>
        <v>9362.9</v>
      </c>
      <c r="AB159" s="31">
        <v>0</v>
      </c>
      <c r="AC159" s="31"/>
      <c r="AD159" s="31">
        <f t="shared" si="174"/>
        <v>0</v>
      </c>
      <c r="AE159" s="31"/>
      <c r="AF159" s="31">
        <f t="shared" si="338"/>
        <v>0</v>
      </c>
      <c r="AG159" s="31"/>
      <c r="AH159" s="31">
        <f t="shared" si="339"/>
        <v>0</v>
      </c>
      <c r="AI159" s="31"/>
      <c r="AJ159" s="31">
        <f t="shared" si="340"/>
        <v>0</v>
      </c>
      <c r="AK159" s="42"/>
      <c r="AL159" s="83">
        <f t="shared" si="341"/>
        <v>0</v>
      </c>
      <c r="AM159" s="25" t="s">
        <v>270</v>
      </c>
      <c r="AO159" s="8"/>
    </row>
    <row r="160" spans="1:41" ht="54" x14ac:dyDescent="0.35">
      <c r="A160" s="79" t="s">
        <v>173</v>
      </c>
      <c r="B160" s="87" t="s">
        <v>115</v>
      </c>
      <c r="C160" s="94" t="s">
        <v>110</v>
      </c>
      <c r="D160" s="30">
        <v>0</v>
      </c>
      <c r="E160" s="31"/>
      <c r="F160" s="31">
        <f t="shared" si="172"/>
        <v>0</v>
      </c>
      <c r="G160" s="31"/>
      <c r="H160" s="31">
        <f t="shared" si="327"/>
        <v>0</v>
      </c>
      <c r="I160" s="31"/>
      <c r="J160" s="31">
        <f t="shared" si="328"/>
        <v>0</v>
      </c>
      <c r="K160" s="31"/>
      <c r="L160" s="31">
        <f t="shared" si="329"/>
        <v>0</v>
      </c>
      <c r="M160" s="31"/>
      <c r="N160" s="31">
        <f t="shared" si="330"/>
        <v>0</v>
      </c>
      <c r="O160" s="42"/>
      <c r="P160" s="83">
        <f t="shared" si="331"/>
        <v>0</v>
      </c>
      <c r="Q160" s="31">
        <v>7202.2</v>
      </c>
      <c r="R160" s="31"/>
      <c r="S160" s="31">
        <f t="shared" si="173"/>
        <v>7202.2</v>
      </c>
      <c r="T160" s="31"/>
      <c r="U160" s="31">
        <f t="shared" si="334"/>
        <v>7202.2</v>
      </c>
      <c r="V160" s="31"/>
      <c r="W160" s="31">
        <f t="shared" si="335"/>
        <v>7202.2</v>
      </c>
      <c r="X160" s="31"/>
      <c r="Y160" s="31">
        <f t="shared" si="336"/>
        <v>7202.2</v>
      </c>
      <c r="Z160" s="42"/>
      <c r="AA160" s="83">
        <f t="shared" si="337"/>
        <v>7202.2</v>
      </c>
      <c r="AB160" s="31">
        <v>40000</v>
      </c>
      <c r="AC160" s="31"/>
      <c r="AD160" s="31">
        <f t="shared" si="174"/>
        <v>40000</v>
      </c>
      <c r="AE160" s="31"/>
      <c r="AF160" s="31">
        <f t="shared" si="338"/>
        <v>40000</v>
      </c>
      <c r="AG160" s="31"/>
      <c r="AH160" s="31">
        <f t="shared" si="339"/>
        <v>40000</v>
      </c>
      <c r="AI160" s="31"/>
      <c r="AJ160" s="31">
        <f t="shared" si="340"/>
        <v>40000</v>
      </c>
      <c r="AK160" s="42"/>
      <c r="AL160" s="83">
        <f t="shared" si="341"/>
        <v>40000</v>
      </c>
      <c r="AM160" s="25" t="s">
        <v>271</v>
      </c>
      <c r="AO160" s="8"/>
    </row>
    <row r="161" spans="1:41" ht="54" x14ac:dyDescent="0.35">
      <c r="A161" s="79" t="s">
        <v>174</v>
      </c>
      <c r="B161" s="87" t="s">
        <v>116</v>
      </c>
      <c r="C161" s="94" t="s">
        <v>110</v>
      </c>
      <c r="D161" s="30">
        <v>14272.2</v>
      </c>
      <c r="E161" s="31"/>
      <c r="F161" s="31">
        <f t="shared" si="172"/>
        <v>14272.2</v>
      </c>
      <c r="G161" s="31"/>
      <c r="H161" s="31">
        <f t="shared" si="327"/>
        <v>14272.2</v>
      </c>
      <c r="I161" s="31"/>
      <c r="J161" s="31">
        <f t="shared" si="328"/>
        <v>14272.2</v>
      </c>
      <c r="K161" s="31"/>
      <c r="L161" s="31">
        <f t="shared" si="329"/>
        <v>14272.2</v>
      </c>
      <c r="M161" s="31"/>
      <c r="N161" s="31">
        <f t="shared" si="330"/>
        <v>14272.2</v>
      </c>
      <c r="O161" s="42">
        <v>-14272.2</v>
      </c>
      <c r="P161" s="83">
        <f t="shared" si="331"/>
        <v>0</v>
      </c>
      <c r="Q161" s="31">
        <v>0</v>
      </c>
      <c r="R161" s="31"/>
      <c r="S161" s="31">
        <f t="shared" si="173"/>
        <v>0</v>
      </c>
      <c r="T161" s="31"/>
      <c r="U161" s="31">
        <f t="shared" si="334"/>
        <v>0</v>
      </c>
      <c r="V161" s="31"/>
      <c r="W161" s="31">
        <f t="shared" si="335"/>
        <v>0</v>
      </c>
      <c r="X161" s="31"/>
      <c r="Y161" s="31">
        <f t="shared" si="336"/>
        <v>0</v>
      </c>
      <c r="Z161" s="42"/>
      <c r="AA161" s="83">
        <f t="shared" si="337"/>
        <v>0</v>
      </c>
      <c r="AB161" s="31">
        <v>0</v>
      </c>
      <c r="AC161" s="31"/>
      <c r="AD161" s="31">
        <f t="shared" si="174"/>
        <v>0</v>
      </c>
      <c r="AE161" s="31"/>
      <c r="AF161" s="31">
        <f t="shared" si="338"/>
        <v>0</v>
      </c>
      <c r="AG161" s="31"/>
      <c r="AH161" s="31">
        <f t="shared" si="339"/>
        <v>0</v>
      </c>
      <c r="AI161" s="31"/>
      <c r="AJ161" s="31">
        <f t="shared" si="340"/>
        <v>0</v>
      </c>
      <c r="AK161" s="42">
        <v>14272.2</v>
      </c>
      <c r="AL161" s="83">
        <f t="shared" si="341"/>
        <v>14272.2</v>
      </c>
      <c r="AM161" s="25" t="s">
        <v>272</v>
      </c>
      <c r="AO161" s="8"/>
    </row>
    <row r="162" spans="1:41" ht="80.25" customHeight="1" x14ac:dyDescent="0.35">
      <c r="A162" s="79" t="s">
        <v>175</v>
      </c>
      <c r="B162" s="87" t="s">
        <v>117</v>
      </c>
      <c r="C162" s="94" t="s">
        <v>110</v>
      </c>
      <c r="D162" s="30">
        <f>D164+D165</f>
        <v>0</v>
      </c>
      <c r="E162" s="31">
        <f>E164+E165</f>
        <v>0</v>
      </c>
      <c r="F162" s="31">
        <f t="shared" si="172"/>
        <v>0</v>
      </c>
      <c r="G162" s="31">
        <f>G164+G165</f>
        <v>0</v>
      </c>
      <c r="H162" s="31">
        <f t="shared" si="327"/>
        <v>0</v>
      </c>
      <c r="I162" s="31">
        <f>I164+I165</f>
        <v>0</v>
      </c>
      <c r="J162" s="31">
        <f t="shared" si="328"/>
        <v>0</v>
      </c>
      <c r="K162" s="31">
        <f>K164+K165</f>
        <v>0</v>
      </c>
      <c r="L162" s="31">
        <f t="shared" si="329"/>
        <v>0</v>
      </c>
      <c r="M162" s="31">
        <f>M164+M165</f>
        <v>0</v>
      </c>
      <c r="N162" s="31">
        <f t="shared" si="330"/>
        <v>0</v>
      </c>
      <c r="O162" s="42">
        <f>O164+O165</f>
        <v>0</v>
      </c>
      <c r="P162" s="83">
        <f t="shared" si="331"/>
        <v>0</v>
      </c>
      <c r="Q162" s="31">
        <f t="shared" ref="Q162:AC162" si="348">Q164+Q165</f>
        <v>0</v>
      </c>
      <c r="R162" s="31">
        <f t="shared" ref="R162:T162" si="349">R164+R165</f>
        <v>0</v>
      </c>
      <c r="S162" s="31">
        <f t="shared" si="173"/>
        <v>0</v>
      </c>
      <c r="T162" s="31">
        <f t="shared" si="349"/>
        <v>0</v>
      </c>
      <c r="U162" s="31">
        <f t="shared" si="334"/>
        <v>0</v>
      </c>
      <c r="V162" s="31">
        <f t="shared" ref="V162:X162" si="350">V164+V165</f>
        <v>0</v>
      </c>
      <c r="W162" s="31">
        <f t="shared" si="335"/>
        <v>0</v>
      </c>
      <c r="X162" s="31">
        <f t="shared" si="350"/>
        <v>0</v>
      </c>
      <c r="Y162" s="31">
        <f t="shared" si="336"/>
        <v>0</v>
      </c>
      <c r="Z162" s="42">
        <f t="shared" ref="Z162" si="351">Z164+Z165</f>
        <v>0</v>
      </c>
      <c r="AA162" s="83">
        <f t="shared" si="337"/>
        <v>0</v>
      </c>
      <c r="AB162" s="31">
        <f t="shared" si="348"/>
        <v>132163.9</v>
      </c>
      <c r="AC162" s="31">
        <f t="shared" si="348"/>
        <v>0</v>
      </c>
      <c r="AD162" s="31">
        <f t="shared" si="174"/>
        <v>132163.9</v>
      </c>
      <c r="AE162" s="31">
        <f t="shared" ref="AE162:AG162" si="352">AE164+AE165</f>
        <v>0</v>
      </c>
      <c r="AF162" s="31">
        <f t="shared" si="338"/>
        <v>132163.9</v>
      </c>
      <c r="AG162" s="31">
        <f t="shared" si="352"/>
        <v>0</v>
      </c>
      <c r="AH162" s="31">
        <f t="shared" si="339"/>
        <v>132163.9</v>
      </c>
      <c r="AI162" s="31">
        <f t="shared" ref="AI162:AK162" si="353">AI164+AI165</f>
        <v>0</v>
      </c>
      <c r="AJ162" s="31">
        <f t="shared" si="340"/>
        <v>132163.9</v>
      </c>
      <c r="AK162" s="42">
        <f t="shared" si="353"/>
        <v>0</v>
      </c>
      <c r="AL162" s="83">
        <f t="shared" si="341"/>
        <v>132163.9</v>
      </c>
      <c r="AM162" s="25"/>
      <c r="AO162" s="8"/>
    </row>
    <row r="163" spans="1:41" x14ac:dyDescent="0.35">
      <c r="A163" s="79"/>
      <c r="B163" s="80" t="s">
        <v>5</v>
      </c>
      <c r="C163" s="90"/>
      <c r="D163" s="30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42"/>
      <c r="P163" s="83"/>
      <c r="Q163" s="31"/>
      <c r="R163" s="31"/>
      <c r="S163" s="31"/>
      <c r="T163" s="31"/>
      <c r="U163" s="31"/>
      <c r="V163" s="31"/>
      <c r="W163" s="31"/>
      <c r="X163" s="31"/>
      <c r="Y163" s="31"/>
      <c r="Z163" s="42"/>
      <c r="AA163" s="83"/>
      <c r="AB163" s="31"/>
      <c r="AC163" s="31"/>
      <c r="AD163" s="31"/>
      <c r="AE163" s="31"/>
      <c r="AF163" s="31"/>
      <c r="AG163" s="31"/>
      <c r="AH163" s="31"/>
      <c r="AI163" s="31"/>
      <c r="AJ163" s="31"/>
      <c r="AK163" s="42"/>
      <c r="AL163" s="83"/>
      <c r="AM163" s="25"/>
      <c r="AO163" s="8"/>
    </row>
    <row r="164" spans="1:41" s="3" customFormat="1" hidden="1" x14ac:dyDescent="0.35">
      <c r="A164" s="1"/>
      <c r="B164" s="4" t="s">
        <v>6</v>
      </c>
      <c r="C164" s="40"/>
      <c r="D164" s="30">
        <v>0</v>
      </c>
      <c r="E164" s="31"/>
      <c r="F164" s="31">
        <f t="shared" si="172"/>
        <v>0</v>
      </c>
      <c r="G164" s="31"/>
      <c r="H164" s="31">
        <f t="shared" ref="H164:H166" si="354">F164+G164</f>
        <v>0</v>
      </c>
      <c r="I164" s="31"/>
      <c r="J164" s="31">
        <f t="shared" ref="J164:J166" si="355">H164+I164</f>
        <v>0</v>
      </c>
      <c r="K164" s="31"/>
      <c r="L164" s="31">
        <f t="shared" ref="L164:L166" si="356">J164+K164</f>
        <v>0</v>
      </c>
      <c r="M164" s="31"/>
      <c r="N164" s="31">
        <f t="shared" ref="N164:N166" si="357">L164+M164</f>
        <v>0</v>
      </c>
      <c r="O164" s="42"/>
      <c r="P164" s="31">
        <f t="shared" ref="P164:P166" si="358">N164+O164</f>
        <v>0</v>
      </c>
      <c r="Q164" s="31">
        <v>0</v>
      </c>
      <c r="R164" s="31"/>
      <c r="S164" s="31">
        <f t="shared" si="173"/>
        <v>0</v>
      </c>
      <c r="T164" s="31"/>
      <c r="U164" s="31">
        <f t="shared" ref="U164:U166" si="359">S164+T164</f>
        <v>0</v>
      </c>
      <c r="V164" s="31"/>
      <c r="W164" s="31">
        <f t="shared" ref="W164:W166" si="360">U164+V164</f>
        <v>0</v>
      </c>
      <c r="X164" s="31"/>
      <c r="Y164" s="31">
        <f t="shared" ref="Y164:Y166" si="361">W164+X164</f>
        <v>0</v>
      </c>
      <c r="Z164" s="42"/>
      <c r="AA164" s="31">
        <f t="shared" ref="AA164:AA166" si="362">Y164+Z164</f>
        <v>0</v>
      </c>
      <c r="AB164" s="31">
        <v>33041.1</v>
      </c>
      <c r="AC164" s="31"/>
      <c r="AD164" s="31">
        <f t="shared" si="174"/>
        <v>33041.1</v>
      </c>
      <c r="AE164" s="31"/>
      <c r="AF164" s="31">
        <f t="shared" ref="AF164:AF166" si="363">AD164+AE164</f>
        <v>33041.1</v>
      </c>
      <c r="AG164" s="31"/>
      <c r="AH164" s="31">
        <f t="shared" ref="AH164:AH166" si="364">AF164+AG164</f>
        <v>33041.1</v>
      </c>
      <c r="AI164" s="31"/>
      <c r="AJ164" s="31">
        <f t="shared" ref="AJ164:AJ166" si="365">AH164+AI164</f>
        <v>33041.1</v>
      </c>
      <c r="AK164" s="42"/>
      <c r="AL164" s="31">
        <f t="shared" ref="AL164:AL166" si="366">AJ164+AK164</f>
        <v>33041.1</v>
      </c>
      <c r="AM164" s="25" t="s">
        <v>273</v>
      </c>
      <c r="AN164" s="19" t="s">
        <v>50</v>
      </c>
      <c r="AO164" s="8"/>
    </row>
    <row r="165" spans="1:41" x14ac:dyDescent="0.35">
      <c r="A165" s="79"/>
      <c r="B165" s="87" t="s">
        <v>20</v>
      </c>
      <c r="C165" s="94"/>
      <c r="D165" s="30">
        <v>0</v>
      </c>
      <c r="E165" s="31"/>
      <c r="F165" s="31">
        <f t="shared" si="172"/>
        <v>0</v>
      </c>
      <c r="G165" s="31"/>
      <c r="H165" s="31">
        <f t="shared" si="354"/>
        <v>0</v>
      </c>
      <c r="I165" s="31"/>
      <c r="J165" s="31">
        <f t="shared" si="355"/>
        <v>0</v>
      </c>
      <c r="K165" s="31"/>
      <c r="L165" s="31">
        <f t="shared" si="356"/>
        <v>0</v>
      </c>
      <c r="M165" s="31"/>
      <c r="N165" s="31">
        <f t="shared" si="357"/>
        <v>0</v>
      </c>
      <c r="O165" s="42"/>
      <c r="P165" s="83">
        <f t="shared" si="358"/>
        <v>0</v>
      </c>
      <c r="Q165" s="31">
        <v>0</v>
      </c>
      <c r="R165" s="31"/>
      <c r="S165" s="31">
        <f t="shared" si="173"/>
        <v>0</v>
      </c>
      <c r="T165" s="31"/>
      <c r="U165" s="31">
        <f t="shared" si="359"/>
        <v>0</v>
      </c>
      <c r="V165" s="31"/>
      <c r="W165" s="31">
        <f t="shared" si="360"/>
        <v>0</v>
      </c>
      <c r="X165" s="31"/>
      <c r="Y165" s="31">
        <f t="shared" si="361"/>
        <v>0</v>
      </c>
      <c r="Z165" s="42"/>
      <c r="AA165" s="83">
        <f t="shared" si="362"/>
        <v>0</v>
      </c>
      <c r="AB165" s="31">
        <v>99122.8</v>
      </c>
      <c r="AC165" s="31"/>
      <c r="AD165" s="31">
        <f t="shared" si="174"/>
        <v>99122.8</v>
      </c>
      <c r="AE165" s="31"/>
      <c r="AF165" s="31">
        <f t="shared" si="363"/>
        <v>99122.8</v>
      </c>
      <c r="AG165" s="31"/>
      <c r="AH165" s="31">
        <f t="shared" si="364"/>
        <v>99122.8</v>
      </c>
      <c r="AI165" s="31"/>
      <c r="AJ165" s="31">
        <f t="shared" si="365"/>
        <v>99122.8</v>
      </c>
      <c r="AK165" s="42"/>
      <c r="AL165" s="83">
        <f t="shared" si="366"/>
        <v>99122.8</v>
      </c>
      <c r="AM165" s="25" t="s">
        <v>282</v>
      </c>
      <c r="AO165" s="8"/>
    </row>
    <row r="166" spans="1:41" ht="54" x14ac:dyDescent="0.35">
      <c r="A166" s="79" t="s">
        <v>176</v>
      </c>
      <c r="B166" s="87" t="s">
        <v>274</v>
      </c>
      <c r="C166" s="94" t="s">
        <v>110</v>
      </c>
      <c r="D166" s="30">
        <f>D168+D169</f>
        <v>0</v>
      </c>
      <c r="E166" s="31">
        <f>E168+E169</f>
        <v>0</v>
      </c>
      <c r="F166" s="31">
        <f t="shared" si="172"/>
        <v>0</v>
      </c>
      <c r="G166" s="31">
        <f>G168+G169</f>
        <v>0</v>
      </c>
      <c r="H166" s="31">
        <f t="shared" si="354"/>
        <v>0</v>
      </c>
      <c r="I166" s="31">
        <f>I168+I169</f>
        <v>0</v>
      </c>
      <c r="J166" s="31">
        <f t="shared" si="355"/>
        <v>0</v>
      </c>
      <c r="K166" s="31">
        <f>K168+K169</f>
        <v>0</v>
      </c>
      <c r="L166" s="31">
        <f t="shared" si="356"/>
        <v>0</v>
      </c>
      <c r="M166" s="31">
        <f>M168+M169</f>
        <v>0</v>
      </c>
      <c r="N166" s="31">
        <f t="shared" si="357"/>
        <v>0</v>
      </c>
      <c r="O166" s="42">
        <f>O168+O169</f>
        <v>0</v>
      </c>
      <c r="P166" s="83">
        <f t="shared" si="358"/>
        <v>0</v>
      </c>
      <c r="Q166" s="31">
        <f t="shared" ref="Q166:AC166" si="367">Q168+Q169</f>
        <v>187200.09999999998</v>
      </c>
      <c r="R166" s="31">
        <f t="shared" ref="R166:T166" si="368">R168+R169</f>
        <v>0</v>
      </c>
      <c r="S166" s="31">
        <f t="shared" si="173"/>
        <v>187200.09999999998</v>
      </c>
      <c r="T166" s="31">
        <f t="shared" si="368"/>
        <v>0</v>
      </c>
      <c r="U166" s="31">
        <f t="shared" si="359"/>
        <v>187200.09999999998</v>
      </c>
      <c r="V166" s="31">
        <f t="shared" ref="V166:X166" si="369">V168+V169</f>
        <v>0</v>
      </c>
      <c r="W166" s="31">
        <f t="shared" si="360"/>
        <v>187200.09999999998</v>
      </c>
      <c r="X166" s="31">
        <f t="shared" si="369"/>
        <v>0</v>
      </c>
      <c r="Y166" s="31">
        <f t="shared" si="361"/>
        <v>187200.09999999998</v>
      </c>
      <c r="Z166" s="42">
        <f t="shared" ref="Z166" si="370">Z168+Z169</f>
        <v>0</v>
      </c>
      <c r="AA166" s="83">
        <f t="shared" si="362"/>
        <v>187200.09999999998</v>
      </c>
      <c r="AB166" s="31">
        <f t="shared" si="367"/>
        <v>461481.8</v>
      </c>
      <c r="AC166" s="31">
        <f t="shared" si="367"/>
        <v>0</v>
      </c>
      <c r="AD166" s="31">
        <f t="shared" si="174"/>
        <v>461481.8</v>
      </c>
      <c r="AE166" s="31">
        <f t="shared" ref="AE166:AG166" si="371">AE168+AE169</f>
        <v>0</v>
      </c>
      <c r="AF166" s="31">
        <f t="shared" si="363"/>
        <v>461481.8</v>
      </c>
      <c r="AG166" s="31">
        <f t="shared" si="371"/>
        <v>0</v>
      </c>
      <c r="AH166" s="31">
        <f t="shared" si="364"/>
        <v>461481.8</v>
      </c>
      <c r="AI166" s="31">
        <f t="shared" ref="AI166:AK166" si="372">AI168+AI169</f>
        <v>0</v>
      </c>
      <c r="AJ166" s="31">
        <f t="shared" si="365"/>
        <v>461481.8</v>
      </c>
      <c r="AK166" s="42">
        <f t="shared" si="372"/>
        <v>0</v>
      </c>
      <c r="AL166" s="83">
        <f t="shared" si="366"/>
        <v>461481.8</v>
      </c>
      <c r="AM166" s="25"/>
      <c r="AO166" s="8"/>
    </row>
    <row r="167" spans="1:41" x14ac:dyDescent="0.35">
      <c r="A167" s="79"/>
      <c r="B167" s="87" t="s">
        <v>5</v>
      </c>
      <c r="C167" s="90"/>
      <c r="D167" s="30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42"/>
      <c r="P167" s="83"/>
      <c r="Q167" s="31"/>
      <c r="R167" s="31"/>
      <c r="S167" s="31"/>
      <c r="T167" s="31"/>
      <c r="U167" s="31"/>
      <c r="V167" s="31"/>
      <c r="W167" s="31"/>
      <c r="X167" s="31"/>
      <c r="Y167" s="31"/>
      <c r="Z167" s="42"/>
      <c r="AA167" s="83"/>
      <c r="AB167" s="31"/>
      <c r="AC167" s="31"/>
      <c r="AD167" s="31"/>
      <c r="AE167" s="31"/>
      <c r="AF167" s="31"/>
      <c r="AG167" s="31"/>
      <c r="AH167" s="31"/>
      <c r="AI167" s="31"/>
      <c r="AJ167" s="31"/>
      <c r="AK167" s="42"/>
      <c r="AL167" s="83"/>
      <c r="AM167" s="25"/>
      <c r="AO167" s="8"/>
    </row>
    <row r="168" spans="1:41" s="3" customFormat="1" hidden="1" x14ac:dyDescent="0.35">
      <c r="A168" s="1"/>
      <c r="B168" s="4" t="s">
        <v>6</v>
      </c>
      <c r="C168" s="40"/>
      <c r="D168" s="30">
        <v>0</v>
      </c>
      <c r="E168" s="31"/>
      <c r="F168" s="31">
        <f t="shared" si="172"/>
        <v>0</v>
      </c>
      <c r="G168" s="31"/>
      <c r="H168" s="31">
        <f t="shared" ref="H168:H170" si="373">F168+G168</f>
        <v>0</v>
      </c>
      <c r="I168" s="31"/>
      <c r="J168" s="31">
        <f t="shared" ref="J168:J170" si="374">H168+I168</f>
        <v>0</v>
      </c>
      <c r="K168" s="31"/>
      <c r="L168" s="31">
        <f t="shared" ref="L168:L170" si="375">J168+K168</f>
        <v>0</v>
      </c>
      <c r="M168" s="31"/>
      <c r="N168" s="31">
        <f t="shared" ref="N168:N170" si="376">L168+M168</f>
        <v>0</v>
      </c>
      <c r="O168" s="42"/>
      <c r="P168" s="31">
        <f t="shared" ref="P168:P170" si="377">N168+O168</f>
        <v>0</v>
      </c>
      <c r="Q168" s="31">
        <v>82902.599999999977</v>
      </c>
      <c r="R168" s="31"/>
      <c r="S168" s="31">
        <f t="shared" si="173"/>
        <v>82902.599999999977</v>
      </c>
      <c r="T168" s="31"/>
      <c r="U168" s="31">
        <f t="shared" ref="U168:U170" si="378">S168+T168</f>
        <v>82902.599999999977</v>
      </c>
      <c r="V168" s="31"/>
      <c r="W168" s="31">
        <f t="shared" ref="W168:W170" si="379">U168+V168</f>
        <v>82902.599999999977</v>
      </c>
      <c r="X168" s="31"/>
      <c r="Y168" s="31">
        <f t="shared" ref="Y168:Y170" si="380">W168+X168</f>
        <v>82902.599999999977</v>
      </c>
      <c r="Z168" s="42"/>
      <c r="AA168" s="31">
        <f t="shared" ref="AA168:AA170" si="381">Y168+Z168</f>
        <v>82902.599999999977</v>
      </c>
      <c r="AB168" s="31">
        <v>100000</v>
      </c>
      <c r="AC168" s="31"/>
      <c r="AD168" s="31">
        <f t="shared" si="174"/>
        <v>100000</v>
      </c>
      <c r="AE168" s="31"/>
      <c r="AF168" s="31">
        <f t="shared" ref="AF168:AF170" si="382">AD168+AE168</f>
        <v>100000</v>
      </c>
      <c r="AG168" s="31"/>
      <c r="AH168" s="31">
        <f t="shared" ref="AH168:AH170" si="383">AF168+AG168</f>
        <v>100000</v>
      </c>
      <c r="AI168" s="31"/>
      <c r="AJ168" s="31">
        <f t="shared" ref="AJ168:AJ170" si="384">AH168+AI168</f>
        <v>100000</v>
      </c>
      <c r="AK168" s="42"/>
      <c r="AL168" s="31">
        <f t="shared" ref="AL168:AL170" si="385">AJ168+AK168</f>
        <v>100000</v>
      </c>
      <c r="AM168" s="25" t="s">
        <v>275</v>
      </c>
      <c r="AN168" s="19" t="s">
        <v>50</v>
      </c>
      <c r="AO168" s="8"/>
    </row>
    <row r="169" spans="1:41" x14ac:dyDescent="0.35">
      <c r="A169" s="79"/>
      <c r="B169" s="87" t="s">
        <v>20</v>
      </c>
      <c r="C169" s="94"/>
      <c r="D169" s="30">
        <v>0</v>
      </c>
      <c r="E169" s="31"/>
      <c r="F169" s="31">
        <f t="shared" si="172"/>
        <v>0</v>
      </c>
      <c r="G169" s="31"/>
      <c r="H169" s="31">
        <f t="shared" si="373"/>
        <v>0</v>
      </c>
      <c r="I169" s="31"/>
      <c r="J169" s="31">
        <f t="shared" si="374"/>
        <v>0</v>
      </c>
      <c r="K169" s="31"/>
      <c r="L169" s="31">
        <f t="shared" si="375"/>
        <v>0</v>
      </c>
      <c r="M169" s="31"/>
      <c r="N169" s="31">
        <f t="shared" si="376"/>
        <v>0</v>
      </c>
      <c r="O169" s="42"/>
      <c r="P169" s="83">
        <f t="shared" si="377"/>
        <v>0</v>
      </c>
      <c r="Q169" s="31">
        <v>104297.5</v>
      </c>
      <c r="R169" s="31"/>
      <c r="S169" s="31">
        <f t="shared" si="173"/>
        <v>104297.5</v>
      </c>
      <c r="T169" s="31"/>
      <c r="U169" s="31">
        <f t="shared" si="378"/>
        <v>104297.5</v>
      </c>
      <c r="V169" s="31"/>
      <c r="W169" s="31">
        <f t="shared" si="379"/>
        <v>104297.5</v>
      </c>
      <c r="X169" s="31"/>
      <c r="Y169" s="31">
        <f t="shared" si="380"/>
        <v>104297.5</v>
      </c>
      <c r="Z169" s="42"/>
      <c r="AA169" s="83">
        <f t="shared" si="381"/>
        <v>104297.5</v>
      </c>
      <c r="AB169" s="31">
        <v>361481.8</v>
      </c>
      <c r="AC169" s="31"/>
      <c r="AD169" s="31">
        <f t="shared" si="174"/>
        <v>361481.8</v>
      </c>
      <c r="AE169" s="31"/>
      <c r="AF169" s="31">
        <f t="shared" si="382"/>
        <v>361481.8</v>
      </c>
      <c r="AG169" s="31"/>
      <c r="AH169" s="31">
        <f t="shared" si="383"/>
        <v>361481.8</v>
      </c>
      <c r="AI169" s="31"/>
      <c r="AJ169" s="31">
        <f t="shared" si="384"/>
        <v>361481.8</v>
      </c>
      <c r="AK169" s="42"/>
      <c r="AL169" s="83">
        <f t="shared" si="385"/>
        <v>361481.8</v>
      </c>
      <c r="AM169" s="25" t="s">
        <v>282</v>
      </c>
      <c r="AO169" s="8"/>
    </row>
    <row r="170" spans="1:41" ht="54" x14ac:dyDescent="0.35">
      <c r="A170" s="79" t="s">
        <v>177</v>
      </c>
      <c r="B170" s="87" t="s">
        <v>118</v>
      </c>
      <c r="C170" s="94" t="s">
        <v>110</v>
      </c>
      <c r="D170" s="30">
        <f>D172+D173</f>
        <v>368198.39999999997</v>
      </c>
      <c r="E170" s="31">
        <f>E172+E173</f>
        <v>0</v>
      </c>
      <c r="F170" s="31">
        <f t="shared" si="172"/>
        <v>368198.39999999997</v>
      </c>
      <c r="G170" s="31">
        <f>G172+G173</f>
        <v>16885.599999999999</v>
      </c>
      <c r="H170" s="31">
        <f t="shared" si="373"/>
        <v>385083.99999999994</v>
      </c>
      <c r="I170" s="31">
        <f>I172+I173</f>
        <v>0</v>
      </c>
      <c r="J170" s="31">
        <f t="shared" si="374"/>
        <v>385083.99999999994</v>
      </c>
      <c r="K170" s="31">
        <f>K172+K173</f>
        <v>0</v>
      </c>
      <c r="L170" s="31">
        <f t="shared" si="375"/>
        <v>385083.99999999994</v>
      </c>
      <c r="M170" s="31">
        <f>M172+M173</f>
        <v>0</v>
      </c>
      <c r="N170" s="31">
        <f t="shared" si="376"/>
        <v>385083.99999999994</v>
      </c>
      <c r="O170" s="42">
        <f>O172+O173</f>
        <v>198236.696</v>
      </c>
      <c r="P170" s="83">
        <f t="shared" si="377"/>
        <v>583320.696</v>
      </c>
      <c r="Q170" s="31">
        <f t="shared" ref="Q170:AC170" si="386">Q172+Q173</f>
        <v>439063.3</v>
      </c>
      <c r="R170" s="31">
        <f t="shared" ref="R170:T170" si="387">R172+R173</f>
        <v>0</v>
      </c>
      <c r="S170" s="31">
        <f t="shared" si="173"/>
        <v>439063.3</v>
      </c>
      <c r="T170" s="31">
        <f t="shared" si="387"/>
        <v>0</v>
      </c>
      <c r="U170" s="31">
        <f t="shared" si="378"/>
        <v>439063.3</v>
      </c>
      <c r="V170" s="31">
        <f t="shared" ref="V170:X170" si="388">V172+V173</f>
        <v>0</v>
      </c>
      <c r="W170" s="31">
        <f t="shared" si="379"/>
        <v>439063.3</v>
      </c>
      <c r="X170" s="31">
        <f t="shared" si="388"/>
        <v>0</v>
      </c>
      <c r="Y170" s="31">
        <f t="shared" si="380"/>
        <v>439063.3</v>
      </c>
      <c r="Z170" s="42">
        <f t="shared" ref="Z170" si="389">Z172+Z173</f>
        <v>-26250</v>
      </c>
      <c r="AA170" s="83">
        <f t="shared" si="381"/>
        <v>412813.3</v>
      </c>
      <c r="AB170" s="31">
        <f t="shared" si="386"/>
        <v>780860.5</v>
      </c>
      <c r="AC170" s="31">
        <f t="shared" si="386"/>
        <v>0</v>
      </c>
      <c r="AD170" s="31">
        <f t="shared" si="174"/>
        <v>780860.5</v>
      </c>
      <c r="AE170" s="31">
        <f t="shared" ref="AE170:AG170" si="390">AE172+AE173</f>
        <v>0</v>
      </c>
      <c r="AF170" s="31">
        <f t="shared" si="382"/>
        <v>780860.5</v>
      </c>
      <c r="AG170" s="31">
        <f t="shared" si="390"/>
        <v>0</v>
      </c>
      <c r="AH170" s="31">
        <f t="shared" si="383"/>
        <v>780860.5</v>
      </c>
      <c r="AI170" s="31">
        <f t="shared" ref="AI170:AK170" si="391">AI172+AI173</f>
        <v>0</v>
      </c>
      <c r="AJ170" s="31">
        <f t="shared" si="384"/>
        <v>780860.5</v>
      </c>
      <c r="AK170" s="42">
        <f t="shared" si="391"/>
        <v>70483.820999999996</v>
      </c>
      <c r="AL170" s="83">
        <f t="shared" si="385"/>
        <v>851344.321</v>
      </c>
      <c r="AM170" s="25"/>
      <c r="AO170" s="8"/>
    </row>
    <row r="171" spans="1:41" x14ac:dyDescent="0.35">
      <c r="A171" s="79"/>
      <c r="B171" s="87" t="s">
        <v>5</v>
      </c>
      <c r="C171" s="90"/>
      <c r="D171" s="30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42"/>
      <c r="P171" s="83"/>
      <c r="Q171" s="31"/>
      <c r="R171" s="31"/>
      <c r="S171" s="31"/>
      <c r="T171" s="31"/>
      <c r="U171" s="31"/>
      <c r="V171" s="31"/>
      <c r="W171" s="31"/>
      <c r="X171" s="31"/>
      <c r="Y171" s="31"/>
      <c r="Z171" s="42"/>
      <c r="AA171" s="83"/>
      <c r="AB171" s="31"/>
      <c r="AC171" s="31"/>
      <c r="AD171" s="31"/>
      <c r="AE171" s="31"/>
      <c r="AF171" s="31"/>
      <c r="AG171" s="31"/>
      <c r="AH171" s="31"/>
      <c r="AI171" s="31"/>
      <c r="AJ171" s="31"/>
      <c r="AK171" s="42"/>
      <c r="AL171" s="83"/>
      <c r="AM171" s="25"/>
      <c r="AO171" s="8"/>
    </row>
    <row r="172" spans="1:41" s="3" customFormat="1" hidden="1" x14ac:dyDescent="0.35">
      <c r="A172" s="1"/>
      <c r="B172" s="4" t="s">
        <v>6</v>
      </c>
      <c r="C172" s="7"/>
      <c r="D172" s="30">
        <v>222989.79999999996</v>
      </c>
      <c r="E172" s="31"/>
      <c r="F172" s="31">
        <f t="shared" si="172"/>
        <v>222989.79999999996</v>
      </c>
      <c r="G172" s="31">
        <f>5305+11580.6</f>
        <v>16885.599999999999</v>
      </c>
      <c r="H172" s="31">
        <f t="shared" ref="H172:H175" si="392">F172+G172</f>
        <v>239875.39999999997</v>
      </c>
      <c r="I172" s="31"/>
      <c r="J172" s="31">
        <f t="shared" ref="J172:J175" si="393">H172+I172</f>
        <v>239875.39999999997</v>
      </c>
      <c r="K172" s="31"/>
      <c r="L172" s="31">
        <f t="shared" ref="L172:L175" si="394">J172+K172</f>
        <v>239875.39999999997</v>
      </c>
      <c r="M172" s="31"/>
      <c r="N172" s="31">
        <f t="shared" ref="N172:N175" si="395">L172+M172</f>
        <v>239875.39999999997</v>
      </c>
      <c r="O172" s="42">
        <f>42130.217-44233.821</f>
        <v>-2103.6040000000066</v>
      </c>
      <c r="P172" s="31">
        <f t="shared" ref="P172:P175" si="396">N172+O172</f>
        <v>237771.79599999997</v>
      </c>
      <c r="Q172" s="31">
        <v>109765.79999999999</v>
      </c>
      <c r="R172" s="31"/>
      <c r="S172" s="31">
        <f t="shared" si="173"/>
        <v>109765.79999999999</v>
      </c>
      <c r="T172" s="31"/>
      <c r="U172" s="31">
        <f t="shared" ref="U172:U175" si="397">S172+T172</f>
        <v>109765.79999999999</v>
      </c>
      <c r="V172" s="31"/>
      <c r="W172" s="31">
        <f t="shared" ref="W172:W175" si="398">U172+V172</f>
        <v>109765.79999999999</v>
      </c>
      <c r="X172" s="31"/>
      <c r="Y172" s="31">
        <f t="shared" ref="Y172:Y175" si="399">W172+X172</f>
        <v>109765.79999999999</v>
      </c>
      <c r="Z172" s="42">
        <v>-26250</v>
      </c>
      <c r="AA172" s="31">
        <f t="shared" ref="AA172:AA175" si="400">Y172+Z172</f>
        <v>83515.799999999988</v>
      </c>
      <c r="AB172" s="31">
        <v>195215.1</v>
      </c>
      <c r="AC172" s="31"/>
      <c r="AD172" s="31">
        <f t="shared" si="174"/>
        <v>195215.1</v>
      </c>
      <c r="AE172" s="31"/>
      <c r="AF172" s="31">
        <f t="shared" ref="AF172:AF175" si="401">AD172+AE172</f>
        <v>195215.1</v>
      </c>
      <c r="AG172" s="31"/>
      <c r="AH172" s="31">
        <f t="shared" ref="AH172:AH175" si="402">AF172+AG172</f>
        <v>195215.1</v>
      </c>
      <c r="AI172" s="31"/>
      <c r="AJ172" s="31">
        <f t="shared" ref="AJ172:AJ175" si="403">AH172+AI172</f>
        <v>195215.1</v>
      </c>
      <c r="AK172" s="42">
        <v>70483.820999999996</v>
      </c>
      <c r="AL172" s="31">
        <f t="shared" ref="AL172:AL175" si="404">AJ172+AK172</f>
        <v>265698.92099999997</v>
      </c>
      <c r="AM172" s="25" t="s">
        <v>276</v>
      </c>
      <c r="AN172" s="19" t="s">
        <v>50</v>
      </c>
      <c r="AO172" s="8"/>
    </row>
    <row r="173" spans="1:41" x14ac:dyDescent="0.35">
      <c r="A173" s="79"/>
      <c r="B173" s="87" t="s">
        <v>20</v>
      </c>
      <c r="C173" s="93"/>
      <c r="D173" s="30">
        <v>145208.6</v>
      </c>
      <c r="E173" s="31"/>
      <c r="F173" s="31">
        <f t="shared" si="172"/>
        <v>145208.6</v>
      </c>
      <c r="G173" s="31"/>
      <c r="H173" s="31">
        <f t="shared" si="392"/>
        <v>145208.6</v>
      </c>
      <c r="I173" s="31"/>
      <c r="J173" s="31">
        <f t="shared" si="393"/>
        <v>145208.6</v>
      </c>
      <c r="K173" s="31"/>
      <c r="L173" s="31">
        <f t="shared" si="394"/>
        <v>145208.6</v>
      </c>
      <c r="M173" s="31"/>
      <c r="N173" s="31">
        <f t="shared" si="395"/>
        <v>145208.6</v>
      </c>
      <c r="O173" s="42">
        <v>200340.3</v>
      </c>
      <c r="P173" s="83">
        <f t="shared" si="396"/>
        <v>345548.9</v>
      </c>
      <c r="Q173" s="31">
        <v>329297.5</v>
      </c>
      <c r="R173" s="31"/>
      <c r="S173" s="31">
        <f t="shared" si="173"/>
        <v>329297.5</v>
      </c>
      <c r="T173" s="31"/>
      <c r="U173" s="31">
        <f t="shared" si="397"/>
        <v>329297.5</v>
      </c>
      <c r="V173" s="31"/>
      <c r="W173" s="31">
        <f t="shared" si="398"/>
        <v>329297.5</v>
      </c>
      <c r="X173" s="31"/>
      <c r="Y173" s="31">
        <f t="shared" si="399"/>
        <v>329297.5</v>
      </c>
      <c r="Z173" s="42"/>
      <c r="AA173" s="83">
        <f t="shared" si="400"/>
        <v>329297.5</v>
      </c>
      <c r="AB173" s="31">
        <v>585645.4</v>
      </c>
      <c r="AC173" s="31"/>
      <c r="AD173" s="31">
        <f t="shared" si="174"/>
        <v>585645.4</v>
      </c>
      <c r="AE173" s="31"/>
      <c r="AF173" s="31">
        <f t="shared" si="401"/>
        <v>585645.4</v>
      </c>
      <c r="AG173" s="31"/>
      <c r="AH173" s="31">
        <f t="shared" si="402"/>
        <v>585645.4</v>
      </c>
      <c r="AI173" s="31"/>
      <c r="AJ173" s="31">
        <f t="shared" si="403"/>
        <v>585645.4</v>
      </c>
      <c r="AK173" s="42"/>
      <c r="AL173" s="83">
        <f t="shared" si="404"/>
        <v>585645.4</v>
      </c>
      <c r="AM173" s="25" t="s">
        <v>282</v>
      </c>
      <c r="AO173" s="8"/>
    </row>
    <row r="174" spans="1:41" ht="54" x14ac:dyDescent="0.35">
      <c r="A174" s="79" t="s">
        <v>178</v>
      </c>
      <c r="B174" s="87" t="s">
        <v>119</v>
      </c>
      <c r="C174" s="89" t="s">
        <v>110</v>
      </c>
      <c r="D174" s="30">
        <v>21398.400000000001</v>
      </c>
      <c r="E174" s="31"/>
      <c r="F174" s="31">
        <f t="shared" si="172"/>
        <v>21398.400000000001</v>
      </c>
      <c r="G174" s="31"/>
      <c r="H174" s="31">
        <f t="shared" si="392"/>
        <v>21398.400000000001</v>
      </c>
      <c r="I174" s="31"/>
      <c r="J174" s="31">
        <f t="shared" si="393"/>
        <v>21398.400000000001</v>
      </c>
      <c r="K174" s="31"/>
      <c r="L174" s="31">
        <f t="shared" si="394"/>
        <v>21398.400000000001</v>
      </c>
      <c r="M174" s="31"/>
      <c r="N174" s="31">
        <f t="shared" si="395"/>
        <v>21398.400000000001</v>
      </c>
      <c r="O174" s="42"/>
      <c r="P174" s="83">
        <f t="shared" si="396"/>
        <v>21398.400000000001</v>
      </c>
      <c r="Q174" s="31">
        <v>0</v>
      </c>
      <c r="R174" s="31"/>
      <c r="S174" s="31">
        <f t="shared" si="173"/>
        <v>0</v>
      </c>
      <c r="T174" s="31"/>
      <c r="U174" s="31">
        <f t="shared" si="397"/>
        <v>0</v>
      </c>
      <c r="V174" s="31"/>
      <c r="W174" s="31">
        <f t="shared" si="398"/>
        <v>0</v>
      </c>
      <c r="X174" s="31"/>
      <c r="Y174" s="31">
        <f t="shared" si="399"/>
        <v>0</v>
      </c>
      <c r="Z174" s="42"/>
      <c r="AA174" s="83">
        <f t="shared" si="400"/>
        <v>0</v>
      </c>
      <c r="AB174" s="31">
        <v>0</v>
      </c>
      <c r="AC174" s="31"/>
      <c r="AD174" s="31">
        <f t="shared" si="174"/>
        <v>0</v>
      </c>
      <c r="AE174" s="31"/>
      <c r="AF174" s="31">
        <f t="shared" si="401"/>
        <v>0</v>
      </c>
      <c r="AG174" s="31"/>
      <c r="AH174" s="31">
        <f t="shared" si="402"/>
        <v>0</v>
      </c>
      <c r="AI174" s="31"/>
      <c r="AJ174" s="31">
        <f t="shared" si="403"/>
        <v>0</v>
      </c>
      <c r="AK174" s="42"/>
      <c r="AL174" s="83">
        <f t="shared" si="404"/>
        <v>0</v>
      </c>
      <c r="AM174" s="25" t="s">
        <v>277</v>
      </c>
      <c r="AO174" s="8"/>
    </row>
    <row r="175" spans="1:41" ht="54" x14ac:dyDescent="0.35">
      <c r="A175" s="79" t="s">
        <v>179</v>
      </c>
      <c r="B175" s="87" t="s">
        <v>120</v>
      </c>
      <c r="C175" s="90" t="s">
        <v>110</v>
      </c>
      <c r="D175" s="30">
        <f>D177+D178</f>
        <v>35000</v>
      </c>
      <c r="E175" s="31">
        <f>E177+E178</f>
        <v>0</v>
      </c>
      <c r="F175" s="31">
        <f t="shared" si="172"/>
        <v>35000</v>
      </c>
      <c r="G175" s="31">
        <f>G177+G178</f>
        <v>0</v>
      </c>
      <c r="H175" s="31">
        <f t="shared" si="392"/>
        <v>35000</v>
      </c>
      <c r="I175" s="31">
        <f>I177+I178</f>
        <v>0</v>
      </c>
      <c r="J175" s="31">
        <f t="shared" si="393"/>
        <v>35000</v>
      </c>
      <c r="K175" s="31">
        <f>K177+K178</f>
        <v>0</v>
      </c>
      <c r="L175" s="31">
        <f t="shared" si="394"/>
        <v>35000</v>
      </c>
      <c r="M175" s="31">
        <f>M177+M178</f>
        <v>0</v>
      </c>
      <c r="N175" s="31">
        <f t="shared" si="395"/>
        <v>35000</v>
      </c>
      <c r="O175" s="42">
        <f>O177+O178</f>
        <v>0</v>
      </c>
      <c r="P175" s="83">
        <f t="shared" si="396"/>
        <v>35000</v>
      </c>
      <c r="Q175" s="31">
        <f t="shared" ref="Q175:AC175" si="405">Q177+Q178</f>
        <v>105000</v>
      </c>
      <c r="R175" s="31">
        <f t="shared" ref="R175:T175" si="406">R177+R178</f>
        <v>0</v>
      </c>
      <c r="S175" s="31">
        <f t="shared" si="173"/>
        <v>105000</v>
      </c>
      <c r="T175" s="31">
        <f t="shared" si="406"/>
        <v>0</v>
      </c>
      <c r="U175" s="31">
        <f t="shared" si="397"/>
        <v>105000</v>
      </c>
      <c r="V175" s="31">
        <f t="shared" ref="V175:X175" si="407">V177+V178</f>
        <v>0</v>
      </c>
      <c r="W175" s="31">
        <f t="shared" si="398"/>
        <v>105000</v>
      </c>
      <c r="X175" s="31">
        <f t="shared" si="407"/>
        <v>0</v>
      </c>
      <c r="Y175" s="31">
        <f t="shared" si="399"/>
        <v>105000</v>
      </c>
      <c r="Z175" s="42">
        <f t="shared" ref="Z175" si="408">Z177+Z178</f>
        <v>0</v>
      </c>
      <c r="AA175" s="83">
        <f t="shared" si="400"/>
        <v>105000</v>
      </c>
      <c r="AB175" s="31">
        <f t="shared" si="405"/>
        <v>105000</v>
      </c>
      <c r="AC175" s="31">
        <f t="shared" si="405"/>
        <v>0</v>
      </c>
      <c r="AD175" s="31">
        <f t="shared" si="174"/>
        <v>105000</v>
      </c>
      <c r="AE175" s="31">
        <f t="shared" ref="AE175:AG175" si="409">AE177+AE178</f>
        <v>0</v>
      </c>
      <c r="AF175" s="31">
        <f t="shared" si="401"/>
        <v>105000</v>
      </c>
      <c r="AG175" s="31">
        <f t="shared" si="409"/>
        <v>0</v>
      </c>
      <c r="AH175" s="31">
        <f t="shared" si="402"/>
        <v>105000</v>
      </c>
      <c r="AI175" s="31">
        <f t="shared" ref="AI175:AK175" si="410">AI177+AI178</f>
        <v>0</v>
      </c>
      <c r="AJ175" s="31">
        <f t="shared" si="403"/>
        <v>105000</v>
      </c>
      <c r="AK175" s="42">
        <f t="shared" si="410"/>
        <v>0</v>
      </c>
      <c r="AL175" s="83">
        <f t="shared" si="404"/>
        <v>105000</v>
      </c>
      <c r="AM175" s="25"/>
      <c r="AO175" s="8"/>
    </row>
    <row r="176" spans="1:41" x14ac:dyDescent="0.35">
      <c r="A176" s="79"/>
      <c r="B176" s="87" t="s">
        <v>5</v>
      </c>
      <c r="C176" s="89"/>
      <c r="D176" s="30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42"/>
      <c r="P176" s="83"/>
      <c r="Q176" s="31"/>
      <c r="R176" s="31"/>
      <c r="S176" s="31"/>
      <c r="T176" s="31"/>
      <c r="U176" s="31"/>
      <c r="V176" s="31"/>
      <c r="W176" s="31"/>
      <c r="X176" s="31"/>
      <c r="Y176" s="31"/>
      <c r="Z176" s="42"/>
      <c r="AA176" s="83"/>
      <c r="AB176" s="31"/>
      <c r="AC176" s="31"/>
      <c r="AD176" s="31"/>
      <c r="AE176" s="31"/>
      <c r="AF176" s="31"/>
      <c r="AG176" s="31"/>
      <c r="AH176" s="31"/>
      <c r="AI176" s="31"/>
      <c r="AJ176" s="31"/>
      <c r="AK176" s="42"/>
      <c r="AL176" s="83"/>
      <c r="AM176" s="25"/>
      <c r="AO176" s="8"/>
    </row>
    <row r="177" spans="1:41" s="3" customFormat="1" hidden="1" x14ac:dyDescent="0.35">
      <c r="A177" s="1"/>
      <c r="B177" s="4" t="s">
        <v>6</v>
      </c>
      <c r="C177" s="2"/>
      <c r="D177" s="30">
        <v>26250</v>
      </c>
      <c r="E177" s="31"/>
      <c r="F177" s="31">
        <f t="shared" ref="F177:F252" si="411">D177+E177</f>
        <v>26250</v>
      </c>
      <c r="G177" s="31"/>
      <c r="H177" s="31">
        <f t="shared" ref="H177:H179" si="412">F177+G177</f>
        <v>26250</v>
      </c>
      <c r="I177" s="31"/>
      <c r="J177" s="31">
        <f t="shared" ref="J177:J179" si="413">H177+I177</f>
        <v>26250</v>
      </c>
      <c r="K177" s="31"/>
      <c r="L177" s="31">
        <f t="shared" ref="L177:L179" si="414">J177+K177</f>
        <v>26250</v>
      </c>
      <c r="M177" s="31"/>
      <c r="N177" s="31">
        <f t="shared" ref="N177:N179" si="415">L177+M177</f>
        <v>26250</v>
      </c>
      <c r="O177" s="42"/>
      <c r="P177" s="31">
        <f t="shared" ref="P177:P179" si="416">N177+O177</f>
        <v>26250</v>
      </c>
      <c r="Q177" s="31">
        <v>26250</v>
      </c>
      <c r="R177" s="31"/>
      <c r="S177" s="31">
        <f t="shared" ref="S177:S252" si="417">Q177+R177</f>
        <v>26250</v>
      </c>
      <c r="T177" s="31"/>
      <c r="U177" s="31">
        <f t="shared" ref="U177:U179" si="418">S177+T177</f>
        <v>26250</v>
      </c>
      <c r="V177" s="31"/>
      <c r="W177" s="31">
        <f t="shared" ref="W177:W179" si="419">U177+V177</f>
        <v>26250</v>
      </c>
      <c r="X177" s="31"/>
      <c r="Y177" s="31">
        <f t="shared" ref="Y177:Y179" si="420">W177+X177</f>
        <v>26250</v>
      </c>
      <c r="Z177" s="42"/>
      <c r="AA177" s="31">
        <f t="shared" ref="AA177:AA179" si="421">Y177+Z177</f>
        <v>26250</v>
      </c>
      <c r="AB177" s="31">
        <v>26250</v>
      </c>
      <c r="AC177" s="31"/>
      <c r="AD177" s="31">
        <f t="shared" ref="AD177:AD252" si="422">AB177+AC177</f>
        <v>26250</v>
      </c>
      <c r="AE177" s="31"/>
      <c r="AF177" s="31">
        <f t="shared" ref="AF177:AF179" si="423">AD177+AE177</f>
        <v>26250</v>
      </c>
      <c r="AG177" s="31"/>
      <c r="AH177" s="31">
        <f t="shared" ref="AH177:AH179" si="424">AF177+AG177</f>
        <v>26250</v>
      </c>
      <c r="AI177" s="31"/>
      <c r="AJ177" s="31">
        <f t="shared" ref="AJ177:AJ179" si="425">AH177+AI177</f>
        <v>26250</v>
      </c>
      <c r="AK177" s="42"/>
      <c r="AL177" s="31">
        <f t="shared" ref="AL177:AL179" si="426">AJ177+AK177</f>
        <v>26250</v>
      </c>
      <c r="AM177" s="26" t="s">
        <v>278</v>
      </c>
      <c r="AN177" s="19" t="s">
        <v>50</v>
      </c>
      <c r="AO177" s="8"/>
    </row>
    <row r="178" spans="1:41" x14ac:dyDescent="0.35">
      <c r="A178" s="79"/>
      <c r="B178" s="87" t="s">
        <v>20</v>
      </c>
      <c r="C178" s="89"/>
      <c r="D178" s="30">
        <v>8750</v>
      </c>
      <c r="E178" s="31"/>
      <c r="F178" s="31">
        <f t="shared" si="411"/>
        <v>8750</v>
      </c>
      <c r="G178" s="31"/>
      <c r="H178" s="31">
        <f t="shared" si="412"/>
        <v>8750</v>
      </c>
      <c r="I178" s="31"/>
      <c r="J178" s="31">
        <f t="shared" si="413"/>
        <v>8750</v>
      </c>
      <c r="K178" s="31"/>
      <c r="L178" s="31">
        <f t="shared" si="414"/>
        <v>8750</v>
      </c>
      <c r="M178" s="31"/>
      <c r="N178" s="31">
        <f t="shared" si="415"/>
        <v>8750</v>
      </c>
      <c r="O178" s="42"/>
      <c r="P178" s="83">
        <f t="shared" si="416"/>
        <v>8750</v>
      </c>
      <c r="Q178" s="31">
        <v>78750</v>
      </c>
      <c r="R178" s="31"/>
      <c r="S178" s="31">
        <f t="shared" si="417"/>
        <v>78750</v>
      </c>
      <c r="T178" s="31"/>
      <c r="U178" s="31">
        <f t="shared" si="418"/>
        <v>78750</v>
      </c>
      <c r="V178" s="31"/>
      <c r="W178" s="31">
        <f t="shared" si="419"/>
        <v>78750</v>
      </c>
      <c r="X178" s="31"/>
      <c r="Y178" s="31">
        <f t="shared" si="420"/>
        <v>78750</v>
      </c>
      <c r="Z178" s="42"/>
      <c r="AA178" s="83">
        <f t="shared" si="421"/>
        <v>78750</v>
      </c>
      <c r="AB178" s="31">
        <v>78750</v>
      </c>
      <c r="AC178" s="31"/>
      <c r="AD178" s="31">
        <f t="shared" si="422"/>
        <v>78750</v>
      </c>
      <c r="AE178" s="31"/>
      <c r="AF178" s="31">
        <f t="shared" si="423"/>
        <v>78750</v>
      </c>
      <c r="AG178" s="31"/>
      <c r="AH178" s="31">
        <f t="shared" si="424"/>
        <v>78750</v>
      </c>
      <c r="AI178" s="31"/>
      <c r="AJ178" s="31">
        <f t="shared" si="425"/>
        <v>78750</v>
      </c>
      <c r="AK178" s="42"/>
      <c r="AL178" s="83">
        <f t="shared" si="426"/>
        <v>78750</v>
      </c>
      <c r="AM178" s="25" t="s">
        <v>282</v>
      </c>
      <c r="AO178" s="8"/>
    </row>
    <row r="179" spans="1:41" ht="54" x14ac:dyDescent="0.35">
      <c r="A179" s="79" t="s">
        <v>180</v>
      </c>
      <c r="B179" s="87" t="s">
        <v>121</v>
      </c>
      <c r="C179" s="90" t="s">
        <v>110</v>
      </c>
      <c r="D179" s="30">
        <f>D181+D182</f>
        <v>0</v>
      </c>
      <c r="E179" s="31">
        <f>E181+E182</f>
        <v>0</v>
      </c>
      <c r="F179" s="31">
        <f t="shared" si="411"/>
        <v>0</v>
      </c>
      <c r="G179" s="31">
        <f>G181+G182</f>
        <v>0</v>
      </c>
      <c r="H179" s="31">
        <f t="shared" si="412"/>
        <v>0</v>
      </c>
      <c r="I179" s="31">
        <f>I181+I182</f>
        <v>0</v>
      </c>
      <c r="J179" s="31">
        <f t="shared" si="413"/>
        <v>0</v>
      </c>
      <c r="K179" s="31">
        <f>K181+K182</f>
        <v>0</v>
      </c>
      <c r="L179" s="31">
        <f t="shared" si="414"/>
        <v>0</v>
      </c>
      <c r="M179" s="31">
        <f>M181+M182</f>
        <v>0</v>
      </c>
      <c r="N179" s="31">
        <f t="shared" si="415"/>
        <v>0</v>
      </c>
      <c r="O179" s="42">
        <f>O181+O182</f>
        <v>0</v>
      </c>
      <c r="P179" s="83">
        <f t="shared" si="416"/>
        <v>0</v>
      </c>
      <c r="Q179" s="31">
        <f t="shared" ref="Q179:AC179" si="427">Q181+Q182</f>
        <v>8664.7000000000007</v>
      </c>
      <c r="R179" s="31">
        <f t="shared" ref="R179:T179" si="428">R181+R182</f>
        <v>0</v>
      </c>
      <c r="S179" s="31">
        <f t="shared" si="417"/>
        <v>8664.7000000000007</v>
      </c>
      <c r="T179" s="31">
        <f t="shared" si="428"/>
        <v>0</v>
      </c>
      <c r="U179" s="31">
        <f t="shared" si="418"/>
        <v>8664.7000000000007</v>
      </c>
      <c r="V179" s="31">
        <f t="shared" ref="V179:X179" si="429">V181+V182</f>
        <v>0</v>
      </c>
      <c r="W179" s="31">
        <f t="shared" si="419"/>
        <v>8664.7000000000007</v>
      </c>
      <c r="X179" s="31">
        <f t="shared" si="429"/>
        <v>0</v>
      </c>
      <c r="Y179" s="31">
        <f t="shared" si="420"/>
        <v>8664.7000000000007</v>
      </c>
      <c r="Z179" s="42">
        <f t="shared" ref="Z179" si="430">Z181+Z182</f>
        <v>0</v>
      </c>
      <c r="AA179" s="83">
        <f t="shared" si="421"/>
        <v>8664.7000000000007</v>
      </c>
      <c r="AB179" s="31">
        <f t="shared" si="427"/>
        <v>0</v>
      </c>
      <c r="AC179" s="31">
        <f t="shared" si="427"/>
        <v>0</v>
      </c>
      <c r="AD179" s="31">
        <f t="shared" si="422"/>
        <v>0</v>
      </c>
      <c r="AE179" s="31">
        <f t="shared" ref="AE179:AG179" si="431">AE181+AE182</f>
        <v>0</v>
      </c>
      <c r="AF179" s="31">
        <f t="shared" si="423"/>
        <v>0</v>
      </c>
      <c r="AG179" s="31">
        <f t="shared" si="431"/>
        <v>0</v>
      </c>
      <c r="AH179" s="31">
        <f t="shared" si="424"/>
        <v>0</v>
      </c>
      <c r="AI179" s="31">
        <f t="shared" ref="AI179:AK179" si="432">AI181+AI182</f>
        <v>0</v>
      </c>
      <c r="AJ179" s="31">
        <f t="shared" si="425"/>
        <v>0</v>
      </c>
      <c r="AK179" s="42">
        <f t="shared" si="432"/>
        <v>0</v>
      </c>
      <c r="AL179" s="83">
        <f t="shared" si="426"/>
        <v>0</v>
      </c>
      <c r="AM179" s="25"/>
      <c r="AO179" s="8"/>
    </row>
    <row r="180" spans="1:41" x14ac:dyDescent="0.35">
      <c r="A180" s="79"/>
      <c r="B180" s="87" t="s">
        <v>5</v>
      </c>
      <c r="C180" s="90"/>
      <c r="D180" s="30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42"/>
      <c r="P180" s="83"/>
      <c r="Q180" s="31"/>
      <c r="R180" s="31"/>
      <c r="S180" s="31"/>
      <c r="T180" s="31"/>
      <c r="U180" s="31"/>
      <c r="V180" s="31"/>
      <c r="W180" s="31"/>
      <c r="X180" s="31"/>
      <c r="Y180" s="31"/>
      <c r="Z180" s="42"/>
      <c r="AA180" s="83"/>
      <c r="AB180" s="31"/>
      <c r="AC180" s="31"/>
      <c r="AD180" s="31"/>
      <c r="AE180" s="31"/>
      <c r="AF180" s="31"/>
      <c r="AG180" s="31"/>
      <c r="AH180" s="31"/>
      <c r="AI180" s="31"/>
      <c r="AJ180" s="31"/>
      <c r="AK180" s="42"/>
      <c r="AL180" s="83"/>
      <c r="AM180" s="25"/>
      <c r="AO180" s="8"/>
    </row>
    <row r="181" spans="1:41" s="3" customFormat="1" hidden="1" x14ac:dyDescent="0.35">
      <c r="A181" s="1"/>
      <c r="B181" s="4" t="s">
        <v>6</v>
      </c>
      <c r="C181" s="39"/>
      <c r="D181" s="30">
        <v>0</v>
      </c>
      <c r="E181" s="31"/>
      <c r="F181" s="31">
        <f t="shared" si="411"/>
        <v>0</v>
      </c>
      <c r="G181" s="31"/>
      <c r="H181" s="31">
        <f t="shared" ref="H181:H183" si="433">F181+G181</f>
        <v>0</v>
      </c>
      <c r="I181" s="31"/>
      <c r="J181" s="31">
        <f t="shared" ref="J181:J183" si="434">H181+I181</f>
        <v>0</v>
      </c>
      <c r="K181" s="31"/>
      <c r="L181" s="31">
        <f t="shared" ref="L181:L183" si="435">J181+K181</f>
        <v>0</v>
      </c>
      <c r="M181" s="31"/>
      <c r="N181" s="31">
        <f t="shared" ref="N181:N183" si="436">L181+M181</f>
        <v>0</v>
      </c>
      <c r="O181" s="42"/>
      <c r="P181" s="31">
        <f t="shared" ref="P181:P183" si="437">N181+O181</f>
        <v>0</v>
      </c>
      <c r="Q181" s="31">
        <v>2166.1999999999998</v>
      </c>
      <c r="R181" s="31"/>
      <c r="S181" s="31">
        <f t="shared" si="417"/>
        <v>2166.1999999999998</v>
      </c>
      <c r="T181" s="31"/>
      <c r="U181" s="31">
        <f t="shared" ref="U181:U183" si="438">S181+T181</f>
        <v>2166.1999999999998</v>
      </c>
      <c r="V181" s="31"/>
      <c r="W181" s="31">
        <f t="shared" ref="W181:W183" si="439">U181+V181</f>
        <v>2166.1999999999998</v>
      </c>
      <c r="X181" s="31"/>
      <c r="Y181" s="31">
        <f t="shared" ref="Y181:Y183" si="440">W181+X181</f>
        <v>2166.1999999999998</v>
      </c>
      <c r="Z181" s="42"/>
      <c r="AA181" s="31">
        <f t="shared" ref="AA181:AA183" si="441">Y181+Z181</f>
        <v>2166.1999999999998</v>
      </c>
      <c r="AB181" s="31">
        <v>0</v>
      </c>
      <c r="AC181" s="31"/>
      <c r="AD181" s="31">
        <f t="shared" si="422"/>
        <v>0</v>
      </c>
      <c r="AE181" s="31"/>
      <c r="AF181" s="31">
        <f t="shared" ref="AF181:AF183" si="442">AD181+AE181</f>
        <v>0</v>
      </c>
      <c r="AG181" s="31"/>
      <c r="AH181" s="31">
        <f t="shared" ref="AH181:AH183" si="443">AF181+AG181</f>
        <v>0</v>
      </c>
      <c r="AI181" s="31"/>
      <c r="AJ181" s="31">
        <f t="shared" ref="AJ181:AJ183" si="444">AH181+AI181</f>
        <v>0</v>
      </c>
      <c r="AK181" s="42"/>
      <c r="AL181" s="31">
        <f t="shared" ref="AL181:AL183" si="445">AJ181+AK181</f>
        <v>0</v>
      </c>
      <c r="AM181" s="25" t="s">
        <v>279</v>
      </c>
      <c r="AN181" s="19" t="s">
        <v>50</v>
      </c>
      <c r="AO181" s="8"/>
    </row>
    <row r="182" spans="1:41" x14ac:dyDescent="0.35">
      <c r="A182" s="79"/>
      <c r="B182" s="87" t="s">
        <v>20</v>
      </c>
      <c r="C182" s="87"/>
      <c r="D182" s="30">
        <v>0</v>
      </c>
      <c r="E182" s="31"/>
      <c r="F182" s="31">
        <f t="shared" si="411"/>
        <v>0</v>
      </c>
      <c r="G182" s="31"/>
      <c r="H182" s="31">
        <f t="shared" si="433"/>
        <v>0</v>
      </c>
      <c r="I182" s="31"/>
      <c r="J182" s="31">
        <f t="shared" si="434"/>
        <v>0</v>
      </c>
      <c r="K182" s="31"/>
      <c r="L182" s="31">
        <f t="shared" si="435"/>
        <v>0</v>
      </c>
      <c r="M182" s="31"/>
      <c r="N182" s="31">
        <f t="shared" si="436"/>
        <v>0</v>
      </c>
      <c r="O182" s="42"/>
      <c r="P182" s="83">
        <f t="shared" si="437"/>
        <v>0</v>
      </c>
      <c r="Q182" s="31">
        <v>6498.5</v>
      </c>
      <c r="R182" s="31"/>
      <c r="S182" s="31">
        <f t="shared" si="417"/>
        <v>6498.5</v>
      </c>
      <c r="T182" s="31"/>
      <c r="U182" s="31">
        <f t="shared" si="438"/>
        <v>6498.5</v>
      </c>
      <c r="V182" s="31"/>
      <c r="W182" s="31">
        <f t="shared" si="439"/>
        <v>6498.5</v>
      </c>
      <c r="X182" s="31"/>
      <c r="Y182" s="31">
        <f t="shared" si="440"/>
        <v>6498.5</v>
      </c>
      <c r="Z182" s="42"/>
      <c r="AA182" s="83">
        <f t="shared" si="441"/>
        <v>6498.5</v>
      </c>
      <c r="AB182" s="31">
        <v>0</v>
      </c>
      <c r="AC182" s="31"/>
      <c r="AD182" s="31">
        <f t="shared" si="422"/>
        <v>0</v>
      </c>
      <c r="AE182" s="31"/>
      <c r="AF182" s="31">
        <f t="shared" si="442"/>
        <v>0</v>
      </c>
      <c r="AG182" s="31"/>
      <c r="AH182" s="31">
        <f t="shared" si="443"/>
        <v>0</v>
      </c>
      <c r="AI182" s="31"/>
      <c r="AJ182" s="31">
        <f t="shared" si="444"/>
        <v>0</v>
      </c>
      <c r="AK182" s="42"/>
      <c r="AL182" s="83">
        <f t="shared" si="445"/>
        <v>0</v>
      </c>
      <c r="AM182" s="25" t="s">
        <v>282</v>
      </c>
      <c r="AO182" s="8"/>
    </row>
    <row r="183" spans="1:41" ht="54" x14ac:dyDescent="0.35">
      <c r="A183" s="79" t="s">
        <v>181</v>
      </c>
      <c r="B183" s="87" t="s">
        <v>122</v>
      </c>
      <c r="C183" s="87" t="s">
        <v>110</v>
      </c>
      <c r="D183" s="30">
        <f>D185+D186</f>
        <v>0</v>
      </c>
      <c r="E183" s="31">
        <f>E185+E186</f>
        <v>0</v>
      </c>
      <c r="F183" s="31">
        <f t="shared" si="411"/>
        <v>0</v>
      </c>
      <c r="G183" s="31">
        <f>G185+G186</f>
        <v>0</v>
      </c>
      <c r="H183" s="31">
        <f t="shared" si="433"/>
        <v>0</v>
      </c>
      <c r="I183" s="31">
        <f>I185+I186</f>
        <v>0</v>
      </c>
      <c r="J183" s="31">
        <f t="shared" si="434"/>
        <v>0</v>
      </c>
      <c r="K183" s="31">
        <f>K185+K186</f>
        <v>0</v>
      </c>
      <c r="L183" s="31">
        <f t="shared" si="435"/>
        <v>0</v>
      </c>
      <c r="M183" s="31">
        <f>M185+M186</f>
        <v>0</v>
      </c>
      <c r="N183" s="31">
        <f t="shared" si="436"/>
        <v>0</v>
      </c>
      <c r="O183" s="42">
        <f>O185+O186</f>
        <v>0</v>
      </c>
      <c r="P183" s="83">
        <f t="shared" si="437"/>
        <v>0</v>
      </c>
      <c r="Q183" s="31">
        <f t="shared" ref="Q183:AC183" si="446">Q185+Q186</f>
        <v>8208.7000000000007</v>
      </c>
      <c r="R183" s="31">
        <f t="shared" ref="R183:T183" si="447">R185+R186</f>
        <v>0</v>
      </c>
      <c r="S183" s="31">
        <f t="shared" si="417"/>
        <v>8208.7000000000007</v>
      </c>
      <c r="T183" s="31">
        <f t="shared" si="447"/>
        <v>0</v>
      </c>
      <c r="U183" s="31">
        <f t="shared" si="438"/>
        <v>8208.7000000000007</v>
      </c>
      <c r="V183" s="31">
        <f t="shared" ref="V183:X183" si="448">V185+V186</f>
        <v>0</v>
      </c>
      <c r="W183" s="31">
        <f t="shared" si="439"/>
        <v>8208.7000000000007</v>
      </c>
      <c r="X183" s="31">
        <f t="shared" si="448"/>
        <v>0</v>
      </c>
      <c r="Y183" s="31">
        <f t="shared" si="440"/>
        <v>8208.7000000000007</v>
      </c>
      <c r="Z183" s="42">
        <f t="shared" ref="Z183" si="449">Z185+Z186</f>
        <v>0</v>
      </c>
      <c r="AA183" s="83">
        <f t="shared" si="441"/>
        <v>8208.7000000000007</v>
      </c>
      <c r="AB183" s="31">
        <f t="shared" si="446"/>
        <v>0</v>
      </c>
      <c r="AC183" s="31">
        <f t="shared" si="446"/>
        <v>0</v>
      </c>
      <c r="AD183" s="31">
        <f t="shared" si="422"/>
        <v>0</v>
      </c>
      <c r="AE183" s="31">
        <f t="shared" ref="AE183:AG183" si="450">AE185+AE186</f>
        <v>0</v>
      </c>
      <c r="AF183" s="31">
        <f t="shared" si="442"/>
        <v>0</v>
      </c>
      <c r="AG183" s="31">
        <f t="shared" si="450"/>
        <v>0</v>
      </c>
      <c r="AH183" s="31">
        <f t="shared" si="443"/>
        <v>0</v>
      </c>
      <c r="AI183" s="31">
        <f t="shared" ref="AI183:AK183" si="451">AI185+AI186</f>
        <v>0</v>
      </c>
      <c r="AJ183" s="31">
        <f t="shared" si="444"/>
        <v>0</v>
      </c>
      <c r="AK183" s="42">
        <f t="shared" si="451"/>
        <v>0</v>
      </c>
      <c r="AL183" s="83">
        <f t="shared" si="445"/>
        <v>0</v>
      </c>
      <c r="AM183" s="25"/>
      <c r="AO183" s="8"/>
    </row>
    <row r="184" spans="1:41" x14ac:dyDescent="0.35">
      <c r="A184" s="79"/>
      <c r="B184" s="87" t="s">
        <v>5</v>
      </c>
      <c r="C184" s="90"/>
      <c r="D184" s="30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42"/>
      <c r="P184" s="83"/>
      <c r="Q184" s="31"/>
      <c r="R184" s="31"/>
      <c r="S184" s="31"/>
      <c r="T184" s="31"/>
      <c r="U184" s="31"/>
      <c r="V184" s="31"/>
      <c r="W184" s="31"/>
      <c r="X184" s="31"/>
      <c r="Y184" s="31"/>
      <c r="Z184" s="42"/>
      <c r="AA184" s="83"/>
      <c r="AB184" s="31"/>
      <c r="AC184" s="31"/>
      <c r="AD184" s="31"/>
      <c r="AE184" s="31"/>
      <c r="AF184" s="31"/>
      <c r="AG184" s="31"/>
      <c r="AH184" s="31"/>
      <c r="AI184" s="31"/>
      <c r="AJ184" s="31"/>
      <c r="AK184" s="42"/>
      <c r="AL184" s="83"/>
      <c r="AM184" s="25"/>
      <c r="AO184" s="8"/>
    </row>
    <row r="185" spans="1:41" s="3" customFormat="1" hidden="1" x14ac:dyDescent="0.35">
      <c r="A185" s="1"/>
      <c r="B185" s="4" t="s">
        <v>6</v>
      </c>
      <c r="C185" s="39"/>
      <c r="D185" s="30">
        <v>0</v>
      </c>
      <c r="E185" s="31"/>
      <c r="F185" s="31">
        <f t="shared" si="411"/>
        <v>0</v>
      </c>
      <c r="G185" s="31"/>
      <c r="H185" s="31">
        <f t="shared" ref="H185:H187" si="452">F185+G185</f>
        <v>0</v>
      </c>
      <c r="I185" s="31"/>
      <c r="J185" s="31">
        <f t="shared" ref="J185:J187" si="453">H185+I185</f>
        <v>0</v>
      </c>
      <c r="K185" s="31"/>
      <c r="L185" s="31">
        <f t="shared" ref="L185:L187" si="454">J185+K185</f>
        <v>0</v>
      </c>
      <c r="M185" s="31"/>
      <c r="N185" s="31">
        <f t="shared" ref="N185:N187" si="455">L185+M185</f>
        <v>0</v>
      </c>
      <c r="O185" s="42"/>
      <c r="P185" s="31">
        <f t="shared" ref="P185:P187" si="456">N185+O185</f>
        <v>0</v>
      </c>
      <c r="Q185" s="31">
        <v>2052.1999999999998</v>
      </c>
      <c r="R185" s="31"/>
      <c r="S185" s="31">
        <f t="shared" si="417"/>
        <v>2052.1999999999998</v>
      </c>
      <c r="T185" s="31"/>
      <c r="U185" s="31">
        <f t="shared" ref="U185:U187" si="457">S185+T185</f>
        <v>2052.1999999999998</v>
      </c>
      <c r="V185" s="31"/>
      <c r="W185" s="31">
        <f t="shared" ref="W185:W187" si="458">U185+V185</f>
        <v>2052.1999999999998</v>
      </c>
      <c r="X185" s="31"/>
      <c r="Y185" s="31">
        <f t="shared" ref="Y185:Y187" si="459">W185+X185</f>
        <v>2052.1999999999998</v>
      </c>
      <c r="Z185" s="42"/>
      <c r="AA185" s="31">
        <f t="shared" ref="AA185:AA187" si="460">Y185+Z185</f>
        <v>2052.1999999999998</v>
      </c>
      <c r="AB185" s="31">
        <v>0</v>
      </c>
      <c r="AC185" s="31"/>
      <c r="AD185" s="31">
        <f t="shared" si="422"/>
        <v>0</v>
      </c>
      <c r="AE185" s="31"/>
      <c r="AF185" s="31">
        <f t="shared" ref="AF185:AF187" si="461">AD185+AE185</f>
        <v>0</v>
      </c>
      <c r="AG185" s="31"/>
      <c r="AH185" s="31">
        <f t="shared" ref="AH185:AH187" si="462">AF185+AG185</f>
        <v>0</v>
      </c>
      <c r="AI185" s="31"/>
      <c r="AJ185" s="31">
        <f t="shared" ref="AJ185:AJ187" si="463">AH185+AI185</f>
        <v>0</v>
      </c>
      <c r="AK185" s="42"/>
      <c r="AL185" s="31">
        <f t="shared" ref="AL185:AL187" si="464">AJ185+AK185</f>
        <v>0</v>
      </c>
      <c r="AM185" s="25" t="s">
        <v>280</v>
      </c>
      <c r="AN185" s="19" t="s">
        <v>50</v>
      </c>
      <c r="AO185" s="8"/>
    </row>
    <row r="186" spans="1:41" x14ac:dyDescent="0.35">
      <c r="A186" s="79"/>
      <c r="B186" s="87" t="s">
        <v>20</v>
      </c>
      <c r="C186" s="87"/>
      <c r="D186" s="30">
        <v>0</v>
      </c>
      <c r="E186" s="31"/>
      <c r="F186" s="31">
        <f t="shared" si="411"/>
        <v>0</v>
      </c>
      <c r="G186" s="31"/>
      <c r="H186" s="31">
        <f t="shared" si="452"/>
        <v>0</v>
      </c>
      <c r="I186" s="31"/>
      <c r="J186" s="31">
        <f t="shared" si="453"/>
        <v>0</v>
      </c>
      <c r="K186" s="31"/>
      <c r="L186" s="31">
        <f t="shared" si="454"/>
        <v>0</v>
      </c>
      <c r="M186" s="31"/>
      <c r="N186" s="31">
        <f t="shared" si="455"/>
        <v>0</v>
      </c>
      <c r="O186" s="42"/>
      <c r="P186" s="83">
        <f t="shared" si="456"/>
        <v>0</v>
      </c>
      <c r="Q186" s="31">
        <v>6156.5</v>
      </c>
      <c r="R186" s="31"/>
      <c r="S186" s="31">
        <f t="shared" si="417"/>
        <v>6156.5</v>
      </c>
      <c r="T186" s="31"/>
      <c r="U186" s="31">
        <f t="shared" si="457"/>
        <v>6156.5</v>
      </c>
      <c r="V186" s="31"/>
      <c r="W186" s="31">
        <f t="shared" si="458"/>
        <v>6156.5</v>
      </c>
      <c r="X186" s="31"/>
      <c r="Y186" s="31">
        <f t="shared" si="459"/>
        <v>6156.5</v>
      </c>
      <c r="Z186" s="42"/>
      <c r="AA186" s="83">
        <f t="shared" si="460"/>
        <v>6156.5</v>
      </c>
      <c r="AB186" s="31">
        <v>0</v>
      </c>
      <c r="AC186" s="31"/>
      <c r="AD186" s="31">
        <f t="shared" si="422"/>
        <v>0</v>
      </c>
      <c r="AE186" s="31"/>
      <c r="AF186" s="31">
        <f t="shared" si="461"/>
        <v>0</v>
      </c>
      <c r="AG186" s="31"/>
      <c r="AH186" s="31">
        <f t="shared" si="462"/>
        <v>0</v>
      </c>
      <c r="AI186" s="31"/>
      <c r="AJ186" s="31">
        <f t="shared" si="463"/>
        <v>0</v>
      </c>
      <c r="AK186" s="42"/>
      <c r="AL186" s="83">
        <f t="shared" si="464"/>
        <v>0</v>
      </c>
      <c r="AM186" s="25" t="s">
        <v>282</v>
      </c>
      <c r="AO186" s="8"/>
    </row>
    <row r="187" spans="1:41" ht="54" x14ac:dyDescent="0.35">
      <c r="A187" s="79" t="s">
        <v>182</v>
      </c>
      <c r="B187" s="87" t="s">
        <v>123</v>
      </c>
      <c r="C187" s="87" t="s">
        <v>110</v>
      </c>
      <c r="D187" s="30">
        <f>D189+D190</f>
        <v>235920.4</v>
      </c>
      <c r="E187" s="31">
        <f>E189+E190</f>
        <v>0</v>
      </c>
      <c r="F187" s="31">
        <f t="shared" si="411"/>
        <v>235920.4</v>
      </c>
      <c r="G187" s="31">
        <f>G189+G190</f>
        <v>0</v>
      </c>
      <c r="H187" s="31">
        <f t="shared" si="452"/>
        <v>235920.4</v>
      </c>
      <c r="I187" s="31">
        <f>I189+I190</f>
        <v>0</v>
      </c>
      <c r="J187" s="31">
        <f t="shared" si="453"/>
        <v>235920.4</v>
      </c>
      <c r="K187" s="31">
        <f>K189+K190</f>
        <v>0</v>
      </c>
      <c r="L187" s="31">
        <f t="shared" si="454"/>
        <v>235920.4</v>
      </c>
      <c r="M187" s="31">
        <f>M189+M190</f>
        <v>0</v>
      </c>
      <c r="N187" s="31">
        <f t="shared" si="455"/>
        <v>235920.4</v>
      </c>
      <c r="O187" s="42">
        <f>O189+O190</f>
        <v>-58980.1</v>
      </c>
      <c r="P187" s="83">
        <f t="shared" si="456"/>
        <v>176940.3</v>
      </c>
      <c r="Q187" s="31">
        <f t="shared" ref="Q187:AC187" si="465">Q189+Q190</f>
        <v>0</v>
      </c>
      <c r="R187" s="31">
        <f t="shared" ref="R187:T187" si="466">R189+R190</f>
        <v>0</v>
      </c>
      <c r="S187" s="31">
        <f t="shared" si="417"/>
        <v>0</v>
      </c>
      <c r="T187" s="31">
        <f t="shared" si="466"/>
        <v>0</v>
      </c>
      <c r="U187" s="31">
        <f t="shared" si="457"/>
        <v>0</v>
      </c>
      <c r="V187" s="31">
        <f t="shared" ref="V187:X187" si="467">V189+V190</f>
        <v>0</v>
      </c>
      <c r="W187" s="31">
        <f t="shared" si="458"/>
        <v>0</v>
      </c>
      <c r="X187" s="31">
        <f t="shared" si="467"/>
        <v>0</v>
      </c>
      <c r="Y187" s="31">
        <f t="shared" si="459"/>
        <v>0</v>
      </c>
      <c r="Z187" s="42">
        <f t="shared" ref="Z187" si="468">Z189+Z190</f>
        <v>1433.318</v>
      </c>
      <c r="AA187" s="83">
        <f t="shared" si="460"/>
        <v>1433.318</v>
      </c>
      <c r="AB187" s="31">
        <f t="shared" si="465"/>
        <v>0</v>
      </c>
      <c r="AC187" s="31">
        <f t="shared" si="465"/>
        <v>0</v>
      </c>
      <c r="AD187" s="31">
        <f t="shared" si="422"/>
        <v>0</v>
      </c>
      <c r="AE187" s="31">
        <f t="shared" ref="AE187:AG187" si="469">AE189+AE190</f>
        <v>0</v>
      </c>
      <c r="AF187" s="31">
        <f t="shared" si="461"/>
        <v>0</v>
      </c>
      <c r="AG187" s="31">
        <f t="shared" si="469"/>
        <v>0</v>
      </c>
      <c r="AH187" s="31">
        <f t="shared" si="462"/>
        <v>0</v>
      </c>
      <c r="AI187" s="31">
        <f t="shared" ref="AI187:AK187" si="470">AI189+AI190</f>
        <v>0</v>
      </c>
      <c r="AJ187" s="31">
        <f t="shared" si="463"/>
        <v>0</v>
      </c>
      <c r="AK187" s="42">
        <f t="shared" si="470"/>
        <v>57546.781999999999</v>
      </c>
      <c r="AL187" s="83">
        <f t="shared" si="464"/>
        <v>57546.781999999999</v>
      </c>
      <c r="AM187" s="25"/>
      <c r="AO187" s="8"/>
    </row>
    <row r="188" spans="1:41" x14ac:dyDescent="0.35">
      <c r="A188" s="79"/>
      <c r="B188" s="87" t="s">
        <v>5</v>
      </c>
      <c r="C188" s="90"/>
      <c r="D188" s="30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42"/>
      <c r="P188" s="83"/>
      <c r="Q188" s="31"/>
      <c r="R188" s="31"/>
      <c r="S188" s="31"/>
      <c r="T188" s="31"/>
      <c r="U188" s="31"/>
      <c r="V188" s="31"/>
      <c r="W188" s="31"/>
      <c r="X188" s="31"/>
      <c r="Y188" s="31"/>
      <c r="Z188" s="42"/>
      <c r="AA188" s="83"/>
      <c r="AB188" s="31"/>
      <c r="AC188" s="31"/>
      <c r="AD188" s="31"/>
      <c r="AE188" s="31"/>
      <c r="AF188" s="31"/>
      <c r="AG188" s="31"/>
      <c r="AH188" s="31"/>
      <c r="AI188" s="31"/>
      <c r="AJ188" s="31"/>
      <c r="AK188" s="42"/>
      <c r="AL188" s="83"/>
      <c r="AM188" s="25"/>
      <c r="AO188" s="8"/>
    </row>
    <row r="189" spans="1:41" s="3" customFormat="1" hidden="1" x14ac:dyDescent="0.35">
      <c r="A189" s="1"/>
      <c r="B189" s="4" t="s">
        <v>6</v>
      </c>
      <c r="C189" s="39"/>
      <c r="D189" s="30">
        <v>58980.1</v>
      </c>
      <c r="E189" s="31"/>
      <c r="F189" s="31">
        <f t="shared" si="411"/>
        <v>58980.1</v>
      </c>
      <c r="G189" s="31"/>
      <c r="H189" s="31">
        <f t="shared" ref="H189:H191" si="471">F189+G189</f>
        <v>58980.1</v>
      </c>
      <c r="I189" s="31"/>
      <c r="J189" s="31">
        <f t="shared" ref="J189:J191" si="472">H189+I189</f>
        <v>58980.1</v>
      </c>
      <c r="K189" s="31"/>
      <c r="L189" s="31">
        <f t="shared" ref="L189:L191" si="473">J189+K189</f>
        <v>58980.1</v>
      </c>
      <c r="M189" s="31"/>
      <c r="N189" s="31">
        <f t="shared" ref="N189:N191" si="474">L189+M189</f>
        <v>58980.1</v>
      </c>
      <c r="O189" s="42">
        <v>-58980.1</v>
      </c>
      <c r="P189" s="31">
        <f t="shared" ref="P189:P191" si="475">N189+O189</f>
        <v>0</v>
      </c>
      <c r="Q189" s="31">
        <v>0</v>
      </c>
      <c r="R189" s="31"/>
      <c r="S189" s="31">
        <f t="shared" si="417"/>
        <v>0</v>
      </c>
      <c r="T189" s="31"/>
      <c r="U189" s="31">
        <f t="shared" ref="U189:U191" si="476">S189+T189</f>
        <v>0</v>
      </c>
      <c r="V189" s="31"/>
      <c r="W189" s="31">
        <f t="shared" ref="W189:W191" si="477">U189+V189</f>
        <v>0</v>
      </c>
      <c r="X189" s="31"/>
      <c r="Y189" s="31">
        <f t="shared" ref="Y189:Y191" si="478">W189+X189</f>
        <v>0</v>
      </c>
      <c r="Z189" s="42">
        <v>1433.318</v>
      </c>
      <c r="AA189" s="31">
        <f t="shared" ref="AA189:AA191" si="479">Y189+Z189</f>
        <v>1433.318</v>
      </c>
      <c r="AB189" s="31">
        <v>0</v>
      </c>
      <c r="AC189" s="31"/>
      <c r="AD189" s="31">
        <f t="shared" si="422"/>
        <v>0</v>
      </c>
      <c r="AE189" s="31"/>
      <c r="AF189" s="31">
        <f t="shared" ref="AF189:AF191" si="480">AD189+AE189</f>
        <v>0</v>
      </c>
      <c r="AG189" s="31"/>
      <c r="AH189" s="31">
        <f t="shared" ref="AH189:AH191" si="481">AF189+AG189</f>
        <v>0</v>
      </c>
      <c r="AI189" s="31"/>
      <c r="AJ189" s="31">
        <f t="shared" ref="AJ189:AJ191" si="482">AH189+AI189</f>
        <v>0</v>
      </c>
      <c r="AK189" s="42">
        <v>57546.781999999999</v>
      </c>
      <c r="AL189" s="31">
        <f t="shared" ref="AL189:AL191" si="483">AJ189+AK189</f>
        <v>57546.781999999999</v>
      </c>
      <c r="AM189" s="25" t="s">
        <v>281</v>
      </c>
      <c r="AN189" s="19" t="s">
        <v>50</v>
      </c>
      <c r="AO189" s="8"/>
    </row>
    <row r="190" spans="1:41" x14ac:dyDescent="0.35">
      <c r="A190" s="79"/>
      <c r="B190" s="87" t="s">
        <v>20</v>
      </c>
      <c r="C190" s="87"/>
      <c r="D190" s="30">
        <v>176940.3</v>
      </c>
      <c r="E190" s="31"/>
      <c r="F190" s="31">
        <f t="shared" si="411"/>
        <v>176940.3</v>
      </c>
      <c r="G190" s="31"/>
      <c r="H190" s="31">
        <f t="shared" si="471"/>
        <v>176940.3</v>
      </c>
      <c r="I190" s="31"/>
      <c r="J190" s="31">
        <f t="shared" si="472"/>
        <v>176940.3</v>
      </c>
      <c r="K190" s="31"/>
      <c r="L190" s="31">
        <f t="shared" si="473"/>
        <v>176940.3</v>
      </c>
      <c r="M190" s="31"/>
      <c r="N190" s="31">
        <f t="shared" si="474"/>
        <v>176940.3</v>
      </c>
      <c r="O190" s="42"/>
      <c r="P190" s="83">
        <f t="shared" si="475"/>
        <v>176940.3</v>
      </c>
      <c r="Q190" s="31">
        <v>0</v>
      </c>
      <c r="R190" s="31"/>
      <c r="S190" s="31">
        <f t="shared" si="417"/>
        <v>0</v>
      </c>
      <c r="T190" s="31"/>
      <c r="U190" s="31">
        <f t="shared" si="476"/>
        <v>0</v>
      </c>
      <c r="V190" s="31"/>
      <c r="W190" s="31">
        <f t="shared" si="477"/>
        <v>0</v>
      </c>
      <c r="X190" s="31"/>
      <c r="Y190" s="31">
        <f t="shared" si="478"/>
        <v>0</v>
      </c>
      <c r="Z190" s="42"/>
      <c r="AA190" s="83">
        <f t="shared" si="479"/>
        <v>0</v>
      </c>
      <c r="AB190" s="31">
        <v>0</v>
      </c>
      <c r="AC190" s="31"/>
      <c r="AD190" s="31">
        <f t="shared" si="422"/>
        <v>0</v>
      </c>
      <c r="AE190" s="31"/>
      <c r="AF190" s="31">
        <f t="shared" si="480"/>
        <v>0</v>
      </c>
      <c r="AG190" s="31"/>
      <c r="AH190" s="31">
        <f t="shared" si="481"/>
        <v>0</v>
      </c>
      <c r="AI190" s="31"/>
      <c r="AJ190" s="31">
        <f t="shared" si="482"/>
        <v>0</v>
      </c>
      <c r="AK190" s="42"/>
      <c r="AL190" s="83">
        <f t="shared" si="483"/>
        <v>0</v>
      </c>
      <c r="AM190" s="25" t="s">
        <v>282</v>
      </c>
      <c r="AO190" s="8"/>
    </row>
    <row r="191" spans="1:41" ht="54" x14ac:dyDescent="0.35">
      <c r="A191" s="79" t="s">
        <v>183</v>
      </c>
      <c r="B191" s="87" t="s">
        <v>124</v>
      </c>
      <c r="C191" s="87" t="s">
        <v>110</v>
      </c>
      <c r="D191" s="30">
        <f>D193+D194</f>
        <v>270720.40000000002</v>
      </c>
      <c r="E191" s="31">
        <f>E193+E194</f>
        <v>0</v>
      </c>
      <c r="F191" s="31">
        <f t="shared" si="411"/>
        <v>270720.40000000002</v>
      </c>
      <c r="G191" s="31">
        <f>G193+G194</f>
        <v>0</v>
      </c>
      <c r="H191" s="31">
        <f t="shared" si="471"/>
        <v>270720.40000000002</v>
      </c>
      <c r="I191" s="31">
        <f>I193+I194</f>
        <v>0</v>
      </c>
      <c r="J191" s="31">
        <f t="shared" si="472"/>
        <v>270720.40000000002</v>
      </c>
      <c r="K191" s="31">
        <f>K193+K194+K195</f>
        <v>0</v>
      </c>
      <c r="L191" s="31">
        <f t="shared" si="473"/>
        <v>270720.40000000002</v>
      </c>
      <c r="M191" s="31">
        <f>M193+M194+M195</f>
        <v>0</v>
      </c>
      <c r="N191" s="31">
        <f t="shared" si="474"/>
        <v>270720.40000000002</v>
      </c>
      <c r="O191" s="42">
        <f>O193+O194+O195</f>
        <v>14029.483000000007</v>
      </c>
      <c r="P191" s="83">
        <f t="shared" si="475"/>
        <v>284749.88300000003</v>
      </c>
      <c r="Q191" s="31">
        <f t="shared" ref="Q191:AC191" si="484">Q193+Q194</f>
        <v>0</v>
      </c>
      <c r="R191" s="31">
        <f t="shared" ref="R191:T191" si="485">R193+R194</f>
        <v>0</v>
      </c>
      <c r="S191" s="31">
        <f t="shared" si="417"/>
        <v>0</v>
      </c>
      <c r="T191" s="31">
        <f t="shared" si="485"/>
        <v>0</v>
      </c>
      <c r="U191" s="31">
        <f t="shared" si="476"/>
        <v>0</v>
      </c>
      <c r="V191" s="31">
        <f t="shared" ref="V191" si="486">V193+V194</f>
        <v>0</v>
      </c>
      <c r="W191" s="31">
        <f t="shared" si="477"/>
        <v>0</v>
      </c>
      <c r="X191" s="31">
        <f>X193+X194+X195</f>
        <v>0</v>
      </c>
      <c r="Y191" s="31">
        <f t="shared" si="478"/>
        <v>0</v>
      </c>
      <c r="Z191" s="42">
        <f>Z193+Z194+Z195</f>
        <v>0</v>
      </c>
      <c r="AA191" s="83">
        <f t="shared" si="479"/>
        <v>0</v>
      </c>
      <c r="AB191" s="31">
        <f t="shared" si="484"/>
        <v>0</v>
      </c>
      <c r="AC191" s="31">
        <f t="shared" si="484"/>
        <v>0</v>
      </c>
      <c r="AD191" s="31">
        <f t="shared" si="422"/>
        <v>0</v>
      </c>
      <c r="AE191" s="31">
        <f t="shared" ref="AE191:AG191" si="487">AE193+AE194</f>
        <v>0</v>
      </c>
      <c r="AF191" s="31">
        <f t="shared" si="480"/>
        <v>0</v>
      </c>
      <c r="AG191" s="31">
        <f t="shared" si="487"/>
        <v>0</v>
      </c>
      <c r="AH191" s="31">
        <f t="shared" si="481"/>
        <v>0</v>
      </c>
      <c r="AI191" s="31">
        <f>AI193+AI194+AI195</f>
        <v>0</v>
      </c>
      <c r="AJ191" s="31">
        <f t="shared" si="482"/>
        <v>0</v>
      </c>
      <c r="AK191" s="42">
        <f>AK193+AK194+AK195</f>
        <v>0</v>
      </c>
      <c r="AL191" s="83">
        <f t="shared" si="483"/>
        <v>0</v>
      </c>
      <c r="AM191" s="25"/>
      <c r="AO191" s="8"/>
    </row>
    <row r="192" spans="1:41" x14ac:dyDescent="0.35">
      <c r="A192" s="79"/>
      <c r="B192" s="87" t="s">
        <v>5</v>
      </c>
      <c r="C192" s="87"/>
      <c r="D192" s="30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42"/>
      <c r="P192" s="83"/>
      <c r="Q192" s="31"/>
      <c r="R192" s="31"/>
      <c r="S192" s="31"/>
      <c r="T192" s="31"/>
      <c r="U192" s="31"/>
      <c r="V192" s="31"/>
      <c r="W192" s="31"/>
      <c r="X192" s="31"/>
      <c r="Y192" s="31"/>
      <c r="Z192" s="42"/>
      <c r="AA192" s="83"/>
      <c r="AB192" s="31"/>
      <c r="AC192" s="31"/>
      <c r="AD192" s="31"/>
      <c r="AE192" s="31"/>
      <c r="AF192" s="31"/>
      <c r="AG192" s="31"/>
      <c r="AH192" s="31"/>
      <c r="AI192" s="31"/>
      <c r="AJ192" s="31"/>
      <c r="AK192" s="42"/>
      <c r="AL192" s="83"/>
      <c r="AM192" s="25"/>
      <c r="AO192" s="8"/>
    </row>
    <row r="193" spans="1:41" s="3" customFormat="1" hidden="1" x14ac:dyDescent="0.35">
      <c r="A193" s="1"/>
      <c r="B193" s="39" t="s">
        <v>6</v>
      </c>
      <c r="C193" s="39"/>
      <c r="D193" s="30">
        <v>67680.100000000006</v>
      </c>
      <c r="E193" s="31"/>
      <c r="F193" s="31">
        <f t="shared" si="411"/>
        <v>67680.100000000006</v>
      </c>
      <c r="G193" s="31"/>
      <c r="H193" s="31">
        <f t="shared" ref="H193:H196" si="488">F193+G193</f>
        <v>67680.100000000006</v>
      </c>
      <c r="I193" s="31"/>
      <c r="J193" s="31">
        <f t="shared" ref="J193:J196" si="489">H193+I193</f>
        <v>67680.100000000006</v>
      </c>
      <c r="K193" s="31">
        <f>11520.4-11520.4</f>
        <v>0</v>
      </c>
      <c r="L193" s="31">
        <f t="shared" ref="L193:L196" si="490">J193+K193</f>
        <v>67680.100000000006</v>
      </c>
      <c r="M193" s="31">
        <f>11520.4-11520.4</f>
        <v>0</v>
      </c>
      <c r="N193" s="31">
        <f t="shared" ref="N193:N196" si="491">L193+M193</f>
        <v>67680.100000000006</v>
      </c>
      <c r="O193" s="42">
        <f>-52930.217+10800</f>
        <v>-42130.216999999997</v>
      </c>
      <c r="P193" s="31">
        <f t="shared" ref="P193:P196" si="492">N193+O193</f>
        <v>25549.883000000009</v>
      </c>
      <c r="Q193" s="31">
        <v>0</v>
      </c>
      <c r="R193" s="31"/>
      <c r="S193" s="31">
        <f t="shared" si="417"/>
        <v>0</v>
      </c>
      <c r="T193" s="31"/>
      <c r="U193" s="31">
        <f t="shared" ref="U193:U196" si="493">S193+T193</f>
        <v>0</v>
      </c>
      <c r="V193" s="31"/>
      <c r="W193" s="31">
        <f t="shared" ref="W193:W196" si="494">U193+V193</f>
        <v>0</v>
      </c>
      <c r="X193" s="31"/>
      <c r="Y193" s="31">
        <f t="shared" ref="Y193:Y196" si="495">W193+X193</f>
        <v>0</v>
      </c>
      <c r="Z193" s="42"/>
      <c r="AA193" s="31">
        <f t="shared" ref="AA193:AA196" si="496">Y193+Z193</f>
        <v>0</v>
      </c>
      <c r="AB193" s="31">
        <v>0</v>
      </c>
      <c r="AC193" s="31"/>
      <c r="AD193" s="31">
        <f t="shared" si="422"/>
        <v>0</v>
      </c>
      <c r="AE193" s="31"/>
      <c r="AF193" s="31">
        <f t="shared" ref="AF193:AF196" si="497">AD193+AE193</f>
        <v>0</v>
      </c>
      <c r="AG193" s="31"/>
      <c r="AH193" s="31">
        <f t="shared" ref="AH193:AH196" si="498">AF193+AG193</f>
        <v>0</v>
      </c>
      <c r="AI193" s="31"/>
      <c r="AJ193" s="31">
        <f t="shared" ref="AJ193:AJ196" si="499">AH193+AI193</f>
        <v>0</v>
      </c>
      <c r="AK193" s="42"/>
      <c r="AL193" s="31">
        <f t="shared" ref="AL193:AL196" si="500">AJ193+AK193</f>
        <v>0</v>
      </c>
      <c r="AM193" s="25" t="s">
        <v>341</v>
      </c>
      <c r="AN193" s="19" t="s">
        <v>50</v>
      </c>
      <c r="AO193" s="8"/>
    </row>
    <row r="194" spans="1:41" x14ac:dyDescent="0.35">
      <c r="A194" s="79"/>
      <c r="B194" s="87" t="s">
        <v>20</v>
      </c>
      <c r="C194" s="87"/>
      <c r="D194" s="30">
        <v>203040.3</v>
      </c>
      <c r="E194" s="31"/>
      <c r="F194" s="31">
        <f t="shared" si="411"/>
        <v>203040.3</v>
      </c>
      <c r="G194" s="31"/>
      <c r="H194" s="31">
        <f t="shared" si="488"/>
        <v>203040.3</v>
      </c>
      <c r="I194" s="31"/>
      <c r="J194" s="31">
        <f t="shared" si="489"/>
        <v>203040.3</v>
      </c>
      <c r="K194" s="31"/>
      <c r="L194" s="31">
        <f t="shared" si="490"/>
        <v>203040.3</v>
      </c>
      <c r="M194" s="31"/>
      <c r="N194" s="31">
        <f t="shared" si="491"/>
        <v>203040.3</v>
      </c>
      <c r="O194" s="42">
        <f>-203040.3+2700</f>
        <v>-200340.3</v>
      </c>
      <c r="P194" s="83">
        <f t="shared" si="492"/>
        <v>2700</v>
      </c>
      <c r="Q194" s="31">
        <v>0</v>
      </c>
      <c r="R194" s="31"/>
      <c r="S194" s="31">
        <f t="shared" si="417"/>
        <v>0</v>
      </c>
      <c r="T194" s="31"/>
      <c r="U194" s="31">
        <f t="shared" si="493"/>
        <v>0</v>
      </c>
      <c r="V194" s="31"/>
      <c r="W194" s="31">
        <f t="shared" si="494"/>
        <v>0</v>
      </c>
      <c r="X194" s="31"/>
      <c r="Y194" s="31">
        <f t="shared" si="495"/>
        <v>0</v>
      </c>
      <c r="Z194" s="42"/>
      <c r="AA194" s="83">
        <f t="shared" si="496"/>
        <v>0</v>
      </c>
      <c r="AB194" s="31">
        <v>0</v>
      </c>
      <c r="AC194" s="31"/>
      <c r="AD194" s="31">
        <f t="shared" si="422"/>
        <v>0</v>
      </c>
      <c r="AE194" s="31"/>
      <c r="AF194" s="31">
        <f t="shared" si="497"/>
        <v>0</v>
      </c>
      <c r="AG194" s="31"/>
      <c r="AH194" s="31">
        <f t="shared" si="498"/>
        <v>0</v>
      </c>
      <c r="AI194" s="31"/>
      <c r="AJ194" s="31">
        <f t="shared" si="499"/>
        <v>0</v>
      </c>
      <c r="AK194" s="42"/>
      <c r="AL194" s="83">
        <f t="shared" si="500"/>
        <v>0</v>
      </c>
      <c r="AM194" s="25" t="s">
        <v>282</v>
      </c>
      <c r="AO194" s="8"/>
    </row>
    <row r="195" spans="1:41" x14ac:dyDescent="0.35">
      <c r="A195" s="79"/>
      <c r="B195" s="87" t="s">
        <v>19</v>
      </c>
      <c r="C195" s="87"/>
      <c r="D195" s="30"/>
      <c r="E195" s="31"/>
      <c r="F195" s="31"/>
      <c r="G195" s="31"/>
      <c r="H195" s="31"/>
      <c r="I195" s="31"/>
      <c r="J195" s="31"/>
      <c r="K195" s="31"/>
      <c r="L195" s="31">
        <f t="shared" si="490"/>
        <v>0</v>
      </c>
      <c r="M195" s="31"/>
      <c r="N195" s="31">
        <f t="shared" si="491"/>
        <v>0</v>
      </c>
      <c r="O195" s="42">
        <v>256500</v>
      </c>
      <c r="P195" s="83">
        <f t="shared" si="492"/>
        <v>256500</v>
      </c>
      <c r="Q195" s="31"/>
      <c r="R195" s="31"/>
      <c r="S195" s="31"/>
      <c r="T195" s="31"/>
      <c r="U195" s="31"/>
      <c r="V195" s="31"/>
      <c r="W195" s="31"/>
      <c r="X195" s="31"/>
      <c r="Y195" s="31">
        <f t="shared" si="495"/>
        <v>0</v>
      </c>
      <c r="Z195" s="42"/>
      <c r="AA195" s="83">
        <f t="shared" si="496"/>
        <v>0</v>
      </c>
      <c r="AB195" s="31"/>
      <c r="AC195" s="31"/>
      <c r="AD195" s="31"/>
      <c r="AE195" s="31"/>
      <c r="AF195" s="31"/>
      <c r="AG195" s="31"/>
      <c r="AH195" s="31"/>
      <c r="AI195" s="31"/>
      <c r="AJ195" s="31">
        <f t="shared" si="499"/>
        <v>0</v>
      </c>
      <c r="AK195" s="42"/>
      <c r="AL195" s="83">
        <f t="shared" si="500"/>
        <v>0</v>
      </c>
      <c r="AM195" s="25" t="s">
        <v>340</v>
      </c>
      <c r="AO195" s="8"/>
    </row>
    <row r="196" spans="1:41" ht="54" x14ac:dyDescent="0.35">
      <c r="A196" s="79" t="s">
        <v>184</v>
      </c>
      <c r="B196" s="87" t="s">
        <v>125</v>
      </c>
      <c r="C196" s="90" t="s">
        <v>110</v>
      </c>
      <c r="D196" s="30">
        <f>D198</f>
        <v>87406.8</v>
      </c>
      <c r="E196" s="31">
        <f>E198</f>
        <v>0</v>
      </c>
      <c r="F196" s="31">
        <f t="shared" si="411"/>
        <v>87406.8</v>
      </c>
      <c r="G196" s="31">
        <f>G198</f>
        <v>0</v>
      </c>
      <c r="H196" s="31">
        <f t="shared" si="488"/>
        <v>87406.8</v>
      </c>
      <c r="I196" s="31">
        <f>I198</f>
        <v>0</v>
      </c>
      <c r="J196" s="31">
        <f t="shared" si="489"/>
        <v>87406.8</v>
      </c>
      <c r="K196" s="31">
        <f>K198</f>
        <v>0</v>
      </c>
      <c r="L196" s="31">
        <f t="shared" si="490"/>
        <v>87406.8</v>
      </c>
      <c r="M196" s="31">
        <f>M198</f>
        <v>0</v>
      </c>
      <c r="N196" s="31">
        <f t="shared" si="491"/>
        <v>87406.8</v>
      </c>
      <c r="O196" s="42">
        <f>O198</f>
        <v>0</v>
      </c>
      <c r="P196" s="83">
        <f t="shared" si="492"/>
        <v>87406.8</v>
      </c>
      <c r="Q196" s="31">
        <f t="shared" ref="Q196:AC196" si="501">Q198</f>
        <v>0</v>
      </c>
      <c r="R196" s="31">
        <f t="shared" ref="R196:T196" si="502">R198</f>
        <v>0</v>
      </c>
      <c r="S196" s="31">
        <f t="shared" si="417"/>
        <v>0</v>
      </c>
      <c r="T196" s="31">
        <f t="shared" si="502"/>
        <v>0</v>
      </c>
      <c r="U196" s="31">
        <f t="shared" si="493"/>
        <v>0</v>
      </c>
      <c r="V196" s="31">
        <f t="shared" ref="V196:X196" si="503">V198</f>
        <v>0</v>
      </c>
      <c r="W196" s="31">
        <f t="shared" si="494"/>
        <v>0</v>
      </c>
      <c r="X196" s="31">
        <f t="shared" si="503"/>
        <v>0</v>
      </c>
      <c r="Y196" s="31">
        <f t="shared" si="495"/>
        <v>0</v>
      </c>
      <c r="Z196" s="42">
        <f t="shared" ref="Z196" si="504">Z198</f>
        <v>0</v>
      </c>
      <c r="AA196" s="83">
        <f t="shared" si="496"/>
        <v>0</v>
      </c>
      <c r="AB196" s="31">
        <f t="shared" si="501"/>
        <v>0</v>
      </c>
      <c r="AC196" s="31">
        <f t="shared" si="501"/>
        <v>0</v>
      </c>
      <c r="AD196" s="31">
        <f t="shared" si="422"/>
        <v>0</v>
      </c>
      <c r="AE196" s="31">
        <f t="shared" ref="AE196:AG196" si="505">AE198</f>
        <v>0</v>
      </c>
      <c r="AF196" s="31">
        <f t="shared" si="497"/>
        <v>0</v>
      </c>
      <c r="AG196" s="31">
        <f t="shared" si="505"/>
        <v>0</v>
      </c>
      <c r="AH196" s="31">
        <f t="shared" si="498"/>
        <v>0</v>
      </c>
      <c r="AI196" s="31">
        <f t="shared" ref="AI196:AK196" si="506">AI198</f>
        <v>0</v>
      </c>
      <c r="AJ196" s="31">
        <f t="shared" si="499"/>
        <v>0</v>
      </c>
      <c r="AK196" s="42">
        <f t="shared" si="506"/>
        <v>0</v>
      </c>
      <c r="AL196" s="83">
        <f t="shared" si="500"/>
        <v>0</v>
      </c>
      <c r="AM196" s="25"/>
      <c r="AO196" s="8"/>
    </row>
    <row r="197" spans="1:41" x14ac:dyDescent="0.35">
      <c r="A197" s="79"/>
      <c r="B197" s="87" t="s">
        <v>5</v>
      </c>
      <c r="C197" s="87"/>
      <c r="D197" s="30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42"/>
      <c r="P197" s="83"/>
      <c r="Q197" s="31"/>
      <c r="R197" s="31"/>
      <c r="S197" s="31"/>
      <c r="T197" s="31"/>
      <c r="U197" s="31"/>
      <c r="V197" s="31"/>
      <c r="W197" s="31"/>
      <c r="X197" s="31"/>
      <c r="Y197" s="31"/>
      <c r="Z197" s="42"/>
      <c r="AA197" s="83"/>
      <c r="AB197" s="31"/>
      <c r="AC197" s="31"/>
      <c r="AD197" s="31"/>
      <c r="AE197" s="31"/>
      <c r="AF197" s="31"/>
      <c r="AG197" s="31"/>
      <c r="AH197" s="31"/>
      <c r="AI197" s="31"/>
      <c r="AJ197" s="31"/>
      <c r="AK197" s="42"/>
      <c r="AL197" s="83"/>
      <c r="AM197" s="25"/>
      <c r="AO197" s="8"/>
    </row>
    <row r="198" spans="1:41" x14ac:dyDescent="0.35">
      <c r="A198" s="79"/>
      <c r="B198" s="87" t="s">
        <v>20</v>
      </c>
      <c r="C198" s="87"/>
      <c r="D198" s="30">
        <v>87406.8</v>
      </c>
      <c r="E198" s="31"/>
      <c r="F198" s="31">
        <f t="shared" si="411"/>
        <v>87406.8</v>
      </c>
      <c r="G198" s="31"/>
      <c r="H198" s="31">
        <f t="shared" ref="H198:H207" si="507">F198+G198</f>
        <v>87406.8</v>
      </c>
      <c r="I198" s="31"/>
      <c r="J198" s="31">
        <f t="shared" ref="J198" si="508">H198+I198</f>
        <v>87406.8</v>
      </c>
      <c r="K198" s="31"/>
      <c r="L198" s="31">
        <f t="shared" ref="L198" si="509">J198+K198</f>
        <v>87406.8</v>
      </c>
      <c r="M198" s="31"/>
      <c r="N198" s="31">
        <f t="shared" ref="N198" si="510">L198+M198</f>
        <v>87406.8</v>
      </c>
      <c r="O198" s="42"/>
      <c r="P198" s="83">
        <f t="shared" ref="P198" si="511">N198+O198</f>
        <v>87406.8</v>
      </c>
      <c r="Q198" s="31">
        <v>0</v>
      </c>
      <c r="R198" s="31"/>
      <c r="S198" s="31">
        <f t="shared" si="417"/>
        <v>0</v>
      </c>
      <c r="T198" s="31"/>
      <c r="U198" s="31">
        <f t="shared" ref="U198:U207" si="512">S198+T198</f>
        <v>0</v>
      </c>
      <c r="V198" s="31"/>
      <c r="W198" s="31">
        <f t="shared" ref="W198:W207" si="513">U198+V198</f>
        <v>0</v>
      </c>
      <c r="X198" s="31"/>
      <c r="Y198" s="31">
        <f t="shared" ref="Y198:Y207" si="514">W198+X198</f>
        <v>0</v>
      </c>
      <c r="Z198" s="42"/>
      <c r="AA198" s="83">
        <f t="shared" ref="AA198:AA199" si="515">Y198+Z198</f>
        <v>0</v>
      </c>
      <c r="AB198" s="31">
        <v>0</v>
      </c>
      <c r="AC198" s="31"/>
      <c r="AD198" s="31">
        <f t="shared" si="422"/>
        <v>0</v>
      </c>
      <c r="AE198" s="31"/>
      <c r="AF198" s="31">
        <f t="shared" ref="AF198:AF207" si="516">AD198+AE198</f>
        <v>0</v>
      </c>
      <c r="AG198" s="31"/>
      <c r="AH198" s="31">
        <f t="shared" ref="AH198:AH207" si="517">AF198+AG198</f>
        <v>0</v>
      </c>
      <c r="AI198" s="31"/>
      <c r="AJ198" s="31">
        <f t="shared" ref="AJ198:AJ207" si="518">AH198+AI198</f>
        <v>0</v>
      </c>
      <c r="AK198" s="42"/>
      <c r="AL198" s="83">
        <f t="shared" ref="AL198:AL199" si="519">AJ198+AK198</f>
        <v>0</v>
      </c>
      <c r="AM198" s="25" t="s">
        <v>282</v>
      </c>
      <c r="AO198" s="8"/>
    </row>
    <row r="199" spans="1:41" ht="54" x14ac:dyDescent="0.35">
      <c r="A199" s="79" t="s">
        <v>185</v>
      </c>
      <c r="B199" s="87" t="s">
        <v>320</v>
      </c>
      <c r="C199" s="87" t="s">
        <v>110</v>
      </c>
      <c r="D199" s="30"/>
      <c r="E199" s="31"/>
      <c r="F199" s="31"/>
      <c r="G199" s="31">
        <v>13812.6</v>
      </c>
      <c r="H199" s="31">
        <f>F199+G199</f>
        <v>13812.6</v>
      </c>
      <c r="I199" s="31"/>
      <c r="J199" s="31">
        <f>H199+I199</f>
        <v>13812.6</v>
      </c>
      <c r="K199" s="31">
        <f>K201+K202</f>
        <v>0</v>
      </c>
      <c r="L199" s="31">
        <f>J199+K199</f>
        <v>13812.6</v>
      </c>
      <c r="M199" s="31">
        <f>M201+M202</f>
        <v>0</v>
      </c>
      <c r="N199" s="31">
        <f>L199+M199</f>
        <v>13812.6</v>
      </c>
      <c r="O199" s="42">
        <f>O201+O202</f>
        <v>0</v>
      </c>
      <c r="P199" s="83">
        <f>N199+O199</f>
        <v>13812.6</v>
      </c>
      <c r="Q199" s="31"/>
      <c r="R199" s="31"/>
      <c r="S199" s="31"/>
      <c r="T199" s="31"/>
      <c r="U199" s="31">
        <f t="shared" si="512"/>
        <v>0</v>
      </c>
      <c r="V199" s="31"/>
      <c r="W199" s="31">
        <f t="shared" si="513"/>
        <v>0</v>
      </c>
      <c r="X199" s="31"/>
      <c r="Y199" s="31">
        <f t="shared" si="514"/>
        <v>0</v>
      </c>
      <c r="Z199" s="42"/>
      <c r="AA199" s="83">
        <f t="shared" si="515"/>
        <v>0</v>
      </c>
      <c r="AB199" s="31"/>
      <c r="AC199" s="31"/>
      <c r="AD199" s="31"/>
      <c r="AE199" s="31"/>
      <c r="AF199" s="31">
        <f t="shared" si="516"/>
        <v>0</v>
      </c>
      <c r="AG199" s="31"/>
      <c r="AH199" s="31">
        <f t="shared" si="517"/>
        <v>0</v>
      </c>
      <c r="AI199" s="31"/>
      <c r="AJ199" s="31">
        <f t="shared" si="518"/>
        <v>0</v>
      </c>
      <c r="AK199" s="42"/>
      <c r="AL199" s="83">
        <f t="shared" si="519"/>
        <v>0</v>
      </c>
      <c r="AM199" s="25"/>
      <c r="AO199" s="8"/>
    </row>
    <row r="200" spans="1:41" s="3" customFormat="1" hidden="1" x14ac:dyDescent="0.35">
      <c r="A200" s="1"/>
      <c r="B200" s="53" t="s">
        <v>5</v>
      </c>
      <c r="C200" s="53"/>
      <c r="D200" s="30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42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42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42"/>
      <c r="AL200" s="31"/>
      <c r="AM200" s="25"/>
      <c r="AN200" s="19" t="s">
        <v>50</v>
      </c>
      <c r="AO200" s="8"/>
    </row>
    <row r="201" spans="1:41" s="3" customFormat="1" hidden="1" x14ac:dyDescent="0.35">
      <c r="A201" s="1"/>
      <c r="B201" s="53" t="s">
        <v>6</v>
      </c>
      <c r="C201" s="53"/>
      <c r="D201" s="30"/>
      <c r="E201" s="31"/>
      <c r="F201" s="31"/>
      <c r="G201" s="31">
        <v>13812.6</v>
      </c>
      <c r="H201" s="31">
        <f t="shared" ref="H201:H202" si="520">F201+G201</f>
        <v>13812.6</v>
      </c>
      <c r="I201" s="31"/>
      <c r="J201" s="31">
        <f t="shared" ref="J201:J202" si="521">H201+I201</f>
        <v>13812.6</v>
      </c>
      <c r="K201" s="31"/>
      <c r="L201" s="31">
        <f t="shared" ref="L201:L202" si="522">J201+K201</f>
        <v>13812.6</v>
      </c>
      <c r="M201" s="31"/>
      <c r="N201" s="31">
        <f t="shared" ref="N201:N207" si="523">L201+M201</f>
        <v>13812.6</v>
      </c>
      <c r="O201" s="42"/>
      <c r="P201" s="31">
        <f t="shared" ref="P201:P207" si="524">N201+O201</f>
        <v>13812.6</v>
      </c>
      <c r="Q201" s="31"/>
      <c r="R201" s="31"/>
      <c r="S201" s="31"/>
      <c r="T201" s="31"/>
      <c r="U201" s="31"/>
      <c r="V201" s="31"/>
      <c r="W201" s="31"/>
      <c r="X201" s="31"/>
      <c r="Y201" s="31">
        <f t="shared" si="514"/>
        <v>0</v>
      </c>
      <c r="Z201" s="42"/>
      <c r="AA201" s="31">
        <f t="shared" ref="AA201:AA207" si="525">Y201+Z201</f>
        <v>0</v>
      </c>
      <c r="AB201" s="31"/>
      <c r="AC201" s="31"/>
      <c r="AD201" s="31"/>
      <c r="AE201" s="31"/>
      <c r="AF201" s="31"/>
      <c r="AG201" s="31"/>
      <c r="AH201" s="31"/>
      <c r="AI201" s="31"/>
      <c r="AJ201" s="31">
        <f t="shared" si="518"/>
        <v>0</v>
      </c>
      <c r="AK201" s="42"/>
      <c r="AL201" s="31">
        <f t="shared" ref="AL201:AL207" si="526">AJ201+AK201</f>
        <v>0</v>
      </c>
      <c r="AM201" s="25" t="s">
        <v>319</v>
      </c>
      <c r="AN201" s="19" t="s">
        <v>50</v>
      </c>
      <c r="AO201" s="8"/>
    </row>
    <row r="202" spans="1:41" s="3" customFormat="1" hidden="1" x14ac:dyDescent="0.35">
      <c r="A202" s="1"/>
      <c r="B202" s="53" t="s">
        <v>20</v>
      </c>
      <c r="C202" s="53"/>
      <c r="D202" s="30"/>
      <c r="E202" s="31"/>
      <c r="F202" s="31"/>
      <c r="G202" s="31"/>
      <c r="H202" s="31">
        <f t="shared" si="520"/>
        <v>0</v>
      </c>
      <c r="I202" s="31"/>
      <c r="J202" s="31">
        <f t="shared" si="521"/>
        <v>0</v>
      </c>
      <c r="K202" s="31"/>
      <c r="L202" s="31">
        <f t="shared" si="522"/>
        <v>0</v>
      </c>
      <c r="M202" s="31"/>
      <c r="N202" s="31">
        <f t="shared" si="523"/>
        <v>0</v>
      </c>
      <c r="O202" s="42"/>
      <c r="P202" s="31">
        <f t="shared" si="524"/>
        <v>0</v>
      </c>
      <c r="Q202" s="31"/>
      <c r="R202" s="31"/>
      <c r="S202" s="31"/>
      <c r="T202" s="31"/>
      <c r="U202" s="31"/>
      <c r="V202" s="31"/>
      <c r="W202" s="31"/>
      <c r="X202" s="31"/>
      <c r="Y202" s="31">
        <f t="shared" si="514"/>
        <v>0</v>
      </c>
      <c r="Z202" s="42"/>
      <c r="AA202" s="31">
        <f t="shared" si="525"/>
        <v>0</v>
      </c>
      <c r="AB202" s="31"/>
      <c r="AC202" s="31"/>
      <c r="AD202" s="31"/>
      <c r="AE202" s="31"/>
      <c r="AF202" s="31"/>
      <c r="AG202" s="31"/>
      <c r="AH202" s="31"/>
      <c r="AI202" s="31"/>
      <c r="AJ202" s="31">
        <f t="shared" si="518"/>
        <v>0</v>
      </c>
      <c r="AK202" s="42"/>
      <c r="AL202" s="31">
        <f t="shared" si="526"/>
        <v>0</v>
      </c>
      <c r="AM202" s="25" t="s">
        <v>282</v>
      </c>
      <c r="AN202" s="19" t="s">
        <v>50</v>
      </c>
      <c r="AO202" s="8"/>
    </row>
    <row r="203" spans="1:41" x14ac:dyDescent="0.35">
      <c r="A203" s="79"/>
      <c r="B203" s="87" t="s">
        <v>21</v>
      </c>
      <c r="C203" s="89"/>
      <c r="D203" s="33">
        <f>D204+D205</f>
        <v>458741.8</v>
      </c>
      <c r="E203" s="33">
        <f>E204+E205</f>
        <v>0</v>
      </c>
      <c r="F203" s="33">
        <f t="shared" si="411"/>
        <v>458741.8</v>
      </c>
      <c r="G203" s="33">
        <f>G204+G205</f>
        <v>25643.728999999999</v>
      </c>
      <c r="H203" s="33">
        <f t="shared" si="507"/>
        <v>484385.52899999998</v>
      </c>
      <c r="I203" s="33">
        <f>I204+I205</f>
        <v>-361.59899999999999</v>
      </c>
      <c r="J203" s="33">
        <f t="shared" ref="J203:J207" si="527">H203+I203</f>
        <v>484023.93</v>
      </c>
      <c r="K203" s="33">
        <f>K204+K205</f>
        <v>0</v>
      </c>
      <c r="L203" s="33">
        <f t="shared" ref="L203:L207" si="528">J203+K203</f>
        <v>484023.93</v>
      </c>
      <c r="M203" s="33">
        <f>M204+M205</f>
        <v>0</v>
      </c>
      <c r="N203" s="33">
        <f t="shared" si="523"/>
        <v>484023.93</v>
      </c>
      <c r="O203" s="33">
        <f>O204+O205+O206</f>
        <v>85000</v>
      </c>
      <c r="P203" s="83">
        <f t="shared" si="524"/>
        <v>569023.92999999993</v>
      </c>
      <c r="Q203" s="33">
        <f t="shared" ref="Q203" si="529">Q204+Q205</f>
        <v>0</v>
      </c>
      <c r="R203" s="33">
        <f t="shared" ref="R203:T203" si="530">R204+R205</f>
        <v>0</v>
      </c>
      <c r="S203" s="33">
        <f t="shared" si="417"/>
        <v>0</v>
      </c>
      <c r="T203" s="33">
        <f t="shared" si="530"/>
        <v>0</v>
      </c>
      <c r="U203" s="33">
        <f t="shared" si="512"/>
        <v>0</v>
      </c>
      <c r="V203" s="33">
        <f t="shared" ref="V203:X203" si="531">V204+V205</f>
        <v>0</v>
      </c>
      <c r="W203" s="33">
        <f t="shared" si="513"/>
        <v>0</v>
      </c>
      <c r="X203" s="33">
        <f t="shared" si="531"/>
        <v>0</v>
      </c>
      <c r="Y203" s="33">
        <f t="shared" si="514"/>
        <v>0</v>
      </c>
      <c r="Z203" s="33">
        <f>Z204+Z205+Z206</f>
        <v>0</v>
      </c>
      <c r="AA203" s="83">
        <f t="shared" si="525"/>
        <v>0</v>
      </c>
      <c r="AB203" s="33">
        <f>AB204+AB205</f>
        <v>0</v>
      </c>
      <c r="AC203" s="33">
        <f>AC204+AC205</f>
        <v>0</v>
      </c>
      <c r="AD203" s="33">
        <f t="shared" si="422"/>
        <v>0</v>
      </c>
      <c r="AE203" s="33">
        <f>AE204+AE205</f>
        <v>0</v>
      </c>
      <c r="AF203" s="33">
        <f t="shared" si="516"/>
        <v>0</v>
      </c>
      <c r="AG203" s="33">
        <f>AG204+AG205</f>
        <v>0</v>
      </c>
      <c r="AH203" s="33">
        <f t="shared" si="517"/>
        <v>0</v>
      </c>
      <c r="AI203" s="33">
        <f>AI204+AI205</f>
        <v>0</v>
      </c>
      <c r="AJ203" s="33">
        <f t="shared" si="518"/>
        <v>0</v>
      </c>
      <c r="AK203" s="33">
        <f>AK204+AK205+AK206</f>
        <v>0</v>
      </c>
      <c r="AL203" s="83">
        <f t="shared" si="526"/>
        <v>0</v>
      </c>
      <c r="AM203" s="27"/>
      <c r="AN203" s="20"/>
      <c r="AO203" s="13"/>
    </row>
    <row r="204" spans="1:41" ht="54" x14ac:dyDescent="0.35">
      <c r="A204" s="119" t="s">
        <v>186</v>
      </c>
      <c r="B204" s="121" t="s">
        <v>130</v>
      </c>
      <c r="C204" s="90" t="s">
        <v>32</v>
      </c>
      <c r="D204" s="31">
        <v>444760</v>
      </c>
      <c r="E204" s="31"/>
      <c r="F204" s="31">
        <f t="shared" si="411"/>
        <v>444760</v>
      </c>
      <c r="G204" s="31">
        <f>25282.13+361.599</f>
        <v>25643.728999999999</v>
      </c>
      <c r="H204" s="31">
        <f t="shared" si="507"/>
        <v>470403.72899999999</v>
      </c>
      <c r="I204" s="31">
        <v>-361.59899999999999</v>
      </c>
      <c r="J204" s="31">
        <f t="shared" si="527"/>
        <v>470042.13</v>
      </c>
      <c r="K204" s="31"/>
      <c r="L204" s="31">
        <f t="shared" si="528"/>
        <v>470042.13</v>
      </c>
      <c r="M204" s="31"/>
      <c r="N204" s="31">
        <f t="shared" si="523"/>
        <v>470042.13</v>
      </c>
      <c r="O204" s="42"/>
      <c r="P204" s="83">
        <f t="shared" si="524"/>
        <v>470042.13</v>
      </c>
      <c r="Q204" s="31">
        <v>0</v>
      </c>
      <c r="R204" s="31"/>
      <c r="S204" s="31">
        <f t="shared" si="417"/>
        <v>0</v>
      </c>
      <c r="T204" s="31"/>
      <c r="U204" s="31">
        <f t="shared" si="512"/>
        <v>0</v>
      </c>
      <c r="V204" s="31"/>
      <c r="W204" s="31">
        <f t="shared" si="513"/>
        <v>0</v>
      </c>
      <c r="X204" s="31"/>
      <c r="Y204" s="31">
        <f t="shared" si="514"/>
        <v>0</v>
      </c>
      <c r="Z204" s="42"/>
      <c r="AA204" s="83">
        <f t="shared" si="525"/>
        <v>0</v>
      </c>
      <c r="AB204" s="31">
        <v>0</v>
      </c>
      <c r="AC204" s="31"/>
      <c r="AD204" s="31">
        <f t="shared" si="422"/>
        <v>0</v>
      </c>
      <c r="AE204" s="31"/>
      <c r="AF204" s="31">
        <f t="shared" si="516"/>
        <v>0</v>
      </c>
      <c r="AG204" s="31"/>
      <c r="AH204" s="31">
        <f t="shared" si="517"/>
        <v>0</v>
      </c>
      <c r="AI204" s="31"/>
      <c r="AJ204" s="31">
        <f t="shared" si="518"/>
        <v>0</v>
      </c>
      <c r="AK204" s="42"/>
      <c r="AL204" s="83">
        <f t="shared" si="526"/>
        <v>0</v>
      </c>
      <c r="AM204" s="25" t="s">
        <v>283</v>
      </c>
      <c r="AO204" s="8"/>
    </row>
    <row r="205" spans="1:41" ht="72" x14ac:dyDescent="0.35">
      <c r="A205" s="120"/>
      <c r="B205" s="122"/>
      <c r="C205" s="90" t="s">
        <v>33</v>
      </c>
      <c r="D205" s="31">
        <v>13981.8</v>
      </c>
      <c r="E205" s="31"/>
      <c r="F205" s="31">
        <f t="shared" si="411"/>
        <v>13981.8</v>
      </c>
      <c r="G205" s="31"/>
      <c r="H205" s="31">
        <f t="shared" si="507"/>
        <v>13981.8</v>
      </c>
      <c r="I205" s="31"/>
      <c r="J205" s="31">
        <f t="shared" si="527"/>
        <v>13981.8</v>
      </c>
      <c r="K205" s="31"/>
      <c r="L205" s="31">
        <f t="shared" si="528"/>
        <v>13981.8</v>
      </c>
      <c r="M205" s="31"/>
      <c r="N205" s="31">
        <f t="shared" si="523"/>
        <v>13981.8</v>
      </c>
      <c r="O205" s="42"/>
      <c r="P205" s="83">
        <f t="shared" si="524"/>
        <v>13981.8</v>
      </c>
      <c r="Q205" s="31">
        <v>0</v>
      </c>
      <c r="R205" s="31"/>
      <c r="S205" s="31">
        <f t="shared" si="417"/>
        <v>0</v>
      </c>
      <c r="T205" s="31"/>
      <c r="U205" s="31">
        <f t="shared" si="512"/>
        <v>0</v>
      </c>
      <c r="V205" s="31"/>
      <c r="W205" s="31">
        <f t="shared" si="513"/>
        <v>0</v>
      </c>
      <c r="X205" s="31"/>
      <c r="Y205" s="31">
        <f t="shared" si="514"/>
        <v>0</v>
      </c>
      <c r="Z205" s="42"/>
      <c r="AA205" s="83">
        <f t="shared" ref="AA205:AJ205" si="532">Y205+Z205</f>
        <v>0</v>
      </c>
      <c r="AB205" s="31">
        <f t="shared" si="532"/>
        <v>0</v>
      </c>
      <c r="AC205" s="31">
        <f t="shared" si="532"/>
        <v>0</v>
      </c>
      <c r="AD205" s="31">
        <f t="shared" si="532"/>
        <v>0</v>
      </c>
      <c r="AE205" s="31">
        <f t="shared" si="532"/>
        <v>0</v>
      </c>
      <c r="AF205" s="31">
        <f t="shared" si="532"/>
        <v>0</v>
      </c>
      <c r="AG205" s="31">
        <f t="shared" si="532"/>
        <v>0</v>
      </c>
      <c r="AH205" s="31">
        <f t="shared" si="532"/>
        <v>0</v>
      </c>
      <c r="AI205" s="31">
        <f t="shared" si="532"/>
        <v>0</v>
      </c>
      <c r="AJ205" s="31">
        <f t="shared" si="532"/>
        <v>0</v>
      </c>
      <c r="AK205" s="42"/>
      <c r="AL205" s="83">
        <f t="shared" si="526"/>
        <v>0</v>
      </c>
      <c r="AM205" s="25" t="s">
        <v>283</v>
      </c>
      <c r="AO205" s="8"/>
    </row>
    <row r="206" spans="1:41" ht="54" x14ac:dyDescent="0.35">
      <c r="A206" s="79" t="s">
        <v>187</v>
      </c>
      <c r="B206" s="87" t="s">
        <v>351</v>
      </c>
      <c r="C206" s="90" t="s">
        <v>330</v>
      </c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42">
        <v>85000</v>
      </c>
      <c r="P206" s="83">
        <f t="shared" si="524"/>
        <v>85000</v>
      </c>
      <c r="Q206" s="31"/>
      <c r="R206" s="31"/>
      <c r="S206" s="31"/>
      <c r="T206" s="31"/>
      <c r="U206" s="31"/>
      <c r="V206" s="31"/>
      <c r="W206" s="31"/>
      <c r="X206" s="31"/>
      <c r="Y206" s="31"/>
      <c r="Z206" s="42"/>
      <c r="AA206" s="83">
        <f>Y206+Z206</f>
        <v>0</v>
      </c>
      <c r="AB206" s="31"/>
      <c r="AC206" s="31"/>
      <c r="AD206" s="31"/>
      <c r="AE206" s="31"/>
      <c r="AF206" s="31"/>
      <c r="AG206" s="31"/>
      <c r="AH206" s="31"/>
      <c r="AI206" s="31"/>
      <c r="AJ206" s="31"/>
      <c r="AK206" s="42"/>
      <c r="AL206" s="83">
        <f t="shared" si="526"/>
        <v>0</v>
      </c>
      <c r="AM206" s="35" t="s">
        <v>350</v>
      </c>
      <c r="AO206" s="8"/>
    </row>
    <row r="207" spans="1:41" x14ac:dyDescent="0.35">
      <c r="A207" s="79"/>
      <c r="B207" s="95" t="s">
        <v>7</v>
      </c>
      <c r="C207" s="95"/>
      <c r="D207" s="33">
        <f>D211+D212+D213+D214++D218+D219+D220+D221</f>
        <v>372844.10000000003</v>
      </c>
      <c r="E207" s="33">
        <f>E211+E212+E213+E214++E218+E219+E220+E221</f>
        <v>-47211.199999999997</v>
      </c>
      <c r="F207" s="33">
        <f t="shared" si="411"/>
        <v>325632.90000000002</v>
      </c>
      <c r="G207" s="33">
        <f>G211+G212+G213+G214++G218+G219+G220+G221+G222</f>
        <v>53149.605000000003</v>
      </c>
      <c r="H207" s="33">
        <f t="shared" si="507"/>
        <v>378782.505</v>
      </c>
      <c r="I207" s="33">
        <f>I211+I212+I213+I214++I218+I219+I220+I221+I222</f>
        <v>-1208.5989999999999</v>
      </c>
      <c r="J207" s="33">
        <f t="shared" si="527"/>
        <v>377573.90600000002</v>
      </c>
      <c r="K207" s="33">
        <f>K211+K212+K213+K214++K218+K219+K220+K221+K222</f>
        <v>0</v>
      </c>
      <c r="L207" s="33">
        <f t="shared" si="528"/>
        <v>377573.90600000002</v>
      </c>
      <c r="M207" s="33">
        <f>M211+M212+M213+M214++M218+M219+M220+M221+M222</f>
        <v>0</v>
      </c>
      <c r="N207" s="33">
        <f t="shared" si="523"/>
        <v>377573.90600000002</v>
      </c>
      <c r="O207" s="33">
        <f>O211+O212+O213+O214++O218+O219+O220+O221+O222</f>
        <v>0</v>
      </c>
      <c r="P207" s="83">
        <f t="shared" si="524"/>
        <v>377573.90600000002</v>
      </c>
      <c r="Q207" s="33">
        <f t="shared" ref="Q207:AC207" si="533">Q211+Q212+Q213+Q214++Q218+Q219+Q220+Q221</f>
        <v>753833.4</v>
      </c>
      <c r="R207" s="33">
        <f t="shared" ref="R207" si="534">R211+R212+R213+R214++R218+R219+R220+R221</f>
        <v>47211.199999999997</v>
      </c>
      <c r="S207" s="33">
        <f t="shared" si="417"/>
        <v>801044.6</v>
      </c>
      <c r="T207" s="33">
        <f>T211+T212+T213+T214++T218+T219+T220+T221+T222</f>
        <v>0</v>
      </c>
      <c r="U207" s="33">
        <f t="shared" si="512"/>
        <v>801044.6</v>
      </c>
      <c r="V207" s="33">
        <f>V211+V212+V213+V214++V218+V219+V220+V221+V222</f>
        <v>0</v>
      </c>
      <c r="W207" s="33">
        <f t="shared" si="513"/>
        <v>801044.6</v>
      </c>
      <c r="X207" s="33">
        <f>X211+X212+X213+X214++X218+X219+X220+X221+X222</f>
        <v>0</v>
      </c>
      <c r="Y207" s="33">
        <f t="shared" si="514"/>
        <v>801044.6</v>
      </c>
      <c r="Z207" s="33">
        <f>Z211+Z212+Z213+Z214++Z218+Z219+Z220+Z221+Z222</f>
        <v>0</v>
      </c>
      <c r="AA207" s="83">
        <f t="shared" si="525"/>
        <v>801044.6</v>
      </c>
      <c r="AB207" s="33">
        <f t="shared" si="533"/>
        <v>339837.2</v>
      </c>
      <c r="AC207" s="33">
        <f t="shared" si="533"/>
        <v>0</v>
      </c>
      <c r="AD207" s="33">
        <f t="shared" si="422"/>
        <v>339837.2</v>
      </c>
      <c r="AE207" s="33">
        <f>AE211+AE212+AE213+AE214++AE218+AE219+AE220+AE221+AE222</f>
        <v>0</v>
      </c>
      <c r="AF207" s="33">
        <f t="shared" si="516"/>
        <v>339837.2</v>
      </c>
      <c r="AG207" s="33">
        <f>AG211+AG212+AG213+AG214++AG218+AG219+AG220+AG221+AG222</f>
        <v>0</v>
      </c>
      <c r="AH207" s="33">
        <f t="shared" si="517"/>
        <v>339837.2</v>
      </c>
      <c r="AI207" s="33">
        <f>AI211+AI212+AI213+AI214++AI218+AI219+AI220+AI221+AI222</f>
        <v>0</v>
      </c>
      <c r="AJ207" s="33">
        <f t="shared" si="518"/>
        <v>339837.2</v>
      </c>
      <c r="AK207" s="33">
        <f>AK211+AK212+AK213+AK214++AK218+AK219+AK220+AK221+AK222</f>
        <v>0</v>
      </c>
      <c r="AL207" s="83">
        <f t="shared" si="526"/>
        <v>339837.2</v>
      </c>
      <c r="AM207" s="27"/>
      <c r="AN207" s="20"/>
      <c r="AO207" s="13"/>
    </row>
    <row r="208" spans="1:41" x14ac:dyDescent="0.35">
      <c r="A208" s="79"/>
      <c r="B208" s="87" t="s">
        <v>5</v>
      </c>
      <c r="C208" s="95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8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8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83"/>
      <c r="AM208" s="27"/>
      <c r="AN208" s="20"/>
      <c r="AO208" s="13"/>
    </row>
    <row r="209" spans="1:41" s="14" customFormat="1" hidden="1" x14ac:dyDescent="0.35">
      <c r="A209" s="12"/>
      <c r="B209" s="50" t="s">
        <v>6</v>
      </c>
      <c r="C209" s="17"/>
      <c r="D209" s="33">
        <f>D211+D212+D213+D216+D218+D219+D220+D221</f>
        <v>372844.10000000003</v>
      </c>
      <c r="E209" s="33">
        <f>E211+E212+E213+E216+E218+E219+E220+E221</f>
        <v>-47211.199999999997</v>
      </c>
      <c r="F209" s="33">
        <f t="shared" si="411"/>
        <v>325632.90000000002</v>
      </c>
      <c r="G209" s="33">
        <f>G211+G212+G213+G216+G218+G219+G220+G221+G222</f>
        <v>53149.605000000003</v>
      </c>
      <c r="H209" s="33">
        <f t="shared" ref="H209:H214" si="535">F209+G209</f>
        <v>378782.505</v>
      </c>
      <c r="I209" s="33">
        <f>I211+I212+I213+I216+I218+I219+I220+I221+I222</f>
        <v>-1208.5989999999999</v>
      </c>
      <c r="J209" s="33">
        <f t="shared" ref="J209:J214" si="536">H209+I209</f>
        <v>377573.90600000002</v>
      </c>
      <c r="K209" s="33">
        <f>K211+K212+K213+K216+K218+K219+K220+K221+K222</f>
        <v>0</v>
      </c>
      <c r="L209" s="33">
        <f t="shared" ref="L209:L214" si="537">J209+K209</f>
        <v>377573.90600000002</v>
      </c>
      <c r="M209" s="33">
        <f>M211+M212+M213+M216+M218+M219+M220+M221+M222</f>
        <v>0</v>
      </c>
      <c r="N209" s="33">
        <f t="shared" ref="N209:N214" si="538">L209+M209</f>
        <v>377573.90600000002</v>
      </c>
      <c r="O209" s="33">
        <f>O211+O212+O213+O216+O218+O219+O220+O221+O222</f>
        <v>0</v>
      </c>
      <c r="P209" s="33">
        <f t="shared" ref="P209:P214" si="539">N209+O209</f>
        <v>377573.90600000002</v>
      </c>
      <c r="Q209" s="33">
        <f t="shared" ref="Q209:AC209" si="540">Q211+Q212+Q213+Q216+Q218+Q219+Q220+Q221</f>
        <v>701621</v>
      </c>
      <c r="R209" s="33">
        <f t="shared" ref="R209" si="541">R211+R212+R213+R216+R218+R219+R220+R221</f>
        <v>47211.199999999997</v>
      </c>
      <c r="S209" s="33">
        <f t="shared" si="417"/>
        <v>748832.2</v>
      </c>
      <c r="T209" s="33">
        <f>T211+T212+T213+T216+T218+T219+T220+T221+T222</f>
        <v>0</v>
      </c>
      <c r="U209" s="33">
        <f t="shared" ref="U209:U214" si="542">S209+T209</f>
        <v>748832.2</v>
      </c>
      <c r="V209" s="33">
        <f>V211+V212+V213+V216+V218+V219+V220+V221+V222</f>
        <v>0</v>
      </c>
      <c r="W209" s="33">
        <f t="shared" ref="W209:W214" si="543">U209+V209</f>
        <v>748832.2</v>
      </c>
      <c r="X209" s="33">
        <f>X211+X212+X213+X216+X218+X219+X220+X221+X222</f>
        <v>0</v>
      </c>
      <c r="Y209" s="33">
        <f t="shared" ref="Y209:Y214" si="544">W209+X209</f>
        <v>748832.2</v>
      </c>
      <c r="Z209" s="33">
        <f>Z211+Z212+Z213+Z216+Z218+Z219+Z220+Z221+Z222</f>
        <v>0</v>
      </c>
      <c r="AA209" s="33">
        <f t="shared" ref="AA209:AA214" si="545">Y209+Z209</f>
        <v>748832.2</v>
      </c>
      <c r="AB209" s="33">
        <f t="shared" si="540"/>
        <v>339837.2</v>
      </c>
      <c r="AC209" s="33">
        <f t="shared" si="540"/>
        <v>0</v>
      </c>
      <c r="AD209" s="33">
        <f t="shared" si="422"/>
        <v>339837.2</v>
      </c>
      <c r="AE209" s="33">
        <f>AE211+AE212+AE213+AE216+AE218+AE219+AE220+AE221+AE222</f>
        <v>0</v>
      </c>
      <c r="AF209" s="33">
        <f t="shared" ref="AF209:AF214" si="546">AD209+AE209</f>
        <v>339837.2</v>
      </c>
      <c r="AG209" s="33">
        <f>AG211+AG212+AG213+AG216+AG218+AG219+AG220+AG221+AG222</f>
        <v>0</v>
      </c>
      <c r="AH209" s="33">
        <f t="shared" ref="AH209:AH214" si="547">AF209+AG209</f>
        <v>339837.2</v>
      </c>
      <c r="AI209" s="33">
        <f>AI211+AI212+AI213+AI216+AI218+AI219+AI220+AI221+AI222</f>
        <v>0</v>
      </c>
      <c r="AJ209" s="33">
        <f t="shared" ref="AJ209:AJ214" si="548">AH209+AI209</f>
        <v>339837.2</v>
      </c>
      <c r="AK209" s="33">
        <f>AK211+AK212+AK213+AK216+AK218+AK219+AK220+AK221+AK222</f>
        <v>0</v>
      </c>
      <c r="AL209" s="33">
        <f t="shared" ref="AL209:AL214" si="549">AJ209+AK209</f>
        <v>339837.2</v>
      </c>
      <c r="AM209" s="27"/>
      <c r="AN209" s="20" t="s">
        <v>50</v>
      </c>
      <c r="AO209" s="13"/>
    </row>
    <row r="210" spans="1:41" x14ac:dyDescent="0.35">
      <c r="A210" s="79"/>
      <c r="B210" s="87" t="s">
        <v>30</v>
      </c>
      <c r="C210" s="95"/>
      <c r="D210" s="33">
        <f>D217</f>
        <v>0</v>
      </c>
      <c r="E210" s="33">
        <f>E217</f>
        <v>0</v>
      </c>
      <c r="F210" s="33">
        <f t="shared" si="411"/>
        <v>0</v>
      </c>
      <c r="G210" s="33">
        <f>G217</f>
        <v>0</v>
      </c>
      <c r="H210" s="33">
        <f t="shared" si="535"/>
        <v>0</v>
      </c>
      <c r="I210" s="33">
        <f>I217</f>
        <v>0</v>
      </c>
      <c r="J210" s="33">
        <f t="shared" si="536"/>
        <v>0</v>
      </c>
      <c r="K210" s="33">
        <f>K217</f>
        <v>0</v>
      </c>
      <c r="L210" s="33">
        <f t="shared" si="537"/>
        <v>0</v>
      </c>
      <c r="M210" s="33">
        <f>M217</f>
        <v>0</v>
      </c>
      <c r="N210" s="33">
        <f t="shared" si="538"/>
        <v>0</v>
      </c>
      <c r="O210" s="33">
        <f>O217</f>
        <v>0</v>
      </c>
      <c r="P210" s="83">
        <f t="shared" si="539"/>
        <v>0</v>
      </c>
      <c r="Q210" s="33">
        <f t="shared" ref="Q210:AC210" si="550">Q217</f>
        <v>52212.4</v>
      </c>
      <c r="R210" s="33">
        <f t="shared" ref="R210:T210" si="551">R217</f>
        <v>0</v>
      </c>
      <c r="S210" s="33">
        <f t="shared" si="417"/>
        <v>52212.4</v>
      </c>
      <c r="T210" s="33">
        <f t="shared" si="551"/>
        <v>0</v>
      </c>
      <c r="U210" s="33">
        <f t="shared" si="542"/>
        <v>52212.4</v>
      </c>
      <c r="V210" s="33">
        <f t="shared" ref="V210:X210" si="552">V217</f>
        <v>0</v>
      </c>
      <c r="W210" s="33">
        <f t="shared" si="543"/>
        <v>52212.4</v>
      </c>
      <c r="X210" s="33">
        <f t="shared" si="552"/>
        <v>0</v>
      </c>
      <c r="Y210" s="33">
        <f t="shared" si="544"/>
        <v>52212.4</v>
      </c>
      <c r="Z210" s="33">
        <f t="shared" ref="Z210" si="553">Z217</f>
        <v>0</v>
      </c>
      <c r="AA210" s="83">
        <f t="shared" si="545"/>
        <v>52212.4</v>
      </c>
      <c r="AB210" s="33">
        <f t="shared" si="550"/>
        <v>0</v>
      </c>
      <c r="AC210" s="33">
        <f t="shared" si="550"/>
        <v>0</v>
      </c>
      <c r="AD210" s="33">
        <f t="shared" si="422"/>
        <v>0</v>
      </c>
      <c r="AE210" s="33">
        <f t="shared" ref="AE210:AG210" si="554">AE217</f>
        <v>0</v>
      </c>
      <c r="AF210" s="33">
        <f t="shared" si="546"/>
        <v>0</v>
      </c>
      <c r="AG210" s="33">
        <f t="shared" si="554"/>
        <v>0</v>
      </c>
      <c r="AH210" s="33">
        <f t="shared" si="547"/>
        <v>0</v>
      </c>
      <c r="AI210" s="33">
        <f t="shared" ref="AI210:AK210" si="555">AI217</f>
        <v>0</v>
      </c>
      <c r="AJ210" s="33">
        <f t="shared" si="548"/>
        <v>0</v>
      </c>
      <c r="AK210" s="33">
        <f t="shared" si="555"/>
        <v>0</v>
      </c>
      <c r="AL210" s="83">
        <f t="shared" si="549"/>
        <v>0</v>
      </c>
      <c r="AM210" s="27"/>
      <c r="AN210" s="20"/>
      <c r="AO210" s="13"/>
    </row>
    <row r="211" spans="1:41" ht="54" x14ac:dyDescent="0.35">
      <c r="A211" s="119" t="s">
        <v>188</v>
      </c>
      <c r="B211" s="121" t="s">
        <v>126</v>
      </c>
      <c r="C211" s="90" t="s">
        <v>32</v>
      </c>
      <c r="D211" s="31">
        <v>195888.6</v>
      </c>
      <c r="E211" s="31"/>
      <c r="F211" s="31">
        <f t="shared" si="411"/>
        <v>195888.6</v>
      </c>
      <c r="G211" s="31">
        <v>49700.256999999998</v>
      </c>
      <c r="H211" s="31">
        <f t="shared" si="535"/>
        <v>245588.85700000002</v>
      </c>
      <c r="I211" s="31"/>
      <c r="J211" s="31">
        <f t="shared" si="536"/>
        <v>245588.85700000002</v>
      </c>
      <c r="K211" s="31"/>
      <c r="L211" s="31">
        <f t="shared" si="537"/>
        <v>245588.85700000002</v>
      </c>
      <c r="M211" s="31"/>
      <c r="N211" s="31">
        <f t="shared" si="538"/>
        <v>245588.85700000002</v>
      </c>
      <c r="O211" s="42"/>
      <c r="P211" s="83">
        <f t="shared" si="539"/>
        <v>245588.85700000002</v>
      </c>
      <c r="Q211" s="31">
        <v>0</v>
      </c>
      <c r="R211" s="31"/>
      <c r="S211" s="31">
        <f t="shared" si="417"/>
        <v>0</v>
      </c>
      <c r="T211" s="31"/>
      <c r="U211" s="31">
        <f t="shared" si="542"/>
        <v>0</v>
      </c>
      <c r="V211" s="31"/>
      <c r="W211" s="31">
        <f t="shared" si="543"/>
        <v>0</v>
      </c>
      <c r="X211" s="31"/>
      <c r="Y211" s="31">
        <f t="shared" si="544"/>
        <v>0</v>
      </c>
      <c r="Z211" s="42"/>
      <c r="AA211" s="83">
        <f t="shared" si="545"/>
        <v>0</v>
      </c>
      <c r="AB211" s="31">
        <v>0</v>
      </c>
      <c r="AC211" s="31"/>
      <c r="AD211" s="31">
        <f t="shared" si="422"/>
        <v>0</v>
      </c>
      <c r="AE211" s="31"/>
      <c r="AF211" s="31">
        <f t="shared" si="546"/>
        <v>0</v>
      </c>
      <c r="AG211" s="31"/>
      <c r="AH211" s="31">
        <f t="shared" si="547"/>
        <v>0</v>
      </c>
      <c r="AI211" s="31"/>
      <c r="AJ211" s="31">
        <f t="shared" si="548"/>
        <v>0</v>
      </c>
      <c r="AK211" s="42"/>
      <c r="AL211" s="83">
        <f t="shared" si="549"/>
        <v>0</v>
      </c>
      <c r="AM211" s="25" t="s">
        <v>284</v>
      </c>
      <c r="AO211" s="8"/>
    </row>
    <row r="212" spans="1:41" ht="54" x14ac:dyDescent="0.35">
      <c r="A212" s="120"/>
      <c r="B212" s="122"/>
      <c r="C212" s="90" t="s">
        <v>34</v>
      </c>
      <c r="D212" s="31">
        <v>4480.7</v>
      </c>
      <c r="E212" s="31"/>
      <c r="F212" s="31">
        <f t="shared" si="411"/>
        <v>4480.7</v>
      </c>
      <c r="G212" s="31"/>
      <c r="H212" s="31">
        <f t="shared" si="535"/>
        <v>4480.7</v>
      </c>
      <c r="I212" s="31"/>
      <c r="J212" s="31">
        <f t="shared" si="536"/>
        <v>4480.7</v>
      </c>
      <c r="K212" s="31"/>
      <c r="L212" s="31">
        <f t="shared" si="537"/>
        <v>4480.7</v>
      </c>
      <c r="M212" s="31"/>
      <c r="N212" s="31">
        <f t="shared" si="538"/>
        <v>4480.7</v>
      </c>
      <c r="O212" s="42"/>
      <c r="P212" s="83">
        <f t="shared" si="539"/>
        <v>4480.7</v>
      </c>
      <c r="Q212" s="31">
        <v>0</v>
      </c>
      <c r="R212" s="31"/>
      <c r="S212" s="31">
        <f t="shared" si="417"/>
        <v>0</v>
      </c>
      <c r="T212" s="31"/>
      <c r="U212" s="31">
        <f t="shared" si="542"/>
        <v>0</v>
      </c>
      <c r="V212" s="31"/>
      <c r="W212" s="31">
        <f t="shared" si="543"/>
        <v>0</v>
      </c>
      <c r="X212" s="31"/>
      <c r="Y212" s="31">
        <f t="shared" si="544"/>
        <v>0</v>
      </c>
      <c r="Z212" s="42"/>
      <c r="AA212" s="83">
        <f t="shared" si="545"/>
        <v>0</v>
      </c>
      <c r="AB212" s="31">
        <v>0</v>
      </c>
      <c r="AC212" s="31"/>
      <c r="AD212" s="31">
        <f t="shared" si="422"/>
        <v>0</v>
      </c>
      <c r="AE212" s="31"/>
      <c r="AF212" s="31">
        <f t="shared" si="546"/>
        <v>0</v>
      </c>
      <c r="AG212" s="31"/>
      <c r="AH212" s="31">
        <f t="shared" si="547"/>
        <v>0</v>
      </c>
      <c r="AI212" s="31"/>
      <c r="AJ212" s="31">
        <f t="shared" si="548"/>
        <v>0</v>
      </c>
      <c r="AK212" s="42"/>
      <c r="AL212" s="83">
        <f t="shared" si="549"/>
        <v>0</v>
      </c>
      <c r="AM212" s="25" t="s">
        <v>284</v>
      </c>
      <c r="AO212" s="8"/>
    </row>
    <row r="213" spans="1:41" ht="54" x14ac:dyDescent="0.35">
      <c r="A213" s="119" t="s">
        <v>189</v>
      </c>
      <c r="B213" s="129" t="s">
        <v>285</v>
      </c>
      <c r="C213" s="90" t="s">
        <v>34</v>
      </c>
      <c r="D213" s="31">
        <v>0</v>
      </c>
      <c r="E213" s="31"/>
      <c r="F213" s="31">
        <f t="shared" si="411"/>
        <v>0</v>
      </c>
      <c r="G213" s="31"/>
      <c r="H213" s="31">
        <f t="shared" si="535"/>
        <v>0</v>
      </c>
      <c r="I213" s="31"/>
      <c r="J213" s="31">
        <f t="shared" si="536"/>
        <v>0</v>
      </c>
      <c r="K213" s="31"/>
      <c r="L213" s="31">
        <f t="shared" si="537"/>
        <v>0</v>
      </c>
      <c r="M213" s="31"/>
      <c r="N213" s="31">
        <f t="shared" si="538"/>
        <v>0</v>
      </c>
      <c r="O213" s="42"/>
      <c r="P213" s="83">
        <f t="shared" si="539"/>
        <v>0</v>
      </c>
      <c r="Q213" s="31">
        <v>55213.3</v>
      </c>
      <c r="R213" s="31"/>
      <c r="S213" s="31">
        <f t="shared" si="417"/>
        <v>55213.3</v>
      </c>
      <c r="T213" s="31"/>
      <c r="U213" s="31">
        <f t="shared" si="542"/>
        <v>55213.3</v>
      </c>
      <c r="V213" s="31"/>
      <c r="W213" s="31">
        <f t="shared" si="543"/>
        <v>55213.3</v>
      </c>
      <c r="X213" s="31"/>
      <c r="Y213" s="31">
        <f t="shared" si="544"/>
        <v>55213.3</v>
      </c>
      <c r="Z213" s="42"/>
      <c r="AA213" s="83">
        <f t="shared" si="545"/>
        <v>55213.3</v>
      </c>
      <c r="AB213" s="31">
        <v>0</v>
      </c>
      <c r="AC213" s="31"/>
      <c r="AD213" s="31">
        <f t="shared" si="422"/>
        <v>0</v>
      </c>
      <c r="AE213" s="31"/>
      <c r="AF213" s="31">
        <f t="shared" si="546"/>
        <v>0</v>
      </c>
      <c r="AG213" s="31"/>
      <c r="AH213" s="31">
        <f t="shared" si="547"/>
        <v>0</v>
      </c>
      <c r="AI213" s="31"/>
      <c r="AJ213" s="31">
        <f t="shared" si="548"/>
        <v>0</v>
      </c>
      <c r="AK213" s="42"/>
      <c r="AL213" s="83">
        <f t="shared" si="549"/>
        <v>0</v>
      </c>
      <c r="AM213" s="25" t="s">
        <v>286</v>
      </c>
      <c r="AO213" s="8"/>
    </row>
    <row r="214" spans="1:41" ht="54" x14ac:dyDescent="0.35">
      <c r="A214" s="120"/>
      <c r="B214" s="130"/>
      <c r="C214" s="90" t="s">
        <v>32</v>
      </c>
      <c r="D214" s="31">
        <f>D216+D217</f>
        <v>168913.1</v>
      </c>
      <c r="E214" s="31">
        <f>E216+E217</f>
        <v>-47211.199999999997</v>
      </c>
      <c r="F214" s="31">
        <f t="shared" si="411"/>
        <v>121701.90000000001</v>
      </c>
      <c r="G214" s="31">
        <f>G216+G217</f>
        <v>1393.4969999999998</v>
      </c>
      <c r="H214" s="31">
        <f t="shared" si="535"/>
        <v>123095.39700000001</v>
      </c>
      <c r="I214" s="31">
        <f>I216+I217</f>
        <v>-1208.5989999999999</v>
      </c>
      <c r="J214" s="31">
        <f t="shared" si="536"/>
        <v>121886.79800000001</v>
      </c>
      <c r="K214" s="31">
        <f>K216+K217</f>
        <v>0</v>
      </c>
      <c r="L214" s="31">
        <f t="shared" si="537"/>
        <v>121886.79800000001</v>
      </c>
      <c r="M214" s="31">
        <f>M216+M217</f>
        <v>0</v>
      </c>
      <c r="N214" s="31">
        <f t="shared" si="538"/>
        <v>121886.79800000001</v>
      </c>
      <c r="O214" s="42">
        <f>O216+O217</f>
        <v>0</v>
      </c>
      <c r="P214" s="83">
        <f t="shared" si="539"/>
        <v>121886.79800000001</v>
      </c>
      <c r="Q214" s="31">
        <f>Q216+Q217</f>
        <v>354156.30000000005</v>
      </c>
      <c r="R214" s="31">
        <f t="shared" ref="R214:T214" si="556">R216+R217</f>
        <v>47211.199999999997</v>
      </c>
      <c r="S214" s="31">
        <f t="shared" si="417"/>
        <v>401367.50000000006</v>
      </c>
      <c r="T214" s="31">
        <f t="shared" si="556"/>
        <v>0</v>
      </c>
      <c r="U214" s="31">
        <f t="shared" si="542"/>
        <v>401367.50000000006</v>
      </c>
      <c r="V214" s="31">
        <f t="shared" ref="V214:X214" si="557">V216+V217</f>
        <v>0</v>
      </c>
      <c r="W214" s="31">
        <f t="shared" si="543"/>
        <v>401367.50000000006</v>
      </c>
      <c r="X214" s="31">
        <f t="shared" si="557"/>
        <v>0</v>
      </c>
      <c r="Y214" s="31">
        <f t="shared" si="544"/>
        <v>401367.50000000006</v>
      </c>
      <c r="Z214" s="42">
        <f t="shared" ref="Z214" si="558">Z216+Z217</f>
        <v>0</v>
      </c>
      <c r="AA214" s="83">
        <f t="shared" si="545"/>
        <v>401367.50000000006</v>
      </c>
      <c r="AB214" s="31">
        <f t="shared" ref="AB214:AC214" si="559">AB216+AB217</f>
        <v>0</v>
      </c>
      <c r="AC214" s="31">
        <f t="shared" si="559"/>
        <v>0</v>
      </c>
      <c r="AD214" s="31">
        <f t="shared" si="422"/>
        <v>0</v>
      </c>
      <c r="AE214" s="31">
        <f t="shared" ref="AE214:AG214" si="560">AE216+AE217</f>
        <v>0</v>
      </c>
      <c r="AF214" s="31">
        <f t="shared" si="546"/>
        <v>0</v>
      </c>
      <c r="AG214" s="31">
        <f t="shared" si="560"/>
        <v>0</v>
      </c>
      <c r="AH214" s="31">
        <f t="shared" si="547"/>
        <v>0</v>
      </c>
      <c r="AI214" s="31">
        <f t="shared" ref="AI214:AK214" si="561">AI216+AI217</f>
        <v>0</v>
      </c>
      <c r="AJ214" s="31">
        <f t="shared" si="548"/>
        <v>0</v>
      </c>
      <c r="AK214" s="42">
        <f t="shared" si="561"/>
        <v>0</v>
      </c>
      <c r="AL214" s="83">
        <f t="shared" si="549"/>
        <v>0</v>
      </c>
      <c r="AM214" s="25"/>
      <c r="AO214" s="8"/>
    </row>
    <row r="215" spans="1:41" x14ac:dyDescent="0.35">
      <c r="A215" s="96"/>
      <c r="B215" s="87" t="s">
        <v>5</v>
      </c>
      <c r="C215" s="90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42"/>
      <c r="P215" s="83"/>
      <c r="Q215" s="31"/>
      <c r="R215" s="31"/>
      <c r="S215" s="31"/>
      <c r="T215" s="31"/>
      <c r="U215" s="31"/>
      <c r="V215" s="31"/>
      <c r="W215" s="31"/>
      <c r="X215" s="31"/>
      <c r="Y215" s="31"/>
      <c r="Z215" s="42"/>
      <c r="AA215" s="83"/>
      <c r="AB215" s="31"/>
      <c r="AC215" s="31"/>
      <c r="AD215" s="31"/>
      <c r="AE215" s="31"/>
      <c r="AF215" s="31"/>
      <c r="AG215" s="31"/>
      <c r="AH215" s="31"/>
      <c r="AI215" s="31"/>
      <c r="AJ215" s="31"/>
      <c r="AK215" s="42"/>
      <c r="AL215" s="83"/>
      <c r="AM215" s="25"/>
      <c r="AO215" s="8"/>
    </row>
    <row r="216" spans="1:41" s="3" customFormat="1" hidden="1" x14ac:dyDescent="0.35">
      <c r="A216" s="38"/>
      <c r="B216" s="39" t="s">
        <v>6</v>
      </c>
      <c r="C216" s="5"/>
      <c r="D216" s="31">
        <v>168913.1</v>
      </c>
      <c r="E216" s="31">
        <v>-47211.199999999997</v>
      </c>
      <c r="F216" s="31">
        <f t="shared" si="411"/>
        <v>121701.90000000001</v>
      </c>
      <c r="G216" s="31">
        <f>184.898+1208.599</f>
        <v>1393.4969999999998</v>
      </c>
      <c r="H216" s="31">
        <f t="shared" ref="H216:H240" si="562">F216+G216</f>
        <v>123095.39700000001</v>
      </c>
      <c r="I216" s="31">
        <v>-1208.5989999999999</v>
      </c>
      <c r="J216" s="31">
        <f t="shared" ref="J216:J237" si="563">H216+I216</f>
        <v>121886.79800000001</v>
      </c>
      <c r="K216" s="31"/>
      <c r="L216" s="31">
        <f t="shared" ref="L216:L237" si="564">J216+K216</f>
        <v>121886.79800000001</v>
      </c>
      <c r="M216" s="31"/>
      <c r="N216" s="31">
        <f t="shared" ref="N216:N237" si="565">L216+M216</f>
        <v>121886.79800000001</v>
      </c>
      <c r="O216" s="42"/>
      <c r="P216" s="31">
        <f t="shared" ref="P216:P237" si="566">N216+O216</f>
        <v>121886.79800000001</v>
      </c>
      <c r="Q216" s="31">
        <v>301943.90000000002</v>
      </c>
      <c r="R216" s="31">
        <v>47211.199999999997</v>
      </c>
      <c r="S216" s="31">
        <f t="shared" si="417"/>
        <v>349155.10000000003</v>
      </c>
      <c r="T216" s="31"/>
      <c r="U216" s="31">
        <f t="shared" ref="U216:U240" si="567">S216+T216</f>
        <v>349155.10000000003</v>
      </c>
      <c r="V216" s="31"/>
      <c r="W216" s="31">
        <f t="shared" ref="W216:W237" si="568">U216+V216</f>
        <v>349155.10000000003</v>
      </c>
      <c r="X216" s="31"/>
      <c r="Y216" s="31">
        <f t="shared" ref="Y216:Y237" si="569">W216+X216</f>
        <v>349155.10000000003</v>
      </c>
      <c r="Z216" s="42"/>
      <c r="AA216" s="31">
        <f t="shared" ref="AA216:AA237" si="570">Y216+Z216</f>
        <v>349155.10000000003</v>
      </c>
      <c r="AB216" s="31">
        <v>0</v>
      </c>
      <c r="AC216" s="31"/>
      <c r="AD216" s="31">
        <f t="shared" si="422"/>
        <v>0</v>
      </c>
      <c r="AE216" s="31"/>
      <c r="AF216" s="31">
        <f t="shared" ref="AF216:AF240" si="571">AD216+AE216</f>
        <v>0</v>
      </c>
      <c r="AG216" s="31"/>
      <c r="AH216" s="31">
        <f t="shared" ref="AH216:AH237" si="572">AF216+AG216</f>
        <v>0</v>
      </c>
      <c r="AI216" s="31"/>
      <c r="AJ216" s="31">
        <f t="shared" ref="AJ216:AJ237" si="573">AH216+AI216</f>
        <v>0</v>
      </c>
      <c r="AK216" s="42"/>
      <c r="AL216" s="31">
        <f t="shared" ref="AL216:AL237" si="574">AJ216+AK216</f>
        <v>0</v>
      </c>
      <c r="AM216" s="25" t="s">
        <v>286</v>
      </c>
      <c r="AN216" s="19" t="s">
        <v>50</v>
      </c>
      <c r="AO216" s="8"/>
    </row>
    <row r="217" spans="1:41" x14ac:dyDescent="0.35">
      <c r="A217" s="96"/>
      <c r="B217" s="87" t="s">
        <v>30</v>
      </c>
      <c r="C217" s="90"/>
      <c r="D217" s="31">
        <v>0</v>
      </c>
      <c r="E217" s="31"/>
      <c r="F217" s="31">
        <f t="shared" si="411"/>
        <v>0</v>
      </c>
      <c r="G217" s="31"/>
      <c r="H217" s="31">
        <f t="shared" si="562"/>
        <v>0</v>
      </c>
      <c r="I217" s="31"/>
      <c r="J217" s="31">
        <f t="shared" si="563"/>
        <v>0</v>
      </c>
      <c r="K217" s="31"/>
      <c r="L217" s="31">
        <f t="shared" si="564"/>
        <v>0</v>
      </c>
      <c r="M217" s="31"/>
      <c r="N217" s="31">
        <f t="shared" si="565"/>
        <v>0</v>
      </c>
      <c r="O217" s="42"/>
      <c r="P217" s="83">
        <f t="shared" si="566"/>
        <v>0</v>
      </c>
      <c r="Q217" s="31">
        <v>52212.4</v>
      </c>
      <c r="R217" s="31"/>
      <c r="S217" s="31">
        <f t="shared" si="417"/>
        <v>52212.4</v>
      </c>
      <c r="T217" s="31"/>
      <c r="U217" s="31">
        <f t="shared" si="567"/>
        <v>52212.4</v>
      </c>
      <c r="V217" s="31"/>
      <c r="W217" s="31">
        <f t="shared" si="568"/>
        <v>52212.4</v>
      </c>
      <c r="X217" s="31"/>
      <c r="Y217" s="31">
        <f t="shared" si="569"/>
        <v>52212.4</v>
      </c>
      <c r="Z217" s="42"/>
      <c r="AA217" s="83">
        <f t="shared" si="570"/>
        <v>52212.4</v>
      </c>
      <c r="AB217" s="31">
        <v>0</v>
      </c>
      <c r="AC217" s="31"/>
      <c r="AD217" s="31">
        <f t="shared" si="422"/>
        <v>0</v>
      </c>
      <c r="AE217" s="31"/>
      <c r="AF217" s="31">
        <f t="shared" si="571"/>
        <v>0</v>
      </c>
      <c r="AG217" s="31"/>
      <c r="AH217" s="31">
        <f t="shared" si="572"/>
        <v>0</v>
      </c>
      <c r="AI217" s="31"/>
      <c r="AJ217" s="31">
        <f t="shared" si="573"/>
        <v>0</v>
      </c>
      <c r="AK217" s="42"/>
      <c r="AL217" s="83">
        <f t="shared" si="574"/>
        <v>0</v>
      </c>
      <c r="AM217" s="25" t="s">
        <v>286</v>
      </c>
      <c r="AO217" s="8"/>
    </row>
    <row r="218" spans="1:41" ht="54" x14ac:dyDescent="0.35">
      <c r="A218" s="79" t="s">
        <v>190</v>
      </c>
      <c r="B218" s="87" t="s">
        <v>127</v>
      </c>
      <c r="C218" s="90" t="s">
        <v>32</v>
      </c>
      <c r="D218" s="31">
        <v>3500</v>
      </c>
      <c r="E218" s="31"/>
      <c r="F218" s="31">
        <f t="shared" si="411"/>
        <v>3500</v>
      </c>
      <c r="G218" s="31"/>
      <c r="H218" s="31">
        <f t="shared" si="562"/>
        <v>3500</v>
      </c>
      <c r="I218" s="31"/>
      <c r="J218" s="31">
        <f t="shared" si="563"/>
        <v>3500</v>
      </c>
      <c r="K218" s="31"/>
      <c r="L218" s="31">
        <f t="shared" si="564"/>
        <v>3500</v>
      </c>
      <c r="M218" s="31"/>
      <c r="N218" s="31">
        <f t="shared" si="565"/>
        <v>3500</v>
      </c>
      <c r="O218" s="42"/>
      <c r="P218" s="83">
        <f t="shared" si="566"/>
        <v>3500</v>
      </c>
      <c r="Q218" s="31">
        <v>0</v>
      </c>
      <c r="R218" s="31"/>
      <c r="S218" s="31">
        <f t="shared" si="417"/>
        <v>0</v>
      </c>
      <c r="T218" s="31"/>
      <c r="U218" s="31">
        <f t="shared" si="567"/>
        <v>0</v>
      </c>
      <c r="V218" s="31"/>
      <c r="W218" s="31">
        <f t="shared" si="568"/>
        <v>0</v>
      </c>
      <c r="X218" s="31"/>
      <c r="Y218" s="31">
        <f t="shared" si="569"/>
        <v>0</v>
      </c>
      <c r="Z218" s="42"/>
      <c r="AA218" s="83">
        <f t="shared" si="570"/>
        <v>0</v>
      </c>
      <c r="AB218" s="31">
        <v>224073.8</v>
      </c>
      <c r="AC218" s="31"/>
      <c r="AD218" s="31">
        <f t="shared" si="422"/>
        <v>224073.8</v>
      </c>
      <c r="AE218" s="31"/>
      <c r="AF218" s="31">
        <f t="shared" si="571"/>
        <v>224073.8</v>
      </c>
      <c r="AG218" s="31"/>
      <c r="AH218" s="31">
        <f t="shared" si="572"/>
        <v>224073.8</v>
      </c>
      <c r="AI218" s="31"/>
      <c r="AJ218" s="31">
        <f t="shared" si="573"/>
        <v>224073.8</v>
      </c>
      <c r="AK218" s="42"/>
      <c r="AL218" s="83">
        <f t="shared" si="574"/>
        <v>224073.8</v>
      </c>
      <c r="AM218" s="25" t="s">
        <v>287</v>
      </c>
      <c r="AO218" s="8"/>
    </row>
    <row r="219" spans="1:41" ht="54" x14ac:dyDescent="0.35">
      <c r="A219" s="79" t="s">
        <v>191</v>
      </c>
      <c r="B219" s="87" t="s">
        <v>128</v>
      </c>
      <c r="C219" s="90" t="s">
        <v>32</v>
      </c>
      <c r="D219" s="31">
        <v>61.7</v>
      </c>
      <c r="E219" s="31"/>
      <c r="F219" s="31">
        <f t="shared" si="411"/>
        <v>61.7</v>
      </c>
      <c r="G219" s="31"/>
      <c r="H219" s="31">
        <f t="shared" si="562"/>
        <v>61.7</v>
      </c>
      <c r="I219" s="31"/>
      <c r="J219" s="31">
        <f t="shared" si="563"/>
        <v>61.7</v>
      </c>
      <c r="K219" s="31"/>
      <c r="L219" s="31">
        <f t="shared" si="564"/>
        <v>61.7</v>
      </c>
      <c r="M219" s="31"/>
      <c r="N219" s="31">
        <f t="shared" si="565"/>
        <v>61.7</v>
      </c>
      <c r="O219" s="42"/>
      <c r="P219" s="83">
        <f t="shared" si="566"/>
        <v>61.7</v>
      </c>
      <c r="Q219" s="31">
        <v>244606.1</v>
      </c>
      <c r="R219" s="31"/>
      <c r="S219" s="31">
        <f t="shared" si="417"/>
        <v>244606.1</v>
      </c>
      <c r="T219" s="31"/>
      <c r="U219" s="31">
        <f t="shared" si="567"/>
        <v>244606.1</v>
      </c>
      <c r="V219" s="31"/>
      <c r="W219" s="31">
        <f t="shared" si="568"/>
        <v>244606.1</v>
      </c>
      <c r="X219" s="31"/>
      <c r="Y219" s="31">
        <f t="shared" si="569"/>
        <v>244606.1</v>
      </c>
      <c r="Z219" s="42"/>
      <c r="AA219" s="83">
        <f t="shared" si="570"/>
        <v>244606.1</v>
      </c>
      <c r="AB219" s="31">
        <v>103801.60000000001</v>
      </c>
      <c r="AC219" s="31"/>
      <c r="AD219" s="31">
        <f t="shared" si="422"/>
        <v>103801.60000000001</v>
      </c>
      <c r="AE219" s="31"/>
      <c r="AF219" s="31">
        <f t="shared" si="571"/>
        <v>103801.60000000001</v>
      </c>
      <c r="AG219" s="31"/>
      <c r="AH219" s="31">
        <f t="shared" si="572"/>
        <v>103801.60000000001</v>
      </c>
      <c r="AI219" s="31"/>
      <c r="AJ219" s="31">
        <f t="shared" si="573"/>
        <v>103801.60000000001</v>
      </c>
      <c r="AK219" s="42"/>
      <c r="AL219" s="83">
        <f t="shared" si="574"/>
        <v>103801.60000000001</v>
      </c>
      <c r="AM219" s="25" t="s">
        <v>288</v>
      </c>
      <c r="AO219" s="8"/>
    </row>
    <row r="220" spans="1:41" ht="54" x14ac:dyDescent="0.35">
      <c r="A220" s="79" t="s">
        <v>192</v>
      </c>
      <c r="B220" s="87" t="s">
        <v>289</v>
      </c>
      <c r="C220" s="90" t="s">
        <v>32</v>
      </c>
      <c r="D220" s="31">
        <v>0</v>
      </c>
      <c r="E220" s="31"/>
      <c r="F220" s="31">
        <f t="shared" si="411"/>
        <v>0</v>
      </c>
      <c r="G220" s="31"/>
      <c r="H220" s="31">
        <f t="shared" si="562"/>
        <v>0</v>
      </c>
      <c r="I220" s="31"/>
      <c r="J220" s="31">
        <f t="shared" si="563"/>
        <v>0</v>
      </c>
      <c r="K220" s="31"/>
      <c r="L220" s="31">
        <f t="shared" si="564"/>
        <v>0</v>
      </c>
      <c r="M220" s="31"/>
      <c r="N220" s="31">
        <f t="shared" si="565"/>
        <v>0</v>
      </c>
      <c r="O220" s="42"/>
      <c r="P220" s="83">
        <f t="shared" si="566"/>
        <v>0</v>
      </c>
      <c r="Q220" s="31">
        <v>0</v>
      </c>
      <c r="R220" s="31"/>
      <c r="S220" s="31">
        <f t="shared" si="417"/>
        <v>0</v>
      </c>
      <c r="T220" s="31"/>
      <c r="U220" s="31">
        <f t="shared" si="567"/>
        <v>0</v>
      </c>
      <c r="V220" s="31"/>
      <c r="W220" s="31">
        <f t="shared" si="568"/>
        <v>0</v>
      </c>
      <c r="X220" s="31"/>
      <c r="Y220" s="31">
        <f t="shared" si="569"/>
        <v>0</v>
      </c>
      <c r="Z220" s="42"/>
      <c r="AA220" s="83">
        <f t="shared" si="570"/>
        <v>0</v>
      </c>
      <c r="AB220" s="31">
        <v>11961.8</v>
      </c>
      <c r="AC220" s="31"/>
      <c r="AD220" s="31">
        <f t="shared" si="422"/>
        <v>11961.8</v>
      </c>
      <c r="AE220" s="31"/>
      <c r="AF220" s="31">
        <f t="shared" si="571"/>
        <v>11961.8</v>
      </c>
      <c r="AG220" s="31"/>
      <c r="AH220" s="31">
        <f t="shared" si="572"/>
        <v>11961.8</v>
      </c>
      <c r="AI220" s="31"/>
      <c r="AJ220" s="31">
        <f t="shared" si="573"/>
        <v>11961.8</v>
      </c>
      <c r="AK220" s="42"/>
      <c r="AL220" s="83">
        <f t="shared" si="574"/>
        <v>11961.8</v>
      </c>
      <c r="AM220" s="25" t="s">
        <v>290</v>
      </c>
      <c r="AO220" s="8"/>
    </row>
    <row r="221" spans="1:41" ht="54" x14ac:dyDescent="0.35">
      <c r="A221" s="79" t="s">
        <v>254</v>
      </c>
      <c r="B221" s="87" t="s">
        <v>129</v>
      </c>
      <c r="C221" s="90" t="s">
        <v>32</v>
      </c>
      <c r="D221" s="31">
        <v>0</v>
      </c>
      <c r="E221" s="31"/>
      <c r="F221" s="31">
        <f t="shared" si="411"/>
        <v>0</v>
      </c>
      <c r="G221" s="31"/>
      <c r="H221" s="31">
        <f t="shared" si="562"/>
        <v>0</v>
      </c>
      <c r="I221" s="31"/>
      <c r="J221" s="31">
        <f t="shared" si="563"/>
        <v>0</v>
      </c>
      <c r="K221" s="31"/>
      <c r="L221" s="31">
        <f t="shared" si="564"/>
        <v>0</v>
      </c>
      <c r="M221" s="31"/>
      <c r="N221" s="31">
        <f t="shared" si="565"/>
        <v>0</v>
      </c>
      <c r="O221" s="42"/>
      <c r="P221" s="83">
        <f t="shared" si="566"/>
        <v>0</v>
      </c>
      <c r="Q221" s="31">
        <v>99857.7</v>
      </c>
      <c r="R221" s="31"/>
      <c r="S221" s="31">
        <f t="shared" si="417"/>
        <v>99857.7</v>
      </c>
      <c r="T221" s="31"/>
      <c r="U221" s="31">
        <f t="shared" si="567"/>
        <v>99857.7</v>
      </c>
      <c r="V221" s="31"/>
      <c r="W221" s="31">
        <f t="shared" si="568"/>
        <v>99857.7</v>
      </c>
      <c r="X221" s="31"/>
      <c r="Y221" s="31">
        <f t="shared" si="569"/>
        <v>99857.7</v>
      </c>
      <c r="Z221" s="42"/>
      <c r="AA221" s="83">
        <f t="shared" si="570"/>
        <v>99857.7</v>
      </c>
      <c r="AB221" s="31">
        <v>0</v>
      </c>
      <c r="AC221" s="31"/>
      <c r="AD221" s="31">
        <f t="shared" si="422"/>
        <v>0</v>
      </c>
      <c r="AE221" s="31"/>
      <c r="AF221" s="31">
        <f t="shared" si="571"/>
        <v>0</v>
      </c>
      <c r="AG221" s="31"/>
      <c r="AH221" s="31">
        <f t="shared" si="572"/>
        <v>0</v>
      </c>
      <c r="AI221" s="31"/>
      <c r="AJ221" s="31">
        <f t="shared" si="573"/>
        <v>0</v>
      </c>
      <c r="AK221" s="42"/>
      <c r="AL221" s="83">
        <f t="shared" si="574"/>
        <v>0</v>
      </c>
      <c r="AM221" s="25" t="s">
        <v>291</v>
      </c>
      <c r="AO221" s="8"/>
    </row>
    <row r="222" spans="1:41" ht="54" x14ac:dyDescent="0.35">
      <c r="A222" s="79" t="s">
        <v>255</v>
      </c>
      <c r="B222" s="87" t="s">
        <v>327</v>
      </c>
      <c r="C222" s="90" t="s">
        <v>32</v>
      </c>
      <c r="D222" s="31"/>
      <c r="E222" s="31"/>
      <c r="F222" s="31"/>
      <c r="G222" s="31">
        <v>2055.8510000000001</v>
      </c>
      <c r="H222" s="31">
        <f t="shared" si="562"/>
        <v>2055.8510000000001</v>
      </c>
      <c r="I222" s="31"/>
      <c r="J222" s="31">
        <f t="shared" si="563"/>
        <v>2055.8510000000001</v>
      </c>
      <c r="K222" s="31"/>
      <c r="L222" s="31">
        <f t="shared" si="564"/>
        <v>2055.8510000000001</v>
      </c>
      <c r="M222" s="31"/>
      <c r="N222" s="31">
        <f t="shared" si="565"/>
        <v>2055.8510000000001</v>
      </c>
      <c r="O222" s="42"/>
      <c r="P222" s="83">
        <f t="shared" si="566"/>
        <v>2055.8510000000001</v>
      </c>
      <c r="Q222" s="31"/>
      <c r="R222" s="31"/>
      <c r="S222" s="31"/>
      <c r="T222" s="31"/>
      <c r="U222" s="31">
        <f t="shared" si="567"/>
        <v>0</v>
      </c>
      <c r="V222" s="31"/>
      <c r="W222" s="31">
        <f t="shared" si="568"/>
        <v>0</v>
      </c>
      <c r="X222" s="31"/>
      <c r="Y222" s="31">
        <f t="shared" si="569"/>
        <v>0</v>
      </c>
      <c r="Z222" s="42"/>
      <c r="AA222" s="83">
        <f t="shared" si="570"/>
        <v>0</v>
      </c>
      <c r="AB222" s="31"/>
      <c r="AC222" s="31"/>
      <c r="AD222" s="31"/>
      <c r="AE222" s="31"/>
      <c r="AF222" s="31">
        <f t="shared" si="571"/>
        <v>0</v>
      </c>
      <c r="AG222" s="31"/>
      <c r="AH222" s="31">
        <f t="shared" si="572"/>
        <v>0</v>
      </c>
      <c r="AI222" s="31"/>
      <c r="AJ222" s="31">
        <f t="shared" si="573"/>
        <v>0</v>
      </c>
      <c r="AK222" s="42"/>
      <c r="AL222" s="83">
        <f t="shared" si="574"/>
        <v>0</v>
      </c>
      <c r="AM222" s="35" t="s">
        <v>328</v>
      </c>
      <c r="AO222" s="8"/>
    </row>
    <row r="223" spans="1:41" x14ac:dyDescent="0.35">
      <c r="A223" s="79"/>
      <c r="B223" s="87" t="s">
        <v>15</v>
      </c>
      <c r="C223" s="89"/>
      <c r="D223" s="33">
        <f>D224+D225+D226+D227+D228+D229+D230+D231+D232+D233+D234</f>
        <v>28465</v>
      </c>
      <c r="E223" s="33">
        <f>E224+E225+E226+E227+E228+E229+E230+E231+E232+E233+E234+E235</f>
        <v>0</v>
      </c>
      <c r="F223" s="33">
        <f t="shared" si="411"/>
        <v>28465</v>
      </c>
      <c r="G223" s="33">
        <f>G224+G225+G226+G227+G228+G229+G230+G231+G232+G233+G234+G235+G236+G237</f>
        <v>430.62</v>
      </c>
      <c r="H223" s="33">
        <f t="shared" si="562"/>
        <v>28895.62</v>
      </c>
      <c r="I223" s="33">
        <f>I224+I225+I226+I227+I228+I229+I230+I231+I232+I233+I234+I235+I236+I237</f>
        <v>0</v>
      </c>
      <c r="J223" s="33">
        <f t="shared" si="563"/>
        <v>28895.62</v>
      </c>
      <c r="K223" s="33">
        <f>K224+K225+K226+K227+K228+K229+K230+K231+K232+K233+K234+K235+K236+K237</f>
        <v>0</v>
      </c>
      <c r="L223" s="33">
        <f t="shared" si="564"/>
        <v>28895.62</v>
      </c>
      <c r="M223" s="33">
        <f>M224+M225+M226+M227+M228+M229+M230+M231+M232+M233+M234+M235+M236+M237</f>
        <v>0</v>
      </c>
      <c r="N223" s="33">
        <f t="shared" si="565"/>
        <v>28895.62</v>
      </c>
      <c r="O223" s="33">
        <f>O224+O225+O226+O227+O228+O229+O230+O231+O232+O233+O234+O235+O236+O237</f>
        <v>0</v>
      </c>
      <c r="P223" s="83">
        <f t="shared" si="566"/>
        <v>28895.62</v>
      </c>
      <c r="Q223" s="33">
        <f>Q224+Q225+Q226+Q227+Q228+Q229+Q230+Q231+Q232+Q233+Q234</f>
        <v>109028.69999999998</v>
      </c>
      <c r="R223" s="33">
        <f>R224+R225+R226+R227+R228+R229+R230+R231+R232+R233+R234+R235</f>
        <v>-968.39999999999964</v>
      </c>
      <c r="S223" s="33">
        <f t="shared" si="417"/>
        <v>108060.29999999999</v>
      </c>
      <c r="T223" s="33">
        <f>T224+T225+T226+T227+T228+T229+T230+T231+T232+T233+T234+T235+T236+T237</f>
        <v>0</v>
      </c>
      <c r="U223" s="33">
        <f t="shared" si="567"/>
        <v>108060.29999999999</v>
      </c>
      <c r="V223" s="33">
        <f>V224+V225+V226+V227+V228+V229+V230+V231+V232+V233+V234+V235+V236+V237</f>
        <v>0</v>
      </c>
      <c r="W223" s="33">
        <f t="shared" si="568"/>
        <v>108060.29999999999</v>
      </c>
      <c r="X223" s="33">
        <f>X224+X225+X226+X227+X228+X229+X230+X231+X232+X233+X234+X235+X236+X237</f>
        <v>0</v>
      </c>
      <c r="Y223" s="33">
        <f t="shared" si="569"/>
        <v>108060.29999999999</v>
      </c>
      <c r="Z223" s="33">
        <f>Z224+Z225+Z226+Z227+Z228+Z229+Z230+Z231+Z232+Z233+Z234+Z235+Z236+Z237</f>
        <v>0</v>
      </c>
      <c r="AA223" s="83">
        <f t="shared" si="570"/>
        <v>108060.29999999999</v>
      </c>
      <c r="AB223" s="33">
        <f t="shared" ref="AB223" si="575">AB224+AB225+AB226+AB227+AB228+AB229+AB230+AB231+AB232+AB233+AB234</f>
        <v>182623.4</v>
      </c>
      <c r="AC223" s="33">
        <f>AC224+AC225+AC226+AC227+AC228+AC229+AC230+AC231+AC232+AC233+AC234+AC235</f>
        <v>-1866.5</v>
      </c>
      <c r="AD223" s="33">
        <f t="shared" si="422"/>
        <v>180756.9</v>
      </c>
      <c r="AE223" s="33">
        <f>AE224+AE225+AE226+AE227+AE228+AE229+AE230+AE231+AE232+AE233+AE234+AE235+AE236+AE237</f>
        <v>0</v>
      </c>
      <c r="AF223" s="33">
        <f t="shared" si="571"/>
        <v>180756.9</v>
      </c>
      <c r="AG223" s="33">
        <f>AG224+AG225+AG226+AG227+AG228+AG229+AG230+AG231+AG232+AG233+AG234+AG235+AG236+AG237</f>
        <v>0</v>
      </c>
      <c r="AH223" s="33">
        <f t="shared" si="572"/>
        <v>180756.9</v>
      </c>
      <c r="AI223" s="33">
        <f>AI224+AI225+AI226+AI227+AI228+AI229+AI230+AI231+AI232+AI233+AI234+AI235+AI236+AI237</f>
        <v>0</v>
      </c>
      <c r="AJ223" s="33">
        <f t="shared" si="573"/>
        <v>180756.9</v>
      </c>
      <c r="AK223" s="33">
        <f>AK224+AK225+AK226+AK227+AK228+AK229+AK230+AK231+AK232+AK233+AK234+AK235+AK236+AK237</f>
        <v>0</v>
      </c>
      <c r="AL223" s="83">
        <f t="shared" si="574"/>
        <v>180756.9</v>
      </c>
      <c r="AM223" s="27"/>
      <c r="AN223" s="20"/>
      <c r="AO223" s="13"/>
    </row>
    <row r="224" spans="1:41" ht="54" x14ac:dyDescent="0.35">
      <c r="A224" s="79" t="s">
        <v>256</v>
      </c>
      <c r="B224" s="87" t="s">
        <v>131</v>
      </c>
      <c r="C224" s="90" t="s">
        <v>32</v>
      </c>
      <c r="D224" s="31">
        <v>0</v>
      </c>
      <c r="E224" s="31"/>
      <c r="F224" s="31">
        <f t="shared" si="411"/>
        <v>0</v>
      </c>
      <c r="G224" s="31"/>
      <c r="H224" s="31">
        <f t="shared" si="562"/>
        <v>0</v>
      </c>
      <c r="I224" s="31"/>
      <c r="J224" s="31">
        <f t="shared" si="563"/>
        <v>0</v>
      </c>
      <c r="K224" s="31"/>
      <c r="L224" s="31">
        <f t="shared" si="564"/>
        <v>0</v>
      </c>
      <c r="M224" s="31"/>
      <c r="N224" s="31">
        <f t="shared" si="565"/>
        <v>0</v>
      </c>
      <c r="O224" s="42"/>
      <c r="P224" s="83">
        <f t="shared" si="566"/>
        <v>0</v>
      </c>
      <c r="Q224" s="31">
        <v>94683.9</v>
      </c>
      <c r="R224" s="31">
        <v>0</v>
      </c>
      <c r="S224" s="31">
        <f t="shared" si="417"/>
        <v>94683.9</v>
      </c>
      <c r="T224" s="31">
        <v>0</v>
      </c>
      <c r="U224" s="31">
        <f t="shared" si="567"/>
        <v>94683.9</v>
      </c>
      <c r="V224" s="31">
        <v>0</v>
      </c>
      <c r="W224" s="31">
        <f t="shared" si="568"/>
        <v>94683.9</v>
      </c>
      <c r="X224" s="31">
        <v>0</v>
      </c>
      <c r="Y224" s="31">
        <f t="shared" si="569"/>
        <v>94683.9</v>
      </c>
      <c r="Z224" s="42">
        <v>0</v>
      </c>
      <c r="AA224" s="83">
        <f t="shared" si="570"/>
        <v>94683.9</v>
      </c>
      <c r="AB224" s="31">
        <v>166194.4</v>
      </c>
      <c r="AC224" s="31">
        <f>-166194.4+164968.9</f>
        <v>-1225.5</v>
      </c>
      <c r="AD224" s="31">
        <f t="shared" si="422"/>
        <v>164968.9</v>
      </c>
      <c r="AE224" s="31"/>
      <c r="AF224" s="31">
        <f t="shared" si="571"/>
        <v>164968.9</v>
      </c>
      <c r="AG224" s="31"/>
      <c r="AH224" s="31">
        <f t="shared" si="572"/>
        <v>164968.9</v>
      </c>
      <c r="AI224" s="31"/>
      <c r="AJ224" s="31">
        <f t="shared" si="573"/>
        <v>164968.9</v>
      </c>
      <c r="AK224" s="42"/>
      <c r="AL224" s="83">
        <f t="shared" si="574"/>
        <v>164968.9</v>
      </c>
      <c r="AM224" s="25" t="s">
        <v>292</v>
      </c>
      <c r="AO224" s="8"/>
    </row>
    <row r="225" spans="1:41" s="3" customFormat="1" ht="54" hidden="1" x14ac:dyDescent="0.35">
      <c r="A225" s="1" t="s">
        <v>257</v>
      </c>
      <c r="B225" s="39" t="s">
        <v>244</v>
      </c>
      <c r="C225" s="5" t="s">
        <v>32</v>
      </c>
      <c r="D225" s="31">
        <v>0</v>
      </c>
      <c r="E225" s="31"/>
      <c r="F225" s="31">
        <f t="shared" si="411"/>
        <v>0</v>
      </c>
      <c r="G225" s="31"/>
      <c r="H225" s="31">
        <f t="shared" si="562"/>
        <v>0</v>
      </c>
      <c r="I225" s="31"/>
      <c r="J225" s="31">
        <f t="shared" si="563"/>
        <v>0</v>
      </c>
      <c r="K225" s="31"/>
      <c r="L225" s="31">
        <f t="shared" si="564"/>
        <v>0</v>
      </c>
      <c r="M225" s="31"/>
      <c r="N225" s="31">
        <f t="shared" si="565"/>
        <v>0</v>
      </c>
      <c r="O225" s="42"/>
      <c r="P225" s="31">
        <f t="shared" si="566"/>
        <v>0</v>
      </c>
      <c r="Q225" s="31">
        <v>7172.4</v>
      </c>
      <c r="R225" s="31">
        <v>-7172.4</v>
      </c>
      <c r="S225" s="31">
        <f t="shared" si="417"/>
        <v>0</v>
      </c>
      <c r="T225" s="31"/>
      <c r="U225" s="31">
        <f t="shared" si="567"/>
        <v>0</v>
      </c>
      <c r="V225" s="31"/>
      <c r="W225" s="31">
        <f t="shared" si="568"/>
        <v>0</v>
      </c>
      <c r="X225" s="31"/>
      <c r="Y225" s="31">
        <f t="shared" si="569"/>
        <v>0</v>
      </c>
      <c r="Z225" s="42"/>
      <c r="AA225" s="31">
        <f t="shared" si="570"/>
        <v>0</v>
      </c>
      <c r="AB225" s="31">
        <v>0</v>
      </c>
      <c r="AC225" s="31"/>
      <c r="AD225" s="31">
        <f t="shared" si="422"/>
        <v>0</v>
      </c>
      <c r="AE225" s="31"/>
      <c r="AF225" s="31">
        <f t="shared" si="571"/>
        <v>0</v>
      </c>
      <c r="AG225" s="31"/>
      <c r="AH225" s="31">
        <f t="shared" si="572"/>
        <v>0</v>
      </c>
      <c r="AI225" s="31"/>
      <c r="AJ225" s="31">
        <f t="shared" si="573"/>
        <v>0</v>
      </c>
      <c r="AK225" s="42"/>
      <c r="AL225" s="31">
        <f t="shared" si="574"/>
        <v>0</v>
      </c>
      <c r="AM225" s="25" t="s">
        <v>293</v>
      </c>
      <c r="AN225" s="19" t="s">
        <v>50</v>
      </c>
      <c r="AO225" s="8"/>
    </row>
    <row r="226" spans="1:41" ht="54" x14ac:dyDescent="0.35">
      <c r="A226" s="79" t="s">
        <v>257</v>
      </c>
      <c r="B226" s="87" t="s">
        <v>245</v>
      </c>
      <c r="C226" s="90" t="s">
        <v>32</v>
      </c>
      <c r="D226" s="31">
        <v>0</v>
      </c>
      <c r="E226" s="31"/>
      <c r="F226" s="31">
        <f t="shared" si="411"/>
        <v>0</v>
      </c>
      <c r="G226" s="31"/>
      <c r="H226" s="31">
        <f t="shared" si="562"/>
        <v>0</v>
      </c>
      <c r="I226" s="31"/>
      <c r="J226" s="31">
        <f t="shared" si="563"/>
        <v>0</v>
      </c>
      <c r="K226" s="31"/>
      <c r="L226" s="31">
        <f t="shared" si="564"/>
        <v>0</v>
      </c>
      <c r="M226" s="31"/>
      <c r="N226" s="31">
        <f t="shared" si="565"/>
        <v>0</v>
      </c>
      <c r="O226" s="42"/>
      <c r="P226" s="83">
        <f t="shared" si="566"/>
        <v>0</v>
      </c>
      <c r="Q226" s="31">
        <v>7172.4</v>
      </c>
      <c r="R226" s="31">
        <v>-1574.9</v>
      </c>
      <c r="S226" s="31">
        <f t="shared" si="417"/>
        <v>5597.5</v>
      </c>
      <c r="T226" s="31"/>
      <c r="U226" s="31">
        <f t="shared" si="567"/>
        <v>5597.5</v>
      </c>
      <c r="V226" s="31"/>
      <c r="W226" s="31">
        <f t="shared" si="568"/>
        <v>5597.5</v>
      </c>
      <c r="X226" s="31"/>
      <c r="Y226" s="31">
        <f t="shared" si="569"/>
        <v>5597.5</v>
      </c>
      <c r="Z226" s="42"/>
      <c r="AA226" s="83">
        <f t="shared" si="570"/>
        <v>5597.5</v>
      </c>
      <c r="AB226" s="31">
        <v>0</v>
      </c>
      <c r="AC226" s="31"/>
      <c r="AD226" s="31">
        <f t="shared" si="422"/>
        <v>0</v>
      </c>
      <c r="AE226" s="31"/>
      <c r="AF226" s="31">
        <f t="shared" si="571"/>
        <v>0</v>
      </c>
      <c r="AG226" s="31"/>
      <c r="AH226" s="31">
        <f t="shared" si="572"/>
        <v>0</v>
      </c>
      <c r="AI226" s="31"/>
      <c r="AJ226" s="31">
        <f t="shared" si="573"/>
        <v>0</v>
      </c>
      <c r="AK226" s="42"/>
      <c r="AL226" s="83">
        <f t="shared" si="574"/>
        <v>0</v>
      </c>
      <c r="AM226" s="25" t="s">
        <v>294</v>
      </c>
      <c r="AO226" s="8"/>
    </row>
    <row r="227" spans="1:41" ht="54" x14ac:dyDescent="0.35">
      <c r="A227" s="79" t="s">
        <v>258</v>
      </c>
      <c r="B227" s="87" t="s">
        <v>246</v>
      </c>
      <c r="C227" s="90" t="s">
        <v>32</v>
      </c>
      <c r="D227" s="31">
        <v>2261.4</v>
      </c>
      <c r="E227" s="31"/>
      <c r="F227" s="31">
        <f t="shared" si="411"/>
        <v>2261.4</v>
      </c>
      <c r="G227" s="31"/>
      <c r="H227" s="31">
        <f t="shared" si="562"/>
        <v>2261.4</v>
      </c>
      <c r="I227" s="31"/>
      <c r="J227" s="31">
        <f t="shared" si="563"/>
        <v>2261.4</v>
      </c>
      <c r="K227" s="31"/>
      <c r="L227" s="31">
        <f t="shared" si="564"/>
        <v>2261.4</v>
      </c>
      <c r="M227" s="31"/>
      <c r="N227" s="31">
        <f t="shared" si="565"/>
        <v>2261.4</v>
      </c>
      <c r="O227" s="42">
        <v>-303.142</v>
      </c>
      <c r="P227" s="83">
        <f t="shared" si="566"/>
        <v>1958.258</v>
      </c>
      <c r="Q227" s="31">
        <v>0</v>
      </c>
      <c r="R227" s="31"/>
      <c r="S227" s="31">
        <f t="shared" si="417"/>
        <v>0</v>
      </c>
      <c r="T227" s="31"/>
      <c r="U227" s="31">
        <f t="shared" si="567"/>
        <v>0</v>
      </c>
      <c r="V227" s="31"/>
      <c r="W227" s="31">
        <f t="shared" si="568"/>
        <v>0</v>
      </c>
      <c r="X227" s="31"/>
      <c r="Y227" s="31">
        <f t="shared" si="569"/>
        <v>0</v>
      </c>
      <c r="Z227" s="42"/>
      <c r="AA227" s="83">
        <f t="shared" si="570"/>
        <v>0</v>
      </c>
      <c r="AB227" s="31">
        <v>0</v>
      </c>
      <c r="AC227" s="31"/>
      <c r="AD227" s="31">
        <f t="shared" si="422"/>
        <v>0</v>
      </c>
      <c r="AE227" s="31"/>
      <c r="AF227" s="31">
        <f t="shared" si="571"/>
        <v>0</v>
      </c>
      <c r="AG227" s="31"/>
      <c r="AH227" s="31">
        <f t="shared" si="572"/>
        <v>0</v>
      </c>
      <c r="AI227" s="31"/>
      <c r="AJ227" s="31">
        <f t="shared" si="573"/>
        <v>0</v>
      </c>
      <c r="AK227" s="42"/>
      <c r="AL227" s="83">
        <f t="shared" si="574"/>
        <v>0</v>
      </c>
      <c r="AM227" s="25" t="s">
        <v>295</v>
      </c>
      <c r="AO227" s="8"/>
    </row>
    <row r="228" spans="1:41" s="3" customFormat="1" ht="54" hidden="1" x14ac:dyDescent="0.35">
      <c r="A228" s="1" t="s">
        <v>258</v>
      </c>
      <c r="B228" s="39" t="s">
        <v>247</v>
      </c>
      <c r="C228" s="5" t="s">
        <v>32</v>
      </c>
      <c r="D228" s="31">
        <v>574.9</v>
      </c>
      <c r="E228" s="31">
        <v>-574.9</v>
      </c>
      <c r="F228" s="31">
        <f t="shared" si="411"/>
        <v>0</v>
      </c>
      <c r="G228" s="31"/>
      <c r="H228" s="31">
        <f t="shared" si="562"/>
        <v>0</v>
      </c>
      <c r="I228" s="31"/>
      <c r="J228" s="31">
        <f t="shared" si="563"/>
        <v>0</v>
      </c>
      <c r="K228" s="31"/>
      <c r="L228" s="31">
        <f t="shared" si="564"/>
        <v>0</v>
      </c>
      <c r="M228" s="31"/>
      <c r="N228" s="31">
        <f t="shared" si="565"/>
        <v>0</v>
      </c>
      <c r="O228" s="42"/>
      <c r="P228" s="31">
        <f t="shared" si="566"/>
        <v>0</v>
      </c>
      <c r="Q228" s="31">
        <v>0</v>
      </c>
      <c r="R228" s="31"/>
      <c r="S228" s="31">
        <f t="shared" si="417"/>
        <v>0</v>
      </c>
      <c r="T228" s="31"/>
      <c r="U228" s="31">
        <f t="shared" si="567"/>
        <v>0</v>
      </c>
      <c r="V228" s="31"/>
      <c r="W228" s="31">
        <f t="shared" si="568"/>
        <v>0</v>
      </c>
      <c r="X228" s="31"/>
      <c r="Y228" s="31">
        <f t="shared" si="569"/>
        <v>0</v>
      </c>
      <c r="Z228" s="42"/>
      <c r="AA228" s="31">
        <f t="shared" si="570"/>
        <v>0</v>
      </c>
      <c r="AB228" s="31">
        <v>7574</v>
      </c>
      <c r="AC228" s="31">
        <v>-7574</v>
      </c>
      <c r="AD228" s="31">
        <f t="shared" si="422"/>
        <v>0</v>
      </c>
      <c r="AE228" s="31"/>
      <c r="AF228" s="31">
        <f t="shared" si="571"/>
        <v>0</v>
      </c>
      <c r="AG228" s="31"/>
      <c r="AH228" s="31">
        <f t="shared" si="572"/>
        <v>0</v>
      </c>
      <c r="AI228" s="31"/>
      <c r="AJ228" s="31">
        <f t="shared" si="573"/>
        <v>0</v>
      </c>
      <c r="AK228" s="42"/>
      <c r="AL228" s="31">
        <f t="shared" si="574"/>
        <v>0</v>
      </c>
      <c r="AM228" s="25" t="s">
        <v>296</v>
      </c>
      <c r="AN228" s="19" t="s">
        <v>50</v>
      </c>
      <c r="AO228" s="8"/>
    </row>
    <row r="229" spans="1:41" ht="54" x14ac:dyDescent="0.35">
      <c r="A229" s="79" t="s">
        <v>259</v>
      </c>
      <c r="B229" s="87" t="s">
        <v>248</v>
      </c>
      <c r="C229" s="90" t="s">
        <v>32</v>
      </c>
      <c r="D229" s="31">
        <v>0</v>
      </c>
      <c r="E229" s="31"/>
      <c r="F229" s="31">
        <f t="shared" si="411"/>
        <v>0</v>
      </c>
      <c r="G229" s="31"/>
      <c r="H229" s="31">
        <f t="shared" si="562"/>
        <v>0</v>
      </c>
      <c r="I229" s="31"/>
      <c r="J229" s="31">
        <f t="shared" si="563"/>
        <v>0</v>
      </c>
      <c r="K229" s="31"/>
      <c r="L229" s="31">
        <f t="shared" si="564"/>
        <v>0</v>
      </c>
      <c r="M229" s="31"/>
      <c r="N229" s="31">
        <f t="shared" si="565"/>
        <v>0</v>
      </c>
      <c r="O229" s="42"/>
      <c r="P229" s="83">
        <f t="shared" si="566"/>
        <v>0</v>
      </c>
      <c r="Q229" s="31">
        <v>0</v>
      </c>
      <c r="R229" s="31"/>
      <c r="S229" s="31">
        <f t="shared" si="417"/>
        <v>0</v>
      </c>
      <c r="T229" s="31"/>
      <c r="U229" s="31">
        <f t="shared" si="567"/>
        <v>0</v>
      </c>
      <c r="V229" s="31"/>
      <c r="W229" s="31">
        <f t="shared" si="568"/>
        <v>0</v>
      </c>
      <c r="X229" s="31"/>
      <c r="Y229" s="31">
        <f t="shared" si="569"/>
        <v>0</v>
      </c>
      <c r="Z229" s="42"/>
      <c r="AA229" s="83">
        <f t="shared" si="570"/>
        <v>0</v>
      </c>
      <c r="AB229" s="31">
        <v>640.5</v>
      </c>
      <c r="AC229" s="31"/>
      <c r="AD229" s="31">
        <f t="shared" si="422"/>
        <v>640.5</v>
      </c>
      <c r="AE229" s="31"/>
      <c r="AF229" s="31">
        <f t="shared" si="571"/>
        <v>640.5</v>
      </c>
      <c r="AG229" s="31"/>
      <c r="AH229" s="31">
        <f t="shared" si="572"/>
        <v>640.5</v>
      </c>
      <c r="AI229" s="31"/>
      <c r="AJ229" s="31">
        <f t="shared" si="573"/>
        <v>640.5</v>
      </c>
      <c r="AK229" s="42"/>
      <c r="AL229" s="83">
        <f t="shared" si="574"/>
        <v>640.5</v>
      </c>
      <c r="AM229" s="25" t="s">
        <v>297</v>
      </c>
      <c r="AO229" s="8"/>
    </row>
    <row r="230" spans="1:41" ht="54" x14ac:dyDescent="0.35">
      <c r="A230" s="79" t="s">
        <v>260</v>
      </c>
      <c r="B230" s="87" t="s">
        <v>249</v>
      </c>
      <c r="C230" s="90" t="s">
        <v>32</v>
      </c>
      <c r="D230" s="31">
        <v>0</v>
      </c>
      <c r="E230" s="31"/>
      <c r="F230" s="31">
        <f t="shared" si="411"/>
        <v>0</v>
      </c>
      <c r="G230" s="31"/>
      <c r="H230" s="31">
        <f t="shared" si="562"/>
        <v>0</v>
      </c>
      <c r="I230" s="31"/>
      <c r="J230" s="31">
        <f t="shared" si="563"/>
        <v>0</v>
      </c>
      <c r="K230" s="31"/>
      <c r="L230" s="31">
        <f t="shared" si="564"/>
        <v>0</v>
      </c>
      <c r="M230" s="31"/>
      <c r="N230" s="31">
        <f t="shared" si="565"/>
        <v>0</v>
      </c>
      <c r="O230" s="42"/>
      <c r="P230" s="83">
        <f t="shared" si="566"/>
        <v>0</v>
      </c>
      <c r="Q230" s="31">
        <v>0</v>
      </c>
      <c r="R230" s="31">
        <v>606.5</v>
      </c>
      <c r="S230" s="31">
        <f t="shared" si="417"/>
        <v>606.5</v>
      </c>
      <c r="T230" s="31"/>
      <c r="U230" s="31">
        <f t="shared" si="567"/>
        <v>606.5</v>
      </c>
      <c r="V230" s="31"/>
      <c r="W230" s="31">
        <f t="shared" si="568"/>
        <v>606.5</v>
      </c>
      <c r="X230" s="31"/>
      <c r="Y230" s="31">
        <f t="shared" si="569"/>
        <v>606.5</v>
      </c>
      <c r="Z230" s="42"/>
      <c r="AA230" s="83">
        <f t="shared" si="570"/>
        <v>606.5</v>
      </c>
      <c r="AB230" s="31">
        <v>640.5</v>
      </c>
      <c r="AC230" s="31">
        <v>6933</v>
      </c>
      <c r="AD230" s="31">
        <f t="shared" si="422"/>
        <v>7573.5</v>
      </c>
      <c r="AE230" s="31"/>
      <c r="AF230" s="31">
        <f t="shared" si="571"/>
        <v>7573.5</v>
      </c>
      <c r="AG230" s="31"/>
      <c r="AH230" s="31">
        <f t="shared" si="572"/>
        <v>7573.5</v>
      </c>
      <c r="AI230" s="31"/>
      <c r="AJ230" s="31">
        <f t="shared" si="573"/>
        <v>7573.5</v>
      </c>
      <c r="AK230" s="42"/>
      <c r="AL230" s="83">
        <f t="shared" si="574"/>
        <v>7573.5</v>
      </c>
      <c r="AM230" s="25" t="s">
        <v>298</v>
      </c>
      <c r="AO230" s="8"/>
    </row>
    <row r="231" spans="1:41" ht="54" x14ac:dyDescent="0.35">
      <c r="A231" s="79" t="s">
        <v>333</v>
      </c>
      <c r="B231" s="87" t="s">
        <v>250</v>
      </c>
      <c r="C231" s="90" t="s">
        <v>32</v>
      </c>
      <c r="D231" s="31">
        <v>574.9</v>
      </c>
      <c r="E231" s="31"/>
      <c r="F231" s="31">
        <f t="shared" si="411"/>
        <v>574.9</v>
      </c>
      <c r="G231" s="31"/>
      <c r="H231" s="31">
        <f t="shared" si="562"/>
        <v>574.9</v>
      </c>
      <c r="I231" s="31"/>
      <c r="J231" s="31">
        <f t="shared" si="563"/>
        <v>574.9</v>
      </c>
      <c r="K231" s="31"/>
      <c r="L231" s="31">
        <f t="shared" si="564"/>
        <v>574.9</v>
      </c>
      <c r="M231" s="31"/>
      <c r="N231" s="31">
        <f t="shared" si="565"/>
        <v>574.9</v>
      </c>
      <c r="O231" s="42"/>
      <c r="P231" s="83">
        <f t="shared" si="566"/>
        <v>574.9</v>
      </c>
      <c r="Q231" s="31">
        <v>0</v>
      </c>
      <c r="R231" s="31">
        <v>7172.4</v>
      </c>
      <c r="S231" s="31">
        <f t="shared" si="417"/>
        <v>7172.4</v>
      </c>
      <c r="T231" s="31"/>
      <c r="U231" s="31">
        <f t="shared" si="567"/>
        <v>7172.4</v>
      </c>
      <c r="V231" s="31"/>
      <c r="W231" s="31">
        <f t="shared" si="568"/>
        <v>7172.4</v>
      </c>
      <c r="X231" s="31"/>
      <c r="Y231" s="31">
        <f t="shared" si="569"/>
        <v>7172.4</v>
      </c>
      <c r="Z231" s="42"/>
      <c r="AA231" s="83">
        <f t="shared" si="570"/>
        <v>7172.4</v>
      </c>
      <c r="AB231" s="31">
        <v>7574</v>
      </c>
      <c r="AC231" s="31">
        <v>-7574</v>
      </c>
      <c r="AD231" s="31">
        <f t="shared" si="422"/>
        <v>0</v>
      </c>
      <c r="AE231" s="31"/>
      <c r="AF231" s="31">
        <f t="shared" si="571"/>
        <v>0</v>
      </c>
      <c r="AG231" s="31"/>
      <c r="AH231" s="31">
        <f t="shared" si="572"/>
        <v>0</v>
      </c>
      <c r="AI231" s="31"/>
      <c r="AJ231" s="31">
        <f t="shared" si="573"/>
        <v>0</v>
      </c>
      <c r="AK231" s="42"/>
      <c r="AL231" s="83">
        <f t="shared" si="574"/>
        <v>0</v>
      </c>
      <c r="AM231" s="25" t="s">
        <v>299</v>
      </c>
      <c r="AO231" s="8"/>
    </row>
    <row r="232" spans="1:41" ht="54" x14ac:dyDescent="0.35">
      <c r="A232" s="79" t="s">
        <v>334</v>
      </c>
      <c r="B232" s="87" t="s">
        <v>251</v>
      </c>
      <c r="C232" s="90" t="s">
        <v>32</v>
      </c>
      <c r="D232" s="31">
        <v>7937.8</v>
      </c>
      <c r="E232" s="31"/>
      <c r="F232" s="31">
        <f t="shared" si="411"/>
        <v>7937.8</v>
      </c>
      <c r="G232" s="31"/>
      <c r="H232" s="31">
        <f t="shared" si="562"/>
        <v>7937.8</v>
      </c>
      <c r="I232" s="31"/>
      <c r="J232" s="31">
        <f t="shared" si="563"/>
        <v>7937.8</v>
      </c>
      <c r="K232" s="31"/>
      <c r="L232" s="31">
        <f t="shared" si="564"/>
        <v>7937.8</v>
      </c>
      <c r="M232" s="31"/>
      <c r="N232" s="31">
        <f t="shared" si="565"/>
        <v>7937.8</v>
      </c>
      <c r="O232" s="42"/>
      <c r="P232" s="83">
        <f t="shared" si="566"/>
        <v>7937.8</v>
      </c>
      <c r="Q232" s="31">
        <v>0</v>
      </c>
      <c r="R232" s="31"/>
      <c r="S232" s="31">
        <f t="shared" si="417"/>
        <v>0</v>
      </c>
      <c r="T232" s="31"/>
      <c r="U232" s="31">
        <f t="shared" si="567"/>
        <v>0</v>
      </c>
      <c r="V232" s="31"/>
      <c r="W232" s="31">
        <f t="shared" si="568"/>
        <v>0</v>
      </c>
      <c r="X232" s="31"/>
      <c r="Y232" s="31">
        <f t="shared" si="569"/>
        <v>0</v>
      </c>
      <c r="Z232" s="42"/>
      <c r="AA232" s="83">
        <f t="shared" si="570"/>
        <v>0</v>
      </c>
      <c r="AB232" s="31">
        <v>0</v>
      </c>
      <c r="AC232" s="31"/>
      <c r="AD232" s="31">
        <f t="shared" si="422"/>
        <v>0</v>
      </c>
      <c r="AE232" s="31"/>
      <c r="AF232" s="31">
        <f t="shared" si="571"/>
        <v>0</v>
      </c>
      <c r="AG232" s="31"/>
      <c r="AH232" s="31">
        <f t="shared" si="572"/>
        <v>0</v>
      </c>
      <c r="AI232" s="31"/>
      <c r="AJ232" s="31">
        <f t="shared" si="573"/>
        <v>0</v>
      </c>
      <c r="AK232" s="42"/>
      <c r="AL232" s="83">
        <f t="shared" si="574"/>
        <v>0</v>
      </c>
      <c r="AM232" s="25" t="s">
        <v>300</v>
      </c>
      <c r="AO232" s="8"/>
    </row>
    <row r="233" spans="1:41" ht="54" x14ac:dyDescent="0.35">
      <c r="A233" s="79" t="s">
        <v>335</v>
      </c>
      <c r="B233" s="87" t="s">
        <v>252</v>
      </c>
      <c r="C233" s="90" t="s">
        <v>32</v>
      </c>
      <c r="D233" s="31">
        <v>8382.9</v>
      </c>
      <c r="E233" s="31"/>
      <c r="F233" s="31">
        <f t="shared" si="411"/>
        <v>8382.9</v>
      </c>
      <c r="G233" s="31"/>
      <c r="H233" s="31">
        <f t="shared" si="562"/>
        <v>8382.9</v>
      </c>
      <c r="I233" s="31"/>
      <c r="J233" s="31">
        <f t="shared" si="563"/>
        <v>8382.9</v>
      </c>
      <c r="K233" s="31"/>
      <c r="L233" s="31">
        <f t="shared" si="564"/>
        <v>8382.9</v>
      </c>
      <c r="M233" s="31"/>
      <c r="N233" s="31">
        <f t="shared" si="565"/>
        <v>8382.9</v>
      </c>
      <c r="O233" s="42"/>
      <c r="P233" s="83">
        <f t="shared" si="566"/>
        <v>8382.9</v>
      </c>
      <c r="Q233" s="31">
        <v>0</v>
      </c>
      <c r="R233" s="31"/>
      <c r="S233" s="31">
        <f t="shared" si="417"/>
        <v>0</v>
      </c>
      <c r="T233" s="31"/>
      <c r="U233" s="31">
        <f t="shared" si="567"/>
        <v>0</v>
      </c>
      <c r="V233" s="31"/>
      <c r="W233" s="31">
        <f t="shared" si="568"/>
        <v>0</v>
      </c>
      <c r="X233" s="31"/>
      <c r="Y233" s="31">
        <f t="shared" si="569"/>
        <v>0</v>
      </c>
      <c r="Z233" s="42"/>
      <c r="AA233" s="83">
        <f t="shared" si="570"/>
        <v>0</v>
      </c>
      <c r="AB233" s="31">
        <v>0</v>
      </c>
      <c r="AC233" s="31"/>
      <c r="AD233" s="31">
        <f t="shared" si="422"/>
        <v>0</v>
      </c>
      <c r="AE233" s="31"/>
      <c r="AF233" s="31">
        <f t="shared" si="571"/>
        <v>0</v>
      </c>
      <c r="AG233" s="31"/>
      <c r="AH233" s="31">
        <f t="shared" si="572"/>
        <v>0</v>
      </c>
      <c r="AI233" s="31"/>
      <c r="AJ233" s="31">
        <f t="shared" si="573"/>
        <v>0</v>
      </c>
      <c r="AK233" s="42"/>
      <c r="AL233" s="83">
        <f t="shared" si="574"/>
        <v>0</v>
      </c>
      <c r="AM233" s="25" t="s">
        <v>301</v>
      </c>
      <c r="AO233" s="8"/>
    </row>
    <row r="234" spans="1:41" ht="54" x14ac:dyDescent="0.35">
      <c r="A234" s="79" t="s">
        <v>336</v>
      </c>
      <c r="B234" s="87" t="s">
        <v>253</v>
      </c>
      <c r="C234" s="90" t="s">
        <v>32</v>
      </c>
      <c r="D234" s="31">
        <v>8733.1</v>
      </c>
      <c r="E234" s="31"/>
      <c r="F234" s="31">
        <f t="shared" si="411"/>
        <v>8733.1</v>
      </c>
      <c r="G234" s="31"/>
      <c r="H234" s="31">
        <f t="shared" si="562"/>
        <v>8733.1</v>
      </c>
      <c r="I234" s="31"/>
      <c r="J234" s="31">
        <f t="shared" si="563"/>
        <v>8733.1</v>
      </c>
      <c r="K234" s="31"/>
      <c r="L234" s="31">
        <f t="shared" si="564"/>
        <v>8733.1</v>
      </c>
      <c r="M234" s="31"/>
      <c r="N234" s="31">
        <f t="shared" si="565"/>
        <v>8733.1</v>
      </c>
      <c r="O234" s="42"/>
      <c r="P234" s="83">
        <f t="shared" si="566"/>
        <v>8733.1</v>
      </c>
      <c r="Q234" s="31">
        <v>0</v>
      </c>
      <c r="R234" s="31"/>
      <c r="S234" s="31">
        <f t="shared" si="417"/>
        <v>0</v>
      </c>
      <c r="T234" s="31"/>
      <c r="U234" s="31">
        <f t="shared" si="567"/>
        <v>0</v>
      </c>
      <c r="V234" s="31"/>
      <c r="W234" s="31">
        <f t="shared" si="568"/>
        <v>0</v>
      </c>
      <c r="X234" s="31"/>
      <c r="Y234" s="31">
        <f t="shared" si="569"/>
        <v>0</v>
      </c>
      <c r="Z234" s="42"/>
      <c r="AA234" s="83">
        <f t="shared" si="570"/>
        <v>0</v>
      </c>
      <c r="AB234" s="31">
        <v>0</v>
      </c>
      <c r="AC234" s="31"/>
      <c r="AD234" s="31">
        <f t="shared" si="422"/>
        <v>0</v>
      </c>
      <c r="AE234" s="31"/>
      <c r="AF234" s="31">
        <f t="shared" si="571"/>
        <v>0</v>
      </c>
      <c r="AG234" s="31"/>
      <c r="AH234" s="31">
        <f t="shared" si="572"/>
        <v>0</v>
      </c>
      <c r="AI234" s="31"/>
      <c r="AJ234" s="31">
        <f t="shared" si="573"/>
        <v>0</v>
      </c>
      <c r="AK234" s="42"/>
      <c r="AL234" s="83">
        <f t="shared" si="574"/>
        <v>0</v>
      </c>
      <c r="AM234" s="25" t="s">
        <v>302</v>
      </c>
      <c r="AO234" s="8"/>
    </row>
    <row r="235" spans="1:41" ht="54" x14ac:dyDescent="0.35">
      <c r="A235" s="79" t="s">
        <v>337</v>
      </c>
      <c r="B235" s="87" t="s">
        <v>308</v>
      </c>
      <c r="C235" s="90" t="s">
        <v>32</v>
      </c>
      <c r="D235" s="31"/>
      <c r="E235" s="31">
        <v>574.9</v>
      </c>
      <c r="F235" s="31">
        <f t="shared" si="411"/>
        <v>574.9</v>
      </c>
      <c r="G235" s="31"/>
      <c r="H235" s="31">
        <f t="shared" si="562"/>
        <v>574.9</v>
      </c>
      <c r="I235" s="31"/>
      <c r="J235" s="31">
        <f t="shared" si="563"/>
        <v>574.9</v>
      </c>
      <c r="K235" s="31"/>
      <c r="L235" s="31">
        <f t="shared" si="564"/>
        <v>574.9</v>
      </c>
      <c r="M235" s="31"/>
      <c r="N235" s="31">
        <f t="shared" si="565"/>
        <v>574.9</v>
      </c>
      <c r="O235" s="42"/>
      <c r="P235" s="83">
        <f t="shared" si="566"/>
        <v>574.9</v>
      </c>
      <c r="Q235" s="31"/>
      <c r="R235" s="31"/>
      <c r="S235" s="31">
        <f t="shared" si="417"/>
        <v>0</v>
      </c>
      <c r="T235" s="31"/>
      <c r="U235" s="31">
        <f t="shared" si="567"/>
        <v>0</v>
      </c>
      <c r="V235" s="31"/>
      <c r="W235" s="31">
        <f t="shared" si="568"/>
        <v>0</v>
      </c>
      <c r="X235" s="31"/>
      <c r="Y235" s="31">
        <f t="shared" si="569"/>
        <v>0</v>
      </c>
      <c r="Z235" s="42"/>
      <c r="AA235" s="83">
        <f t="shared" si="570"/>
        <v>0</v>
      </c>
      <c r="AB235" s="31"/>
      <c r="AC235" s="31">
        <v>7574</v>
      </c>
      <c r="AD235" s="31">
        <f t="shared" si="422"/>
        <v>7574</v>
      </c>
      <c r="AE235" s="31"/>
      <c r="AF235" s="31">
        <f t="shared" si="571"/>
        <v>7574</v>
      </c>
      <c r="AG235" s="31"/>
      <c r="AH235" s="31">
        <f t="shared" si="572"/>
        <v>7574</v>
      </c>
      <c r="AI235" s="31"/>
      <c r="AJ235" s="31">
        <f t="shared" si="573"/>
        <v>7574</v>
      </c>
      <c r="AK235" s="42"/>
      <c r="AL235" s="83">
        <f t="shared" si="574"/>
        <v>7574</v>
      </c>
      <c r="AM235" s="35" t="s">
        <v>309</v>
      </c>
      <c r="AO235" s="8"/>
    </row>
    <row r="236" spans="1:41" ht="54" x14ac:dyDescent="0.35">
      <c r="A236" s="79" t="s">
        <v>352</v>
      </c>
      <c r="B236" s="87" t="s">
        <v>322</v>
      </c>
      <c r="C236" s="90" t="s">
        <v>32</v>
      </c>
      <c r="D236" s="31"/>
      <c r="E236" s="31"/>
      <c r="F236" s="31"/>
      <c r="G236" s="31">
        <v>397.92099999999999</v>
      </c>
      <c r="H236" s="31">
        <f t="shared" si="562"/>
        <v>397.92099999999999</v>
      </c>
      <c r="I236" s="31"/>
      <c r="J236" s="31">
        <f t="shared" si="563"/>
        <v>397.92099999999999</v>
      </c>
      <c r="K236" s="31"/>
      <c r="L236" s="31">
        <f t="shared" si="564"/>
        <v>397.92099999999999</v>
      </c>
      <c r="M236" s="31"/>
      <c r="N236" s="31">
        <f t="shared" si="565"/>
        <v>397.92099999999999</v>
      </c>
      <c r="O236" s="42">
        <v>303.142</v>
      </c>
      <c r="P236" s="83">
        <f t="shared" si="566"/>
        <v>701.06299999999999</v>
      </c>
      <c r="Q236" s="31"/>
      <c r="R236" s="31"/>
      <c r="S236" s="31"/>
      <c r="T236" s="31"/>
      <c r="U236" s="31">
        <f t="shared" si="567"/>
        <v>0</v>
      </c>
      <c r="V236" s="31"/>
      <c r="W236" s="31">
        <f t="shared" si="568"/>
        <v>0</v>
      </c>
      <c r="X236" s="31"/>
      <c r="Y236" s="31">
        <f t="shared" si="569"/>
        <v>0</v>
      </c>
      <c r="Z236" s="42"/>
      <c r="AA236" s="83">
        <f t="shared" si="570"/>
        <v>0</v>
      </c>
      <c r="AB236" s="31"/>
      <c r="AC236" s="31"/>
      <c r="AD236" s="31"/>
      <c r="AE236" s="31"/>
      <c r="AF236" s="31">
        <f t="shared" si="571"/>
        <v>0</v>
      </c>
      <c r="AG236" s="31"/>
      <c r="AH236" s="31">
        <f t="shared" si="572"/>
        <v>0</v>
      </c>
      <c r="AI236" s="31"/>
      <c r="AJ236" s="31">
        <f t="shared" si="573"/>
        <v>0</v>
      </c>
      <c r="AK236" s="42"/>
      <c r="AL236" s="83">
        <f t="shared" si="574"/>
        <v>0</v>
      </c>
      <c r="AM236" s="35" t="s">
        <v>321</v>
      </c>
      <c r="AO236" s="8"/>
    </row>
    <row r="237" spans="1:41" ht="54" x14ac:dyDescent="0.35">
      <c r="A237" s="79" t="s">
        <v>353</v>
      </c>
      <c r="B237" s="87" t="s">
        <v>323</v>
      </c>
      <c r="C237" s="90" t="s">
        <v>32</v>
      </c>
      <c r="D237" s="31"/>
      <c r="E237" s="31"/>
      <c r="F237" s="31"/>
      <c r="G237" s="31">
        <v>32.698999999999998</v>
      </c>
      <c r="H237" s="31">
        <f t="shared" si="562"/>
        <v>32.698999999999998</v>
      </c>
      <c r="I237" s="31"/>
      <c r="J237" s="31">
        <f t="shared" si="563"/>
        <v>32.698999999999998</v>
      </c>
      <c r="K237" s="31"/>
      <c r="L237" s="31">
        <f t="shared" si="564"/>
        <v>32.698999999999998</v>
      </c>
      <c r="M237" s="31"/>
      <c r="N237" s="31">
        <f t="shared" si="565"/>
        <v>32.698999999999998</v>
      </c>
      <c r="O237" s="42"/>
      <c r="P237" s="83">
        <f t="shared" si="566"/>
        <v>32.698999999999998</v>
      </c>
      <c r="Q237" s="31"/>
      <c r="R237" s="31"/>
      <c r="S237" s="31"/>
      <c r="T237" s="31"/>
      <c r="U237" s="31">
        <f t="shared" si="567"/>
        <v>0</v>
      </c>
      <c r="V237" s="31"/>
      <c r="W237" s="31">
        <f t="shared" si="568"/>
        <v>0</v>
      </c>
      <c r="X237" s="31"/>
      <c r="Y237" s="31">
        <f t="shared" si="569"/>
        <v>0</v>
      </c>
      <c r="Z237" s="42"/>
      <c r="AA237" s="83">
        <f t="shared" si="570"/>
        <v>0</v>
      </c>
      <c r="AB237" s="31"/>
      <c r="AC237" s="31"/>
      <c r="AD237" s="31"/>
      <c r="AE237" s="31"/>
      <c r="AF237" s="31">
        <f t="shared" si="571"/>
        <v>0</v>
      </c>
      <c r="AG237" s="31"/>
      <c r="AH237" s="31">
        <f t="shared" si="572"/>
        <v>0</v>
      </c>
      <c r="AI237" s="31"/>
      <c r="AJ237" s="31">
        <f t="shared" si="573"/>
        <v>0</v>
      </c>
      <c r="AK237" s="42"/>
      <c r="AL237" s="83">
        <f t="shared" si="574"/>
        <v>0</v>
      </c>
      <c r="AM237" s="35" t="s">
        <v>324</v>
      </c>
      <c r="AO237" s="8"/>
    </row>
    <row r="238" spans="1:41" s="14" customFormat="1" hidden="1" x14ac:dyDescent="0.35">
      <c r="A238" s="12"/>
      <c r="B238" s="50" t="s">
        <v>332</v>
      </c>
      <c r="C238" s="18"/>
      <c r="D238" s="33"/>
      <c r="E238" s="33"/>
      <c r="F238" s="33"/>
      <c r="G238" s="31">
        <f>G239</f>
        <v>0</v>
      </c>
      <c r="H238" s="33">
        <f t="shared" ref="H238:R238" si="576">H239</f>
        <v>0</v>
      </c>
      <c r="I238" s="31">
        <f>I239</f>
        <v>0</v>
      </c>
      <c r="J238" s="33">
        <f t="shared" si="576"/>
        <v>0</v>
      </c>
      <c r="K238" s="31">
        <f>K239</f>
        <v>0</v>
      </c>
      <c r="L238" s="33">
        <f t="shared" si="576"/>
        <v>0</v>
      </c>
      <c r="M238" s="31">
        <f>M239</f>
        <v>0</v>
      </c>
      <c r="N238" s="33">
        <f t="shared" si="576"/>
        <v>0</v>
      </c>
      <c r="O238" s="33">
        <f>O239</f>
        <v>0</v>
      </c>
      <c r="P238" s="33">
        <f t="shared" si="576"/>
        <v>0</v>
      </c>
      <c r="Q238" s="33">
        <f t="shared" si="576"/>
        <v>0</v>
      </c>
      <c r="R238" s="33">
        <f t="shared" si="576"/>
        <v>0</v>
      </c>
      <c r="S238" s="33"/>
      <c r="T238" s="31">
        <f t="shared" ref="T238:AA238" si="577">-T239</f>
        <v>0</v>
      </c>
      <c r="U238" s="33">
        <f t="shared" si="577"/>
        <v>0</v>
      </c>
      <c r="V238" s="31">
        <f t="shared" si="577"/>
        <v>0</v>
      </c>
      <c r="W238" s="33">
        <f t="shared" si="577"/>
        <v>0</v>
      </c>
      <c r="X238" s="31">
        <f t="shared" si="577"/>
        <v>0</v>
      </c>
      <c r="Y238" s="33">
        <f t="shared" si="577"/>
        <v>0</v>
      </c>
      <c r="Z238" s="33">
        <f t="shared" si="577"/>
        <v>0</v>
      </c>
      <c r="AA238" s="33">
        <f t="shared" si="577"/>
        <v>0</v>
      </c>
      <c r="AB238" s="33"/>
      <c r="AC238" s="33"/>
      <c r="AD238" s="33"/>
      <c r="AE238" s="31">
        <f t="shared" ref="AE238:AL238" si="578">AE239</f>
        <v>0</v>
      </c>
      <c r="AF238" s="33">
        <f t="shared" si="578"/>
        <v>0</v>
      </c>
      <c r="AG238" s="31">
        <f t="shared" si="578"/>
        <v>0</v>
      </c>
      <c r="AH238" s="33">
        <f t="shared" si="578"/>
        <v>0</v>
      </c>
      <c r="AI238" s="31">
        <f t="shared" si="578"/>
        <v>0</v>
      </c>
      <c r="AJ238" s="33">
        <f t="shared" si="578"/>
        <v>0</v>
      </c>
      <c r="AK238" s="33">
        <f t="shared" si="578"/>
        <v>0</v>
      </c>
      <c r="AL238" s="33">
        <f t="shared" si="578"/>
        <v>0</v>
      </c>
      <c r="AM238" s="52"/>
      <c r="AN238" s="20" t="s">
        <v>50</v>
      </c>
      <c r="AO238" s="13"/>
    </row>
    <row r="239" spans="1:41" s="3" customFormat="1" ht="54" hidden="1" x14ac:dyDescent="0.35">
      <c r="A239" s="1"/>
      <c r="B239" s="51" t="s">
        <v>329</v>
      </c>
      <c r="C239" s="5" t="s">
        <v>330</v>
      </c>
      <c r="D239" s="31"/>
      <c r="E239" s="31"/>
      <c r="F239" s="31"/>
      <c r="G239" s="31"/>
      <c r="H239" s="31">
        <f t="shared" si="562"/>
        <v>0</v>
      </c>
      <c r="I239" s="31"/>
      <c r="J239" s="31">
        <f t="shared" ref="J239:J240" si="579">H239+I239</f>
        <v>0</v>
      </c>
      <c r="K239" s="31"/>
      <c r="L239" s="31">
        <f t="shared" ref="L239:L240" si="580">J239+K239</f>
        <v>0</v>
      </c>
      <c r="M239" s="31"/>
      <c r="N239" s="31">
        <f t="shared" ref="N239:N240" si="581">L239+M239</f>
        <v>0</v>
      </c>
      <c r="O239" s="31"/>
      <c r="P239" s="31">
        <f t="shared" ref="P239:P240" si="582">N239+O239</f>
        <v>0</v>
      </c>
      <c r="Q239" s="31"/>
      <c r="R239" s="31"/>
      <c r="S239" s="31"/>
      <c r="T239" s="31"/>
      <c r="U239" s="31">
        <f t="shared" si="567"/>
        <v>0</v>
      </c>
      <c r="V239" s="31"/>
      <c r="W239" s="31">
        <f t="shared" ref="W239:W240" si="583">U239+V239</f>
        <v>0</v>
      </c>
      <c r="X239" s="31"/>
      <c r="Y239" s="31">
        <f t="shared" ref="Y239:Y240" si="584">W239+X239</f>
        <v>0</v>
      </c>
      <c r="Z239" s="31"/>
      <c r="AA239" s="31">
        <f t="shared" ref="AA239:AA240" si="585">Y239+Z239</f>
        <v>0</v>
      </c>
      <c r="AB239" s="31"/>
      <c r="AC239" s="31"/>
      <c r="AD239" s="31"/>
      <c r="AE239" s="31"/>
      <c r="AF239" s="31">
        <f t="shared" ref="AF239" si="586">AD239+AE239</f>
        <v>0</v>
      </c>
      <c r="AG239" s="31"/>
      <c r="AH239" s="31">
        <f t="shared" ref="AH239:AH240" si="587">AF239+AG239</f>
        <v>0</v>
      </c>
      <c r="AI239" s="31"/>
      <c r="AJ239" s="31">
        <f t="shared" ref="AJ239:AJ240" si="588">AH239+AI239</f>
        <v>0</v>
      </c>
      <c r="AK239" s="31"/>
      <c r="AL239" s="31">
        <f t="shared" ref="AL239:AL240" si="589">AJ239+AK239</f>
        <v>0</v>
      </c>
      <c r="AM239" s="35" t="s">
        <v>331</v>
      </c>
      <c r="AN239" s="19" t="s">
        <v>50</v>
      </c>
      <c r="AO239" s="8"/>
    </row>
    <row r="240" spans="1:41" x14ac:dyDescent="0.35">
      <c r="A240" s="97"/>
      <c r="B240" s="87" t="s">
        <v>8</v>
      </c>
      <c r="C240" s="87"/>
      <c r="D240" s="33">
        <f>D18+D86+D127+D150+D203+D207+D223</f>
        <v>5390307.2000000002</v>
      </c>
      <c r="E240" s="33">
        <f>E18+E86+E127+E150+E203+E207+E223</f>
        <v>-8893.5129999999263</v>
      </c>
      <c r="F240" s="33">
        <f t="shared" si="411"/>
        <v>5381413.6869999999</v>
      </c>
      <c r="G240" s="33">
        <f>G18+G86+G127+G150+G203+G207+G223+G238</f>
        <v>343377.679</v>
      </c>
      <c r="H240" s="33">
        <f t="shared" si="562"/>
        <v>5724791.3660000004</v>
      </c>
      <c r="I240" s="31">
        <f>I18+I86+I127+I150+I203+I207+I223+I238</f>
        <v>4.5474735088646412E-13</v>
      </c>
      <c r="J240" s="33">
        <f t="shared" si="579"/>
        <v>5724791.3660000004</v>
      </c>
      <c r="K240" s="31">
        <f>K18+K86+K127+K150+K203+K207+K223+K238</f>
        <v>-8668.4629999999997</v>
      </c>
      <c r="L240" s="31">
        <f t="shared" si="580"/>
        <v>5716122.9029999999</v>
      </c>
      <c r="M240" s="31">
        <f>M18+M86+M127+M150+M203+M207+M223+M238</f>
        <v>0</v>
      </c>
      <c r="N240" s="33">
        <f t="shared" si="581"/>
        <v>5716122.9029999999</v>
      </c>
      <c r="O240" s="33">
        <f>O18+O86+O127+O150+O203+O207+O223+O238</f>
        <v>276475.33499999996</v>
      </c>
      <c r="P240" s="83">
        <f t="shared" si="582"/>
        <v>5992598.2379999999</v>
      </c>
      <c r="Q240" s="33">
        <f>Q18+Q86+Q127+Q150+Q203+Q207+Q223</f>
        <v>9388941.6999999993</v>
      </c>
      <c r="R240" s="33">
        <f>R18+R86+R127+R150+R203+R207+R223</f>
        <v>583481.68999999994</v>
      </c>
      <c r="S240" s="33">
        <f t="shared" si="417"/>
        <v>9972423.3899999987</v>
      </c>
      <c r="T240" s="33">
        <f>T18+T86+T127+T150+T203+T207+T223+T238</f>
        <v>106538.943</v>
      </c>
      <c r="U240" s="33">
        <f t="shared" si="567"/>
        <v>10078962.332999999</v>
      </c>
      <c r="V240" s="31">
        <f>V18+V86+V127+V150+V203+V207+V223+V238</f>
        <v>0</v>
      </c>
      <c r="W240" s="33">
        <f t="shared" si="583"/>
        <v>10078962.332999999</v>
      </c>
      <c r="X240" s="31">
        <f>X18+X86+X127+X150+X203+X207+X223+X238</f>
        <v>0</v>
      </c>
      <c r="Y240" s="33">
        <f t="shared" si="584"/>
        <v>10078962.332999999</v>
      </c>
      <c r="Z240" s="33">
        <f>Z18+Z86+Z127+Z150+Z203+Z207+Z223+Z238</f>
        <v>-220884.68000000002</v>
      </c>
      <c r="AA240" s="83">
        <f t="shared" si="585"/>
        <v>9858077.652999999</v>
      </c>
      <c r="AB240" s="33">
        <f>AB18+AB86+AB127+AB150+AB203+AB207+AB223</f>
        <v>4222513.8000000007</v>
      </c>
      <c r="AC240" s="33">
        <f>AC18+AC86+AC127+AC150+AC203+AC207+AC223</f>
        <v>50756.650000000023</v>
      </c>
      <c r="AD240" s="33">
        <f t="shared" si="422"/>
        <v>4273270.4500000011</v>
      </c>
      <c r="AE240" s="33">
        <f>AE18+AE86+AE127+AE150+AE203+AE207+AE223+AE238</f>
        <v>130724.838</v>
      </c>
      <c r="AF240" s="33">
        <f t="shared" si="571"/>
        <v>4403995.2880000016</v>
      </c>
      <c r="AG240" s="31">
        <f>AG18+AG86+AG127+AG150+AG203+AG207+AG223+AG238</f>
        <v>0</v>
      </c>
      <c r="AH240" s="33">
        <f t="shared" si="587"/>
        <v>4403995.2880000016</v>
      </c>
      <c r="AI240" s="31">
        <f>AI18+AI86+AI127+AI150+AI203+AI207+AI223+AI238</f>
        <v>0</v>
      </c>
      <c r="AJ240" s="33">
        <f t="shared" si="588"/>
        <v>4403995.2880000016</v>
      </c>
      <c r="AK240" s="33">
        <f>AK18+AK86+AK127+AK150+AK203+AK207+AK223+AK238</f>
        <v>124349.08899999998</v>
      </c>
      <c r="AL240" s="83">
        <f t="shared" si="589"/>
        <v>4528344.3770000013</v>
      </c>
      <c r="AM240" s="27"/>
      <c r="AN240" s="20"/>
      <c r="AO240" s="13"/>
    </row>
    <row r="241" spans="1:41" x14ac:dyDescent="0.35">
      <c r="A241" s="97"/>
      <c r="B241" s="98" t="s">
        <v>9</v>
      </c>
      <c r="C241" s="99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42"/>
      <c r="P241" s="83"/>
      <c r="Q241" s="31"/>
      <c r="R241" s="31"/>
      <c r="S241" s="31"/>
      <c r="T241" s="31"/>
      <c r="U241" s="31"/>
      <c r="V241" s="31"/>
      <c r="W241" s="31"/>
      <c r="X241" s="31"/>
      <c r="Y241" s="31"/>
      <c r="Z241" s="42"/>
      <c r="AA241" s="83"/>
      <c r="AB241" s="31"/>
      <c r="AC241" s="31"/>
      <c r="AD241" s="31"/>
      <c r="AE241" s="31"/>
      <c r="AF241" s="31"/>
      <c r="AG241" s="31"/>
      <c r="AH241" s="31"/>
      <c r="AI241" s="31"/>
      <c r="AJ241" s="31"/>
      <c r="AK241" s="42"/>
      <c r="AL241" s="83"/>
      <c r="AM241" s="25"/>
      <c r="AO241" s="8"/>
    </row>
    <row r="242" spans="1:41" x14ac:dyDescent="0.35">
      <c r="A242" s="97"/>
      <c r="B242" s="98" t="s">
        <v>20</v>
      </c>
      <c r="C242" s="100"/>
      <c r="D242" s="31">
        <f>D153</f>
        <v>621346</v>
      </c>
      <c r="E242" s="31">
        <f>E153</f>
        <v>0</v>
      </c>
      <c r="F242" s="31">
        <f t="shared" si="411"/>
        <v>621346</v>
      </c>
      <c r="G242" s="31">
        <f>G153</f>
        <v>0</v>
      </c>
      <c r="H242" s="31">
        <f t="shared" ref="H242:H245" si="590">F242+G242</f>
        <v>621346</v>
      </c>
      <c r="I242" s="31">
        <f>I153</f>
        <v>0</v>
      </c>
      <c r="J242" s="31">
        <f t="shared" ref="J242:J245" si="591">H242+I242</f>
        <v>621346</v>
      </c>
      <c r="K242" s="31">
        <f>K153</f>
        <v>0</v>
      </c>
      <c r="L242" s="31">
        <f t="shared" ref="L242:L245" si="592">J242+K242</f>
        <v>621346</v>
      </c>
      <c r="M242" s="31">
        <f>M153</f>
        <v>0</v>
      </c>
      <c r="N242" s="31">
        <f t="shared" ref="N242:N245" si="593">L242+M242</f>
        <v>621346</v>
      </c>
      <c r="O242" s="42">
        <f>O153</f>
        <v>0</v>
      </c>
      <c r="P242" s="83">
        <f t="shared" ref="P242:P245" si="594">N242+O242</f>
        <v>621346</v>
      </c>
      <c r="Q242" s="31">
        <f>Q153</f>
        <v>525000</v>
      </c>
      <c r="R242" s="31">
        <f>R153</f>
        <v>0</v>
      </c>
      <c r="S242" s="31">
        <f t="shared" si="417"/>
        <v>525000</v>
      </c>
      <c r="T242" s="31">
        <f>T153</f>
        <v>0</v>
      </c>
      <c r="U242" s="31">
        <f t="shared" ref="U242:U245" si="595">S242+T242</f>
        <v>525000</v>
      </c>
      <c r="V242" s="31">
        <f>V153</f>
        <v>0</v>
      </c>
      <c r="W242" s="31">
        <f t="shared" ref="W242:W245" si="596">U242+V242</f>
        <v>525000</v>
      </c>
      <c r="X242" s="31">
        <f>X153</f>
        <v>0</v>
      </c>
      <c r="Y242" s="31">
        <f t="shared" ref="Y242:Y245" si="597">W242+X242</f>
        <v>525000</v>
      </c>
      <c r="Z242" s="42">
        <f>Z153</f>
        <v>0</v>
      </c>
      <c r="AA242" s="83">
        <f t="shared" ref="AA242:AA245" si="598">Y242+Z242</f>
        <v>525000</v>
      </c>
      <c r="AB242" s="31">
        <f>AB153</f>
        <v>1125000</v>
      </c>
      <c r="AC242" s="31">
        <f>AC153</f>
        <v>0</v>
      </c>
      <c r="AD242" s="31">
        <f t="shared" si="422"/>
        <v>1125000</v>
      </c>
      <c r="AE242" s="31">
        <f>AE153</f>
        <v>0</v>
      </c>
      <c r="AF242" s="31">
        <f t="shared" ref="AF242:AF245" si="599">AD242+AE242</f>
        <v>1125000</v>
      </c>
      <c r="AG242" s="31">
        <f>AG153</f>
        <v>0</v>
      </c>
      <c r="AH242" s="31">
        <f t="shared" ref="AH242:AH245" si="600">AF242+AG242</f>
        <v>1125000</v>
      </c>
      <c r="AI242" s="31">
        <f>AI153</f>
        <v>0</v>
      </c>
      <c r="AJ242" s="31">
        <f t="shared" ref="AJ242:AJ245" si="601">AH242+AI242</f>
        <v>1125000</v>
      </c>
      <c r="AK242" s="42">
        <f>AK153</f>
        <v>0</v>
      </c>
      <c r="AL242" s="83">
        <f t="shared" ref="AL242:AL245" si="602">AJ242+AK242</f>
        <v>1125000</v>
      </c>
      <c r="AM242" s="25"/>
      <c r="AO242" s="8"/>
    </row>
    <row r="243" spans="1:41" x14ac:dyDescent="0.35">
      <c r="A243" s="97"/>
      <c r="B243" s="98" t="s">
        <v>12</v>
      </c>
      <c r="C243" s="100"/>
      <c r="D243" s="31">
        <f>D21+D89+D130+D210</f>
        <v>449555.10000000003</v>
      </c>
      <c r="E243" s="31">
        <f>E21+E89+E130+E210</f>
        <v>-66895.599999999991</v>
      </c>
      <c r="F243" s="31">
        <f t="shared" si="411"/>
        <v>382659.50000000006</v>
      </c>
      <c r="G243" s="31">
        <f>G21+G89+G130+G210</f>
        <v>0</v>
      </c>
      <c r="H243" s="31">
        <f t="shared" si="590"/>
        <v>382659.50000000006</v>
      </c>
      <c r="I243" s="31">
        <f>I21+I89+I130+I210</f>
        <v>0</v>
      </c>
      <c r="J243" s="31">
        <f t="shared" si="591"/>
        <v>382659.50000000006</v>
      </c>
      <c r="K243" s="31">
        <f>K21+K89+K130+K210</f>
        <v>0</v>
      </c>
      <c r="L243" s="31">
        <f t="shared" si="592"/>
        <v>382659.50000000006</v>
      </c>
      <c r="M243" s="31">
        <f>M21+M89+M130+M210</f>
        <v>0</v>
      </c>
      <c r="N243" s="31">
        <f t="shared" si="593"/>
        <v>382659.50000000006</v>
      </c>
      <c r="O243" s="42">
        <f>O21+O89+O130+O210</f>
        <v>1056.8</v>
      </c>
      <c r="P243" s="83">
        <f t="shared" si="594"/>
        <v>383716.30000000005</v>
      </c>
      <c r="Q243" s="31">
        <f>Q21+Q89+Q130+Q210</f>
        <v>283053.8</v>
      </c>
      <c r="R243" s="31">
        <f>R21+R89+R130+R210</f>
        <v>50521.599999999999</v>
      </c>
      <c r="S243" s="31">
        <f t="shared" si="417"/>
        <v>333575.39999999997</v>
      </c>
      <c r="T243" s="31">
        <f>T21+T89+T130+T210</f>
        <v>0</v>
      </c>
      <c r="U243" s="31">
        <f t="shared" si="595"/>
        <v>333575.39999999997</v>
      </c>
      <c r="V243" s="31">
        <f>V21+V89+V130+V210</f>
        <v>0</v>
      </c>
      <c r="W243" s="31">
        <f t="shared" si="596"/>
        <v>333575.39999999997</v>
      </c>
      <c r="X243" s="31">
        <f>X21+X89+X130+X210</f>
        <v>0</v>
      </c>
      <c r="Y243" s="31">
        <f t="shared" si="597"/>
        <v>333575.39999999997</v>
      </c>
      <c r="Z243" s="42">
        <f>Z21+Z89+Z130+Z210</f>
        <v>-75909.899000000005</v>
      </c>
      <c r="AA243" s="83">
        <f t="shared" si="598"/>
        <v>257665.50099999996</v>
      </c>
      <c r="AB243" s="31">
        <f>AB21+AB89+AB130+AB210</f>
        <v>368128.70000000007</v>
      </c>
      <c r="AC243" s="31">
        <f>AC21+AC89+AC130+AC210</f>
        <v>0</v>
      </c>
      <c r="AD243" s="31">
        <f t="shared" si="422"/>
        <v>368128.70000000007</v>
      </c>
      <c r="AE243" s="31">
        <f>AE21+AE89+AE130+AE210</f>
        <v>0</v>
      </c>
      <c r="AF243" s="31">
        <f t="shared" si="599"/>
        <v>368128.70000000007</v>
      </c>
      <c r="AG243" s="31">
        <f>AG21+AG89+AG130+AG210</f>
        <v>0</v>
      </c>
      <c r="AH243" s="31">
        <f t="shared" si="600"/>
        <v>368128.70000000007</v>
      </c>
      <c r="AI243" s="31">
        <f>AI21+AI89+AI130+AI210</f>
        <v>0</v>
      </c>
      <c r="AJ243" s="31">
        <f t="shared" si="601"/>
        <v>368128.70000000007</v>
      </c>
      <c r="AK243" s="42">
        <f>AK21+AK89+AK130+AK210</f>
        <v>50423.485999999997</v>
      </c>
      <c r="AL243" s="83">
        <f t="shared" si="602"/>
        <v>418552.18600000005</v>
      </c>
      <c r="AM243" s="25"/>
      <c r="AO243" s="8"/>
    </row>
    <row r="244" spans="1:41" x14ac:dyDescent="0.35">
      <c r="A244" s="97"/>
      <c r="B244" s="98" t="s">
        <v>19</v>
      </c>
      <c r="C244" s="100"/>
      <c r="D244" s="31">
        <f>D22+D90</f>
        <v>562558.19999999995</v>
      </c>
      <c r="E244" s="31">
        <f>E22+E90</f>
        <v>129888.70000000001</v>
      </c>
      <c r="F244" s="31">
        <f t="shared" si="411"/>
        <v>692446.89999999991</v>
      </c>
      <c r="G244" s="31">
        <f>G22+G90</f>
        <v>0</v>
      </c>
      <c r="H244" s="31">
        <f t="shared" si="590"/>
        <v>692446.89999999991</v>
      </c>
      <c r="I244" s="31">
        <f>I22+I90</f>
        <v>0</v>
      </c>
      <c r="J244" s="31">
        <f t="shared" si="591"/>
        <v>692446.89999999991</v>
      </c>
      <c r="K244" s="31">
        <f>K22+K90+K154</f>
        <v>0</v>
      </c>
      <c r="L244" s="31">
        <f t="shared" si="592"/>
        <v>692446.89999999991</v>
      </c>
      <c r="M244" s="31">
        <f>M22+M90+M154</f>
        <v>0</v>
      </c>
      <c r="N244" s="31">
        <f t="shared" si="593"/>
        <v>692446.89999999991</v>
      </c>
      <c r="O244" s="42">
        <f>O22+O90+O154</f>
        <v>256500</v>
      </c>
      <c r="P244" s="83">
        <f t="shared" si="594"/>
        <v>948946.89999999991</v>
      </c>
      <c r="Q244" s="31">
        <f>Q22+Q90</f>
        <v>103845.8</v>
      </c>
      <c r="R244" s="31">
        <f>R22+R90</f>
        <v>959911</v>
      </c>
      <c r="S244" s="31">
        <f t="shared" si="417"/>
        <v>1063756.8</v>
      </c>
      <c r="T244" s="31">
        <f>T22+T90</f>
        <v>0</v>
      </c>
      <c r="U244" s="31">
        <f t="shared" si="595"/>
        <v>1063756.8</v>
      </c>
      <c r="V244" s="31">
        <f>V22+V90</f>
        <v>0</v>
      </c>
      <c r="W244" s="31">
        <f t="shared" si="596"/>
        <v>1063756.8</v>
      </c>
      <c r="X244" s="31">
        <f>X22+X90+X154</f>
        <v>0</v>
      </c>
      <c r="Y244" s="31">
        <f t="shared" si="597"/>
        <v>1063756.8</v>
      </c>
      <c r="Z244" s="42">
        <f>Z22+Z90+Z154</f>
        <v>0</v>
      </c>
      <c r="AA244" s="83">
        <f t="shared" si="598"/>
        <v>1063756.8</v>
      </c>
      <c r="AB244" s="31">
        <f>AB22+AB90</f>
        <v>99252.7</v>
      </c>
      <c r="AC244" s="31">
        <f>AC22+AC90</f>
        <v>0</v>
      </c>
      <c r="AD244" s="31">
        <f t="shared" si="422"/>
        <v>99252.7</v>
      </c>
      <c r="AE244" s="31">
        <f>AE22+AE90</f>
        <v>0</v>
      </c>
      <c r="AF244" s="31">
        <f t="shared" si="599"/>
        <v>99252.7</v>
      </c>
      <c r="AG244" s="31">
        <f>AG22+AG90</f>
        <v>0</v>
      </c>
      <c r="AH244" s="31">
        <f t="shared" si="600"/>
        <v>99252.7</v>
      </c>
      <c r="AI244" s="31">
        <f>AI22+AI90+AI154</f>
        <v>0</v>
      </c>
      <c r="AJ244" s="31">
        <f t="shared" si="601"/>
        <v>99252.7</v>
      </c>
      <c r="AK244" s="42">
        <f>AK22+AK90+AK154</f>
        <v>0</v>
      </c>
      <c r="AL244" s="83">
        <f t="shared" si="602"/>
        <v>99252.7</v>
      </c>
      <c r="AM244" s="25"/>
      <c r="AO244" s="8"/>
    </row>
    <row r="245" spans="1:41" x14ac:dyDescent="0.35">
      <c r="A245" s="97"/>
      <c r="B245" s="140" t="s">
        <v>26</v>
      </c>
      <c r="C245" s="141"/>
      <c r="D245" s="31">
        <f>D91</f>
        <v>1138038.3</v>
      </c>
      <c r="E245" s="31">
        <f>E91</f>
        <v>-344676.79999999993</v>
      </c>
      <c r="F245" s="31">
        <f t="shared" si="411"/>
        <v>793361.50000000012</v>
      </c>
      <c r="G245" s="31">
        <f>G91</f>
        <v>0</v>
      </c>
      <c r="H245" s="31">
        <f t="shared" si="590"/>
        <v>793361.50000000012</v>
      </c>
      <c r="I245" s="31">
        <f>I91</f>
        <v>0</v>
      </c>
      <c r="J245" s="31">
        <f t="shared" si="591"/>
        <v>793361.50000000012</v>
      </c>
      <c r="K245" s="31">
        <f>K91</f>
        <v>0</v>
      </c>
      <c r="L245" s="31">
        <f t="shared" si="592"/>
        <v>793361.50000000012</v>
      </c>
      <c r="M245" s="31">
        <f>M91</f>
        <v>0</v>
      </c>
      <c r="N245" s="31">
        <f t="shared" si="593"/>
        <v>793361.50000000012</v>
      </c>
      <c r="O245" s="42">
        <f>O91</f>
        <v>7274.442</v>
      </c>
      <c r="P245" s="83">
        <f t="shared" si="594"/>
        <v>800635.94200000016</v>
      </c>
      <c r="Q245" s="31">
        <f>Q91</f>
        <v>4740174.3999999994</v>
      </c>
      <c r="R245" s="31">
        <f>R91</f>
        <v>-250718.5</v>
      </c>
      <c r="S245" s="31">
        <f t="shared" si="417"/>
        <v>4489455.8999999994</v>
      </c>
      <c r="T245" s="31">
        <f>T91</f>
        <v>0</v>
      </c>
      <c r="U245" s="31">
        <f t="shared" si="595"/>
        <v>4489455.8999999994</v>
      </c>
      <c r="V245" s="31">
        <f>V91</f>
        <v>0</v>
      </c>
      <c r="W245" s="31">
        <f t="shared" si="596"/>
        <v>4489455.8999999994</v>
      </c>
      <c r="X245" s="31">
        <f>X91</f>
        <v>0</v>
      </c>
      <c r="Y245" s="31">
        <f t="shared" si="597"/>
        <v>4489455.8999999994</v>
      </c>
      <c r="Z245" s="42">
        <f>Z91</f>
        <v>-120158.099</v>
      </c>
      <c r="AA245" s="83">
        <f t="shared" si="598"/>
        <v>4369297.800999999</v>
      </c>
      <c r="AB245" s="31">
        <f>AB91</f>
        <v>0</v>
      </c>
      <c r="AC245" s="31">
        <f>AC91</f>
        <v>0</v>
      </c>
      <c r="AD245" s="31">
        <f t="shared" si="422"/>
        <v>0</v>
      </c>
      <c r="AE245" s="31">
        <f>AE91</f>
        <v>0</v>
      </c>
      <c r="AF245" s="31">
        <f t="shared" si="599"/>
        <v>0</v>
      </c>
      <c r="AG245" s="31">
        <f>AG91</f>
        <v>0</v>
      </c>
      <c r="AH245" s="31">
        <f t="shared" si="600"/>
        <v>0</v>
      </c>
      <c r="AI245" s="31">
        <f>AI91</f>
        <v>0</v>
      </c>
      <c r="AJ245" s="31">
        <f t="shared" si="601"/>
        <v>0</v>
      </c>
      <c r="AK245" s="42">
        <f>AK91</f>
        <v>0</v>
      </c>
      <c r="AL245" s="83">
        <f t="shared" si="602"/>
        <v>0</v>
      </c>
      <c r="AM245" s="25"/>
      <c r="AO245" s="8"/>
    </row>
    <row r="246" spans="1:41" x14ac:dyDescent="0.35">
      <c r="A246" s="97"/>
      <c r="B246" s="140" t="s">
        <v>10</v>
      </c>
      <c r="C246" s="14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42"/>
      <c r="P246" s="83"/>
      <c r="Q246" s="42">
        <f t="shared" ref="Q246:AC246" si="603">Q240-Q242-Q243-Q244-Q245</f>
        <v>3736867.6999999983</v>
      </c>
      <c r="R246" s="31">
        <f t="shared" si="603"/>
        <v>-176232.41000000003</v>
      </c>
      <c r="S246" s="31"/>
      <c r="T246" s="31"/>
      <c r="U246" s="31"/>
      <c r="V246" s="31"/>
      <c r="W246" s="31"/>
      <c r="X246" s="31"/>
      <c r="Y246" s="31"/>
      <c r="Z246" s="42"/>
      <c r="AA246" s="83"/>
      <c r="AB246" s="42">
        <f t="shared" si="603"/>
        <v>2630132.4000000004</v>
      </c>
      <c r="AC246" s="31">
        <f t="shared" si="603"/>
        <v>50756.650000000023</v>
      </c>
      <c r="AD246" s="31"/>
      <c r="AE246" s="31"/>
      <c r="AF246" s="31"/>
      <c r="AG246" s="31"/>
      <c r="AH246" s="31"/>
      <c r="AI246" s="31"/>
      <c r="AJ246" s="31"/>
      <c r="AK246" s="42"/>
      <c r="AL246" s="83"/>
      <c r="AM246" s="25"/>
      <c r="AO246" s="8"/>
    </row>
    <row r="247" spans="1:41" x14ac:dyDescent="0.35">
      <c r="A247" s="97"/>
      <c r="B247" s="140" t="s">
        <v>14</v>
      </c>
      <c r="C247" s="141"/>
      <c r="D247" s="31">
        <f>D92+D93+D94+D95+D97+D98+D99+D100+D101+D102+D103+D23+D24+D25+D27+D31+D40+D46+D51+D52+D53+D54+D55+D59+D64+D76+D78+D80+D82+D105+D143+D204+D211+D218+D219+D220+D221+D224+D111+D145+D225+D226+D227+D228+D229+D230+D231+D232+D233+D234+D214</f>
        <v>2342969.5999999996</v>
      </c>
      <c r="E247" s="31">
        <f>E92+E93+E94+E95+E97+E98+E99+E100+E101+E102+E103+E23+E24+E25+E27+E31+E40+E46+E51+E52+E53+E54+E55+E59+E64+E76+E78+E80+E82+E105+E143+E204+E211+E218+E219+E220+E221+E224+E111+E145+E225+E226+E227+E228+E229+E230+E231+E232+E233+E234+E214+E235+E124+E121</f>
        <v>56204.829000000012</v>
      </c>
      <c r="F247" s="31">
        <f t="shared" si="411"/>
        <v>2399174.4289999995</v>
      </c>
      <c r="G247" s="31">
        <f>G92+G93+G94+G95+G97+G98+G99+G100+G101+G102+G103+G23+G24+G25+G27+G31+G40+G46+G51+G52+G53+G54+G55+G59+G64+G76+G78+G80+G82+G105+G143+G204+G211+G218+G219+G220+G221+G224+G111+G145+G225+G226+G227+G228+G229+G230+G231+G232+G233+G234+G214+G235+G124+G121+G236+G237+G83+G222</f>
        <v>89711.838999999978</v>
      </c>
      <c r="H247" s="31">
        <f t="shared" ref="H247:H254" si="604">F247+G247</f>
        <v>2488886.2679999997</v>
      </c>
      <c r="I247" s="31">
        <f>I92+I93+I94+I95+I97+I98+I99+I100+I101+I102+I103+I23+I24+I25+I27+I31+I40+I46+I51+I52+I53+I54+I55+I59+I64+I76+I78+I80+I82+I105+I143+I204+I211+I218+I219+I220+I221+I224+I111+I145+I225+I226+I227+I228+I229+I230+I231+I232+I233+I234+I214+I235+I124+I121+I236+I237+I83+I222</f>
        <v>-2673.2209999999995</v>
      </c>
      <c r="J247" s="31">
        <f t="shared" ref="J247:J254" si="605">H247+I247</f>
        <v>2486213.0469999998</v>
      </c>
      <c r="K247" s="31">
        <f>K92+K93+K94+K95+K97+K98+K99+K100+K101+K102+K103+K23+K24+K25+K27+K31+K40+K46+K51+K52+K53+K54+K55+K59+K64+K76+K78+K80+K82+K105+K143+K204+K211+K218+K219+K220+K221+K224+K111+K145+K225+K226+K227+K228+K229+K230+K231+K232+K233+K234+K214+K235+K124+K121+K236+K237+K83+K222</f>
        <v>-8668.4629999999997</v>
      </c>
      <c r="L247" s="31">
        <f t="shared" ref="L247:L254" si="606">J247+K247</f>
        <v>2477544.5839999998</v>
      </c>
      <c r="M247" s="31">
        <f>M92+M93+M94+M95+M97+M98+M99+M100+M101+M102+M103+M23+M24+M25+M27+M31+M40+M46+M51+M52+M53+M54+M55+M59+M64+M76+M78+M80+M82+M105+M143+M204+M211+M218+M219+M220+M221+M224+M111+M145+M225+M226+M227+M228+M229+M230+M231+M232+M233+M234+M214+M235+M124+M121+M236+M237+M83+M222</f>
        <v>0</v>
      </c>
      <c r="N247" s="31">
        <f t="shared" ref="N247:N254" si="607">L247+M247</f>
        <v>2477544.5839999998</v>
      </c>
      <c r="O247" s="42">
        <f>O92+O93+O94+O95+O97+O98+O99+O100+O101+O102+O103+O23+O24+O25+O27+O31+O40+O46+O51+O52+O53+O54+O55+O59+O64+O76+O78+O80+O82+O105+O143+O204+O211+O218+O219+O220+O221+O224+O111+O145+O225+O226+O227+O228+O229+O230+O231+O232+O233+O234+O214+O235+O124+O121+O236+O237+O83+O222+O84+O85</f>
        <v>17163.097999999998</v>
      </c>
      <c r="P247" s="83">
        <f t="shared" ref="P247:P254" si="608">N247+O247</f>
        <v>2494707.682</v>
      </c>
      <c r="Q247" s="31">
        <f>Q92+Q93+Q94+Q95+Q97+Q98+Q99+Q100+Q101+Q102+Q103+Q23+Q24+Q25+Q27+Q31+Q40+Q46+Q51+Q52+Q53+Q54+Q55+Q59+Q64+Q76+Q78+Q80+Q82+Q105+Q143+Q204+Q211+Q218+Q219+Q220+Q221+Q224+Q111+Q145+Q225+Q226+Q227+Q228+Q229+Q230+Q231+Q232+Q233+Q234+Q214+Q235+Q124+Q121</f>
        <v>3170945.1999999993</v>
      </c>
      <c r="R247" s="31">
        <f>R92+R93+R94+R95+R97+R98+R99+R100+R101+R102+R103+R23+R24+R25+R27+R31+R40+R46+R51+R52+R53+R54+R55+R59+R64+R76+R78+R80+R82+R105+R143+R204+R211+R218+R219+R220+R221+R224+R111+R145+R225+R226+R227+R228+R229+R230+R231+R232+R233+R234+R214+R235+R124+R121</f>
        <v>1950964.39</v>
      </c>
      <c r="S247" s="31">
        <f t="shared" si="417"/>
        <v>5121909.5899999989</v>
      </c>
      <c r="T247" s="31">
        <f>T92+T93+T94+T95+T97+T98+T99+T100+T101+T102+T103+T23+T24+T25+T27+T31+T40+T46+T51+T52+T53+T54+T55+T59+T64+T76+T78+T80+T82+T105+T143+T204+T211+T218+T219+T220+T221+T224+T111+T145+T225+T226+T227+T228+T229+T230+T231+T232+T233+T234+T214+T235+T124+T121+T236+T237+T83+T222</f>
        <v>106538.943</v>
      </c>
      <c r="U247" s="31">
        <f t="shared" ref="U247:U254" si="609">S247+T247</f>
        <v>5228448.5329999989</v>
      </c>
      <c r="V247" s="31">
        <f>V92+V93+V94+V95+V97+V98+V99+V100+V101+V102+V103+V23+V24+V25+V27+V31+V40+V46+V51+V52+V53+V54+V55+V59+V64+V76+V78+V80+V82+V105+V143+V204+V211+V218+V219+V220+V221+V224+V111+V145+V225+V226+V227+V228+V229+V230+V231+V232+V233+V234+V214+V235+V124+V121+V236+V237+V83+V222</f>
        <v>0</v>
      </c>
      <c r="W247" s="31">
        <f t="shared" ref="W247:W254" si="610">U247+V247</f>
        <v>5228448.5329999989</v>
      </c>
      <c r="X247" s="31">
        <f>X92+X93+X94+X95+X97+X98+X99+X100+X101+X102+X103+X23+X24+X25+X27+X31+X40+X46+X51+X52+X53+X54+X55+X59+X64+X76+X78+X80+X82+X105+X143+X204+X211+X218+X219+X220+X221+X224+X111+X145+X225+X226+X227+X228+X229+X230+X231+X232+X233+X234+X214+X235+X124+X121+X236+X237+X83+X222</f>
        <v>0</v>
      </c>
      <c r="Y247" s="31">
        <f t="shared" ref="Y247:Y254" si="611">W247+X247</f>
        <v>5228448.5329999989</v>
      </c>
      <c r="Z247" s="42">
        <f>Z92+Z93+Z94+Z95+Z97+Z98+Z99+Z100+Z101+Z102+Z103+Z23+Z24+Z25+Z27+Z31+Z40+Z46+Z51+Z52+Z53+Z54+Z55+Z59+Z64+Z76+Z78+Z80+Z82+Z105+Z143+Z204+Z211+Z218+Z219+Z220+Z221+Z224+Z111+Z145+Z225+Z226+Z227+Z228+Z229+Z230+Z231+Z232+Z233+Z234+Z214+Z235+Z124+Z121+Z236+Z237+Z83+Z222+Z84+Z85</f>
        <v>0</v>
      </c>
      <c r="AA247" s="83">
        <f t="shared" ref="AA247:AA254" si="612">Y247+Z247</f>
        <v>5228448.5329999989</v>
      </c>
      <c r="AB247" s="31">
        <f>AB92+AB93+AB94+AB95+AB97+AB98+AB99+AB100+AB101+AB102+AB103+AB23+AB24+AB25+AB27+AB31+AB40+AB46+AB51+AB52+AB53+AB54+AB55+AB59+AB64+AB76+AB78+AB80+AB82+AB105+AB143+AB204+AB211+AB218+AB219+AB220+AB221+AB224+AB111+AB145+AB225+AB226+AB227+AB228+AB229+AB230+AB231+AB232+AB233+AB234+AB214+AB235+AB124+AB121</f>
        <v>1459698.1</v>
      </c>
      <c r="AC247" s="31">
        <f>AC92+AC93+AC94+AC95+AC97+AC98+AC99+AC100+AC101+AC102+AC103+AC23+AC24+AC25+AC27+AC31+AC40+AC46+AC51+AC52+AC53+AC54+AC55+AC59+AC64+AC76+AC78+AC80+AC82+AC105+AC143+AC204+AC211+AC218+AC219+AC220+AC221+AC224+AC111+AC145+AC225+AC226+AC227+AC228+AC229+AC230+AC231+AC232+AC233+AC234+AC214+AC235+AC124+AC121</f>
        <v>50756.650000000023</v>
      </c>
      <c r="AD247" s="31">
        <f t="shared" si="422"/>
        <v>1510454.75</v>
      </c>
      <c r="AE247" s="31">
        <f>AE92+AE93+AE94+AE95+AE97+AE98+AE99+AE100+AE101+AE102+AE103+AE23+AE24+AE25+AE27+AE31+AE40+AE46+AE51+AE52+AE53+AE54+AE55+AE59+AE64+AE76+AE78+AE80+AE82+AE105+AE143+AE204+AE211+AE218+AE219+AE220+AE221+AE224+AE111+AE145+AE225+AE226+AE227+AE228+AE229+AE230+AE231+AE232+AE233+AE234+AE214+AE235+AE124+AE121+AE236+AE237+AE83+AE222</f>
        <v>130724.838</v>
      </c>
      <c r="AF247" s="31">
        <f t="shared" ref="AF247:AF254" si="613">AD247+AE247</f>
        <v>1641179.588</v>
      </c>
      <c r="AG247" s="31">
        <f>AG92+AG93+AG94+AG95+AG97+AG98+AG99+AG100+AG101+AG102+AG103+AG23+AG24+AG25+AG27+AG31+AG40+AG46+AG51+AG52+AG53+AG54+AG55+AG59+AG64+AG76+AG78+AG80+AG82+AG105+AG143+AG204+AG211+AG218+AG219+AG220+AG221+AG224+AG111+AG145+AG225+AG226+AG227+AG228+AG229+AG230+AG231+AG232+AG233+AG234+AG214+AG235+AG124+AG121+AG236+AG237+AG83+AG222</f>
        <v>0</v>
      </c>
      <c r="AH247" s="31">
        <f t="shared" ref="AH247:AH254" si="614">AF247+AG247</f>
        <v>1641179.588</v>
      </c>
      <c r="AI247" s="31">
        <f>AI92+AI93+AI94+AI95+AI97+AI98+AI99+AI100+AI101+AI102+AI103+AI23+AI24+AI25+AI27+AI31+AI40+AI46+AI51+AI52+AI53+AI54+AI55+AI59+AI64+AI76+AI78+AI80+AI82+AI105+AI143+AI204+AI211+AI218+AI219+AI220+AI221+AI224+AI111+AI145+AI225+AI226+AI227+AI228+AI229+AI230+AI231+AI232+AI233+AI234+AI214+AI235+AI124+AI121+AI236+AI237+AI83+AI222</f>
        <v>0</v>
      </c>
      <c r="AJ247" s="31">
        <f t="shared" ref="AJ247:AJ254" si="615">AH247+AI247</f>
        <v>1641179.588</v>
      </c>
      <c r="AK247" s="42">
        <f>AK92+AK93+AK94+AK95+AK97+AK98+AK99+AK100+AK101+AK102+AK103+AK23+AK24+AK25+AK27+AK31+AK40+AK46+AK51+AK52+AK53+AK54+AK55+AK59+AK64+AK76+AK78+AK80+AK82+AK105+AK143+AK204+AK211+AK218+AK219+AK220+AK221+AK224+AK111+AK145+AK225+AK226+AK227+AK228+AK229+AK230+AK231+AK232+AK233+AK234+AK214+AK235+AK124+AK121+AK236+AK237+AK83+AK222+AK84+AK85</f>
        <v>0</v>
      </c>
      <c r="AL247" s="83">
        <f t="shared" ref="AL247:AL254" si="616">AJ247+AK247</f>
        <v>1641179.588</v>
      </c>
      <c r="AM247" s="25"/>
      <c r="AO247" s="8"/>
    </row>
    <row r="248" spans="1:41" x14ac:dyDescent="0.35">
      <c r="A248" s="97"/>
      <c r="B248" s="140" t="s">
        <v>3</v>
      </c>
      <c r="C248" s="141"/>
      <c r="D248" s="31">
        <f>D106+D114+D117</f>
        <v>1339312.3999999999</v>
      </c>
      <c r="E248" s="31">
        <f>E106+E114+E117</f>
        <v>-367677.39999999997</v>
      </c>
      <c r="F248" s="31">
        <f t="shared" si="411"/>
        <v>971635</v>
      </c>
      <c r="G248" s="31">
        <f>G106+G114+G117</f>
        <v>218956.44</v>
      </c>
      <c r="H248" s="31">
        <f t="shared" si="604"/>
        <v>1190591.44</v>
      </c>
      <c r="I248" s="31">
        <f>I106+I114+I117</f>
        <v>2561.8420000000001</v>
      </c>
      <c r="J248" s="31">
        <f t="shared" si="605"/>
        <v>1193153.2819999999</v>
      </c>
      <c r="K248" s="31">
        <f>K106+K114+K117</f>
        <v>0</v>
      </c>
      <c r="L248" s="31">
        <f t="shared" si="606"/>
        <v>1193153.2819999999</v>
      </c>
      <c r="M248" s="31">
        <f>M106+M114+M117</f>
        <v>0</v>
      </c>
      <c r="N248" s="31">
        <f t="shared" si="607"/>
        <v>1193153.2819999999</v>
      </c>
      <c r="O248" s="42">
        <f>O106+O114+O117</f>
        <v>57867.143000000011</v>
      </c>
      <c r="P248" s="83">
        <f t="shared" si="608"/>
        <v>1251020.4249999998</v>
      </c>
      <c r="Q248" s="31">
        <f>Q106+Q114+Q117</f>
        <v>4798565.1999999993</v>
      </c>
      <c r="R248" s="31">
        <f>R106+R114+R117</f>
        <v>-1417383.4</v>
      </c>
      <c r="S248" s="31">
        <f t="shared" si="417"/>
        <v>3381181.7999999993</v>
      </c>
      <c r="T248" s="31">
        <f>T106+T114+T117</f>
        <v>0</v>
      </c>
      <c r="U248" s="31">
        <f t="shared" si="609"/>
        <v>3381181.7999999993</v>
      </c>
      <c r="V248" s="31">
        <f>V106+V114+V117</f>
        <v>0</v>
      </c>
      <c r="W248" s="31">
        <f t="shared" si="610"/>
        <v>3381181.7999999993</v>
      </c>
      <c r="X248" s="31">
        <f>X106+X114+X117</f>
        <v>0</v>
      </c>
      <c r="Y248" s="31">
        <f t="shared" si="611"/>
        <v>3381181.7999999993</v>
      </c>
      <c r="Z248" s="42">
        <f>Z106+Z114+Z117</f>
        <v>-196067.99800000002</v>
      </c>
      <c r="AA248" s="83">
        <f t="shared" si="612"/>
        <v>3185113.8019999992</v>
      </c>
      <c r="AB248" s="31">
        <f>AB106+AB114+AB117</f>
        <v>860608.79999999993</v>
      </c>
      <c r="AC248" s="31">
        <f>AC106+AC114+AC117</f>
        <v>0</v>
      </c>
      <c r="AD248" s="31">
        <f t="shared" si="422"/>
        <v>860608.79999999993</v>
      </c>
      <c r="AE248" s="31">
        <f>AE106+AE114+AE117</f>
        <v>0</v>
      </c>
      <c r="AF248" s="31">
        <f t="shared" si="613"/>
        <v>860608.79999999993</v>
      </c>
      <c r="AG248" s="31">
        <f>AG106+AG114+AG117</f>
        <v>0</v>
      </c>
      <c r="AH248" s="31">
        <f t="shared" si="614"/>
        <v>860608.79999999993</v>
      </c>
      <c r="AI248" s="31">
        <f>AI106+AI114+AI117</f>
        <v>0</v>
      </c>
      <c r="AJ248" s="31">
        <f t="shared" si="615"/>
        <v>860608.79999999993</v>
      </c>
      <c r="AK248" s="42">
        <f>AK106+AK114+AK117</f>
        <v>50423.485999999997</v>
      </c>
      <c r="AL248" s="83">
        <f t="shared" si="616"/>
        <v>911032.28599999996</v>
      </c>
      <c r="AM248" s="25"/>
      <c r="AO248" s="8"/>
    </row>
    <row r="249" spans="1:41" x14ac:dyDescent="0.35">
      <c r="A249" s="97"/>
      <c r="B249" s="140" t="s">
        <v>28</v>
      </c>
      <c r="C249" s="141"/>
      <c r="D249" s="31">
        <f>D131+D135+D136+D137+D138+D139+D140+D141+D142+D155+D156+D157+D158+D159+D160+D161+D162+D166+D170+D174+D175+D179+D183+D187+D191+D196+D144</f>
        <v>1569795.6000000003</v>
      </c>
      <c r="E249" s="31">
        <f>E131+E135+E136+E137+E138+E139+E140+E141+E142+E155+E156+E157+E158+E159+E160+E161+E162+E166+E170+E174+E175+E179+E183+E187+E191+E196+E144+E146</f>
        <v>-1474.1000000000004</v>
      </c>
      <c r="F249" s="31">
        <f t="shared" si="411"/>
        <v>1568321.5000000002</v>
      </c>
      <c r="G249" s="31">
        <f>G131+G135+G136+G137+G138+G139+G140+G141+G142+G155+G156+G157+G158+G159+G160+G161+G162+G166+G170+G174+G175+G179+G183+G187+G191+G196+G144+G146+G199</f>
        <v>34709.4</v>
      </c>
      <c r="H249" s="31">
        <f t="shared" si="604"/>
        <v>1603030.9000000001</v>
      </c>
      <c r="I249" s="31">
        <f>I131+I135+I136+I137+I138+I139+I140+I141+I142+I155+I156+I157+I158+I159+I160+I161+I162+I166+I170+I174+I175+I179+I183+I187+I191+I196+I144+I146+I199</f>
        <v>0</v>
      </c>
      <c r="J249" s="31">
        <f t="shared" si="605"/>
        <v>1603030.9000000001</v>
      </c>
      <c r="K249" s="31">
        <f>K131+K135+K136+K137+K138+K139+K140+K141+K142+K155+K156+K157+K158+K159+K160+K161+K162+K166+K170+K174+K175+K179+K183+K187+K191+K196+K144+K146+K199</f>
        <v>0</v>
      </c>
      <c r="L249" s="31">
        <f t="shared" si="606"/>
        <v>1603030.9000000001</v>
      </c>
      <c r="M249" s="31">
        <f>M131+M135+M136+M137+M138+M139+M140+M141+M142+M155+M156+M157+M158+M159+M160+M161+M162+M166+M170+M174+M175+M179+M183+M187+M191+M196+M144+M146+M199</f>
        <v>0</v>
      </c>
      <c r="N249" s="31">
        <f t="shared" si="607"/>
        <v>1603030.9000000001</v>
      </c>
      <c r="O249" s="42">
        <f>O131+O135+O136+O137+O138+O139+O140+O141+O142+O155+O156+O157+O158+O159+O160+O161+O162+O166+O170+O174+O175+O179+O183+O187+O191+O196+O144+O146+O199</f>
        <v>139013.87899999999</v>
      </c>
      <c r="P249" s="83">
        <f t="shared" si="608"/>
        <v>1742044.7790000001</v>
      </c>
      <c r="Q249" s="31">
        <f>Q131+Q135+Q136+Q137+Q138+Q139+Q140+Q141+Q142+Q155+Q156+Q157+Q158+Q159+Q160+Q161+Q162+Q166+Q170+Q174+Q175+Q179+Q183+Q187+Q191+Q196+Q144</f>
        <v>1313990.7</v>
      </c>
      <c r="R249" s="31">
        <f>R131+R135+R136+R137+R138+R139+R140+R141+R142+R155+R156+R157+R158+R159+R160+R161+R162+R166+R170+R174+R175+R179+R183+R187+R191+R196+R144+R146</f>
        <v>-1768.8999999999996</v>
      </c>
      <c r="S249" s="31">
        <f t="shared" si="417"/>
        <v>1312221.8</v>
      </c>
      <c r="T249" s="31">
        <f>T131+T135+T136+T137+T138+T139+T140+T141+T142+T155+T156+T157+T158+T159+T160+T161+T162+T166+T170+T174+T175+T179+T183+T187+T191+T196+T144+T146+T199</f>
        <v>0</v>
      </c>
      <c r="U249" s="31">
        <f t="shared" si="609"/>
        <v>1312221.8</v>
      </c>
      <c r="V249" s="31">
        <f>V131+V135+V136+V137+V138+V139+V140+V141+V142+V155+V156+V157+V158+V159+V160+V161+V162+V166+V170+V174+V175+V179+V183+V187+V191+V196+V144+V146+V199</f>
        <v>0</v>
      </c>
      <c r="W249" s="31">
        <f t="shared" si="610"/>
        <v>1312221.8</v>
      </c>
      <c r="X249" s="31">
        <f>X131+X135+X136+X137+X138+X139+X140+X141+X142+X155+X156+X157+X158+X159+X160+X161+X162+X166+X170+X174+X175+X179+X183+X187+X191+X196+X144+X146+X199</f>
        <v>0</v>
      </c>
      <c r="Y249" s="31">
        <f t="shared" si="611"/>
        <v>1312221.8</v>
      </c>
      <c r="Z249" s="42">
        <f>Z131+Z135+Z136+Z137+Z138+Z139+Z140+Z141+Z142+Z155+Z156+Z157+Z158+Z159+Z160+Z161+Z162+Z166+Z170+Z174+Z175+Z179+Z183+Z187+Z191+Z196+Z144+Z146+Z199</f>
        <v>-24816.682000000001</v>
      </c>
      <c r="AA249" s="83">
        <f t="shared" si="612"/>
        <v>1287405.118</v>
      </c>
      <c r="AB249" s="31">
        <f>AB131+AB135+AB136+AB137+AB138+AB139+AB140+AB141+AB142+AB155+AB156+AB157+AB158+AB159+AB160+AB161+AB162+AB166+AB170+AB174+AB175+AB179+AB183+AB187+AB191+AB196+AB144</f>
        <v>1900986.6</v>
      </c>
      <c r="AC249" s="31">
        <f>AC131+AC135+AC136+AC137+AC138+AC139+AC140+AC141+AC142+AC155+AC156+AC157+AC158+AC159+AC160+AC161+AC162+AC166+AC170+AC174+AC175+AC179+AC183+AC187+AC191+AC196+AC144+AC146</f>
        <v>0</v>
      </c>
      <c r="AD249" s="31">
        <f t="shared" si="422"/>
        <v>1900986.6</v>
      </c>
      <c r="AE249" s="31">
        <f>AE131+AE135+AE136+AE137+AE138+AE139+AE140+AE141+AE142+AE155+AE156+AE157+AE158+AE159+AE160+AE161+AE162+AE166+AE170+AE174+AE175+AE179+AE183+AE187+AE191+AE196+AE144+AE146+AE199</f>
        <v>0</v>
      </c>
      <c r="AF249" s="31">
        <f t="shared" si="613"/>
        <v>1900986.6</v>
      </c>
      <c r="AG249" s="31">
        <f>AG131+AG135+AG136+AG137+AG138+AG139+AG140+AG141+AG142+AG155+AG156+AG157+AG158+AG159+AG160+AG161+AG162+AG166+AG170+AG174+AG175+AG179+AG183+AG187+AG191+AG196+AG144+AG146+AG199</f>
        <v>0</v>
      </c>
      <c r="AH249" s="31">
        <f t="shared" si="614"/>
        <v>1900986.6</v>
      </c>
      <c r="AI249" s="31">
        <f>AI131+AI135+AI136+AI137+AI138+AI139+AI140+AI141+AI142+AI155+AI156+AI157+AI158+AI159+AI160+AI161+AI162+AI166+AI170+AI174+AI175+AI179+AI183+AI187+AI191+AI196+AI144+AI146+AI199</f>
        <v>0</v>
      </c>
      <c r="AJ249" s="31">
        <f t="shared" si="615"/>
        <v>1900986.6</v>
      </c>
      <c r="AK249" s="42">
        <f>AK131+AK135+AK136+AK137+AK138+AK139+AK140+AK141+AK142+AK155+AK156+AK157+AK158+AK159+AK160+AK161+AK162+AK166+AK170+AK174+AK175+AK179+AK183+AK187+AK191+AK196+AK144+AK146+AK199</f>
        <v>50302.802999999993</v>
      </c>
      <c r="AL249" s="83">
        <f t="shared" si="616"/>
        <v>1951289.4030000002</v>
      </c>
      <c r="AM249" s="25"/>
      <c r="AO249" s="8"/>
    </row>
    <row r="250" spans="1:41" x14ac:dyDescent="0.35">
      <c r="A250" s="101"/>
      <c r="B250" s="140" t="s">
        <v>11</v>
      </c>
      <c r="C250" s="141"/>
      <c r="D250" s="31">
        <f>D36+D69+D70+D71+D72+D73+D74+D75+D77+D79+D81</f>
        <v>113474.1</v>
      </c>
      <c r="E250" s="31">
        <f>E36+E69+E70+E71+E72+E73+E74+E75+E77+E79+E81+E41</f>
        <v>256356.158</v>
      </c>
      <c r="F250" s="31">
        <f t="shared" si="411"/>
        <v>369830.25800000003</v>
      </c>
      <c r="G250" s="31">
        <f>G36+G69+G70+G71+G72+G73+G74+G75+G77+G79+G81+G41</f>
        <v>0</v>
      </c>
      <c r="H250" s="31">
        <f t="shared" si="604"/>
        <v>369830.25800000003</v>
      </c>
      <c r="I250" s="31">
        <f>I36+I69+I70+I71+I72+I73+I74+I75+I77+I79+I81+I41</f>
        <v>111.379</v>
      </c>
      <c r="J250" s="31">
        <f t="shared" si="605"/>
        <v>369941.63700000005</v>
      </c>
      <c r="K250" s="31">
        <f>K36+K69+K70+K71+K72+K73+K74+K75+K77+K79+K81+K41</f>
        <v>0</v>
      </c>
      <c r="L250" s="31">
        <f t="shared" si="606"/>
        <v>369941.63700000005</v>
      </c>
      <c r="M250" s="31">
        <f>M36+M69+M70+M71+M72+M73+M74+M75+M77+M79+M81+M41</f>
        <v>0</v>
      </c>
      <c r="N250" s="31">
        <f t="shared" si="607"/>
        <v>369941.63700000005</v>
      </c>
      <c r="O250" s="42">
        <f>O36+O69+O70+O71+O72+O73+O74+O75+O77+O79+O81+O41+O26</f>
        <v>-22568.785000000003</v>
      </c>
      <c r="P250" s="83">
        <f t="shared" si="608"/>
        <v>347372.85200000007</v>
      </c>
      <c r="Q250" s="31">
        <f>Q36+Q69+Q70+Q71+Q72+Q73+Q74+Q75+Q77+Q79+Q81</f>
        <v>50227.299999999996</v>
      </c>
      <c r="R250" s="31">
        <f>R36+R69+R70+R71+R72+R73+R74+R75+R77+R79+R81+R41</f>
        <v>0</v>
      </c>
      <c r="S250" s="31">
        <f t="shared" si="417"/>
        <v>50227.299999999996</v>
      </c>
      <c r="T250" s="31">
        <f>T36+T69+T70+T71+T72+T73+T74+T75+T77+T79+T81+T41</f>
        <v>0</v>
      </c>
      <c r="U250" s="31">
        <f t="shared" si="609"/>
        <v>50227.299999999996</v>
      </c>
      <c r="V250" s="31">
        <f>V36+V69+V70+V71+V72+V73+V74+V75+V77+V79+V81+V41</f>
        <v>0</v>
      </c>
      <c r="W250" s="31">
        <f t="shared" si="610"/>
        <v>50227.299999999996</v>
      </c>
      <c r="X250" s="31">
        <f>X36+X69+X70+X71+X72+X73+X74+X75+X77+X79+X81+X41</f>
        <v>0</v>
      </c>
      <c r="Y250" s="31">
        <f t="shared" si="611"/>
        <v>50227.299999999996</v>
      </c>
      <c r="Z250" s="42">
        <f>Z36+Z69+Z70+Z71+Z72+Z73+Z74+Z75+Z77+Z79+Z81+Z41+Z26</f>
        <v>0</v>
      </c>
      <c r="AA250" s="83">
        <f t="shared" si="612"/>
        <v>50227.299999999996</v>
      </c>
      <c r="AB250" s="31">
        <f>AB36+AB69+AB70+AB71+AB72+AB73+AB74+AB75+AB77+AB79+AB81</f>
        <v>1220.3</v>
      </c>
      <c r="AC250" s="31">
        <f>AC36+AC69+AC70+AC71+AC72+AC73+AC74+AC75+AC77+AC79+AC81+AC41</f>
        <v>0</v>
      </c>
      <c r="AD250" s="31">
        <f t="shared" si="422"/>
        <v>1220.3</v>
      </c>
      <c r="AE250" s="31">
        <f>AE36+AE69+AE70+AE71+AE72+AE73+AE74+AE75+AE77+AE79+AE81+AE41</f>
        <v>0</v>
      </c>
      <c r="AF250" s="31">
        <f t="shared" si="613"/>
        <v>1220.3</v>
      </c>
      <c r="AG250" s="31">
        <f>AG36+AG69+AG70+AG71+AG72+AG73+AG74+AG75+AG77+AG79+AG81+AG41</f>
        <v>0</v>
      </c>
      <c r="AH250" s="31">
        <f t="shared" si="614"/>
        <v>1220.3</v>
      </c>
      <c r="AI250" s="31">
        <f>AI36+AI69+AI70+AI71+AI72+AI73+AI74+AI75+AI77+AI79+AI81+AI41</f>
        <v>0</v>
      </c>
      <c r="AJ250" s="31">
        <f t="shared" si="615"/>
        <v>1220.3</v>
      </c>
      <c r="AK250" s="42">
        <f>AK36+AK69+AK70+AK71+AK72+AK73+AK74+AK75+AK77+AK79+AK81+AK41+AK26</f>
        <v>23622.800000000003</v>
      </c>
      <c r="AL250" s="83">
        <f t="shared" si="616"/>
        <v>24843.100000000002</v>
      </c>
      <c r="AM250" s="25"/>
    </row>
    <row r="251" spans="1:41" x14ac:dyDescent="0.35">
      <c r="A251" s="101"/>
      <c r="B251" s="102" t="s">
        <v>33</v>
      </c>
      <c r="C251" s="103"/>
      <c r="D251" s="31">
        <f>D205</f>
        <v>13981.8</v>
      </c>
      <c r="E251" s="31">
        <f>E205</f>
        <v>0</v>
      </c>
      <c r="F251" s="31">
        <f t="shared" si="411"/>
        <v>13981.8</v>
      </c>
      <c r="G251" s="31">
        <f>G205</f>
        <v>0</v>
      </c>
      <c r="H251" s="31">
        <f t="shared" si="604"/>
        <v>13981.8</v>
      </c>
      <c r="I251" s="31">
        <f>I205</f>
        <v>0</v>
      </c>
      <c r="J251" s="31">
        <f t="shared" si="605"/>
        <v>13981.8</v>
      </c>
      <c r="K251" s="31">
        <f>K205</f>
        <v>0</v>
      </c>
      <c r="L251" s="31">
        <f t="shared" si="606"/>
        <v>13981.8</v>
      </c>
      <c r="M251" s="31">
        <f>M205</f>
        <v>0</v>
      </c>
      <c r="N251" s="31">
        <f t="shared" si="607"/>
        <v>13981.8</v>
      </c>
      <c r="O251" s="42">
        <f>O205</f>
        <v>0</v>
      </c>
      <c r="P251" s="83">
        <f t="shared" si="608"/>
        <v>13981.8</v>
      </c>
      <c r="Q251" s="31">
        <f>Q205</f>
        <v>0</v>
      </c>
      <c r="R251" s="31">
        <f>R205</f>
        <v>0</v>
      </c>
      <c r="S251" s="31">
        <f t="shared" si="417"/>
        <v>0</v>
      </c>
      <c r="T251" s="31">
        <f>T205</f>
        <v>0</v>
      </c>
      <c r="U251" s="31">
        <f t="shared" si="609"/>
        <v>0</v>
      </c>
      <c r="V251" s="31">
        <f>V205</f>
        <v>0</v>
      </c>
      <c r="W251" s="31">
        <f t="shared" si="610"/>
        <v>0</v>
      </c>
      <c r="X251" s="31">
        <f>X205</f>
        <v>0</v>
      </c>
      <c r="Y251" s="31">
        <f t="shared" si="611"/>
        <v>0</v>
      </c>
      <c r="Z251" s="42">
        <f>Z205</f>
        <v>0</v>
      </c>
      <c r="AA251" s="83">
        <f t="shared" si="612"/>
        <v>0</v>
      </c>
      <c r="AB251" s="31">
        <f>AB205</f>
        <v>0</v>
      </c>
      <c r="AC251" s="31">
        <f>AC205</f>
        <v>0</v>
      </c>
      <c r="AD251" s="31">
        <f t="shared" si="422"/>
        <v>0</v>
      </c>
      <c r="AE251" s="31">
        <f>AE205</f>
        <v>0</v>
      </c>
      <c r="AF251" s="31">
        <f t="shared" si="613"/>
        <v>0</v>
      </c>
      <c r="AG251" s="31">
        <f>AG205</f>
        <v>0</v>
      </c>
      <c r="AH251" s="31">
        <f t="shared" si="614"/>
        <v>0</v>
      </c>
      <c r="AI251" s="31">
        <f>AI205</f>
        <v>0</v>
      </c>
      <c r="AJ251" s="31">
        <f t="shared" si="615"/>
        <v>0</v>
      </c>
      <c r="AK251" s="42">
        <f>AK205</f>
        <v>0</v>
      </c>
      <c r="AL251" s="83">
        <f t="shared" si="616"/>
        <v>0</v>
      </c>
      <c r="AM251" s="25"/>
    </row>
    <row r="252" spans="1:41" x14ac:dyDescent="0.35">
      <c r="A252" s="101"/>
      <c r="B252" s="102" t="s">
        <v>34</v>
      </c>
      <c r="C252" s="103"/>
      <c r="D252" s="31">
        <f>D212+D213</f>
        <v>4480.7</v>
      </c>
      <c r="E252" s="31">
        <f>E212+E213</f>
        <v>0</v>
      </c>
      <c r="F252" s="31">
        <f t="shared" si="411"/>
        <v>4480.7</v>
      </c>
      <c r="G252" s="31">
        <f>G212+G213</f>
        <v>0</v>
      </c>
      <c r="H252" s="31">
        <f t="shared" si="604"/>
        <v>4480.7</v>
      </c>
      <c r="I252" s="31">
        <f>I212+I213</f>
        <v>0</v>
      </c>
      <c r="J252" s="31">
        <f t="shared" si="605"/>
        <v>4480.7</v>
      </c>
      <c r="K252" s="31">
        <f>K212+K213</f>
        <v>0</v>
      </c>
      <c r="L252" s="31">
        <f t="shared" si="606"/>
        <v>4480.7</v>
      </c>
      <c r="M252" s="31">
        <f>M212+M213</f>
        <v>0</v>
      </c>
      <c r="N252" s="31">
        <f t="shared" si="607"/>
        <v>4480.7</v>
      </c>
      <c r="O252" s="42">
        <f>O212+O213</f>
        <v>0</v>
      </c>
      <c r="P252" s="83">
        <f t="shared" si="608"/>
        <v>4480.7</v>
      </c>
      <c r="Q252" s="31">
        <f t="shared" ref="Q252:AB252" si="617">Q212+Q213</f>
        <v>55213.3</v>
      </c>
      <c r="R252" s="31">
        <f t="shared" si="617"/>
        <v>0</v>
      </c>
      <c r="S252" s="31">
        <f t="shared" si="417"/>
        <v>55213.3</v>
      </c>
      <c r="T252" s="31">
        <f t="shared" ref="T252:V252" si="618">T212+T213</f>
        <v>0</v>
      </c>
      <c r="U252" s="31">
        <f t="shared" si="609"/>
        <v>55213.3</v>
      </c>
      <c r="V252" s="31">
        <f t="shared" si="618"/>
        <v>0</v>
      </c>
      <c r="W252" s="31">
        <f t="shared" si="610"/>
        <v>55213.3</v>
      </c>
      <c r="X252" s="31">
        <f t="shared" ref="X252:Z252" si="619">X212+X213</f>
        <v>0</v>
      </c>
      <c r="Y252" s="31">
        <f t="shared" si="611"/>
        <v>55213.3</v>
      </c>
      <c r="Z252" s="42">
        <f t="shared" si="619"/>
        <v>0</v>
      </c>
      <c r="AA252" s="83">
        <f t="shared" si="612"/>
        <v>55213.3</v>
      </c>
      <c r="AB252" s="31">
        <f t="shared" si="617"/>
        <v>0</v>
      </c>
      <c r="AC252" s="31">
        <f>AC212+AC213</f>
        <v>0</v>
      </c>
      <c r="AD252" s="31">
        <f t="shared" si="422"/>
        <v>0</v>
      </c>
      <c r="AE252" s="31">
        <f>AE212+AE213</f>
        <v>0</v>
      </c>
      <c r="AF252" s="31">
        <f t="shared" si="613"/>
        <v>0</v>
      </c>
      <c r="AG252" s="31">
        <f>AG212+AG213</f>
        <v>0</v>
      </c>
      <c r="AH252" s="31">
        <f t="shared" si="614"/>
        <v>0</v>
      </c>
      <c r="AI252" s="31">
        <f>AI212+AI213</f>
        <v>0</v>
      </c>
      <c r="AJ252" s="31">
        <f t="shared" si="615"/>
        <v>0</v>
      </c>
      <c r="AK252" s="42">
        <f>AK212+AK213</f>
        <v>0</v>
      </c>
      <c r="AL252" s="83">
        <f t="shared" si="616"/>
        <v>0</v>
      </c>
      <c r="AM252" s="25"/>
    </row>
    <row r="253" spans="1:41" x14ac:dyDescent="0.35">
      <c r="A253" s="101"/>
      <c r="B253" s="102" t="s">
        <v>38</v>
      </c>
      <c r="C253" s="103"/>
      <c r="D253" s="31">
        <f>D96</f>
        <v>6293</v>
      </c>
      <c r="E253" s="31">
        <f>E96+E104</f>
        <v>47697</v>
      </c>
      <c r="F253" s="31">
        <f t="shared" ref="F253" si="620">D253+E253</f>
        <v>53990</v>
      </c>
      <c r="G253" s="31">
        <f>G96+G104</f>
        <v>0</v>
      </c>
      <c r="H253" s="31">
        <f t="shared" si="604"/>
        <v>53990</v>
      </c>
      <c r="I253" s="31">
        <f>I96+I104</f>
        <v>0</v>
      </c>
      <c r="J253" s="31">
        <f t="shared" si="605"/>
        <v>53990</v>
      </c>
      <c r="K253" s="31">
        <f>K96+K104</f>
        <v>0</v>
      </c>
      <c r="L253" s="31">
        <f t="shared" si="606"/>
        <v>53990</v>
      </c>
      <c r="M253" s="31">
        <f>M96+M104</f>
        <v>0</v>
      </c>
      <c r="N253" s="31">
        <f t="shared" si="607"/>
        <v>53990</v>
      </c>
      <c r="O253" s="42">
        <f>O96+O104</f>
        <v>0</v>
      </c>
      <c r="P253" s="83">
        <f t="shared" si="608"/>
        <v>53990</v>
      </c>
      <c r="Q253" s="31">
        <f>Q96</f>
        <v>0</v>
      </c>
      <c r="R253" s="31">
        <f>R96+R104</f>
        <v>51669.599999999999</v>
      </c>
      <c r="S253" s="31">
        <f t="shared" ref="S253" si="621">Q253+R253</f>
        <v>51669.599999999999</v>
      </c>
      <c r="T253" s="31">
        <f>T96+T104</f>
        <v>0</v>
      </c>
      <c r="U253" s="31">
        <f t="shared" si="609"/>
        <v>51669.599999999999</v>
      </c>
      <c r="V253" s="31">
        <f>V96+V104</f>
        <v>0</v>
      </c>
      <c r="W253" s="31">
        <f t="shared" si="610"/>
        <v>51669.599999999999</v>
      </c>
      <c r="X253" s="31">
        <f>X96+X104</f>
        <v>0</v>
      </c>
      <c r="Y253" s="31">
        <f t="shared" si="611"/>
        <v>51669.599999999999</v>
      </c>
      <c r="Z253" s="42">
        <f>Z96+Z104</f>
        <v>0</v>
      </c>
      <c r="AA253" s="83">
        <f t="shared" si="612"/>
        <v>51669.599999999999</v>
      </c>
      <c r="AB253" s="31">
        <f>AB96</f>
        <v>0</v>
      </c>
      <c r="AC253" s="31">
        <f>AC96+AC104</f>
        <v>0</v>
      </c>
      <c r="AD253" s="31">
        <f t="shared" ref="AD253" si="622">AB253+AC253</f>
        <v>0</v>
      </c>
      <c r="AE253" s="31">
        <f>AE96+AE104</f>
        <v>0</v>
      </c>
      <c r="AF253" s="31">
        <f t="shared" si="613"/>
        <v>0</v>
      </c>
      <c r="AG253" s="31">
        <f>AG96+AG104</f>
        <v>0</v>
      </c>
      <c r="AH253" s="31">
        <f t="shared" si="614"/>
        <v>0</v>
      </c>
      <c r="AI253" s="31">
        <f>AI96+AI104</f>
        <v>0</v>
      </c>
      <c r="AJ253" s="31">
        <f t="shared" si="615"/>
        <v>0</v>
      </c>
      <c r="AK253" s="42">
        <f>AK96+AK104</f>
        <v>0</v>
      </c>
      <c r="AL253" s="83">
        <f t="shared" si="616"/>
        <v>0</v>
      </c>
      <c r="AM253" s="25"/>
    </row>
    <row r="254" spans="1:41" x14ac:dyDescent="0.35">
      <c r="A254" s="104"/>
      <c r="B254" s="138" t="s">
        <v>330</v>
      </c>
      <c r="C254" s="139"/>
      <c r="D254" s="31"/>
      <c r="E254" s="31"/>
      <c r="F254" s="31"/>
      <c r="G254" s="31">
        <f>G239</f>
        <v>0</v>
      </c>
      <c r="H254" s="31">
        <f t="shared" si="604"/>
        <v>0</v>
      </c>
      <c r="I254" s="31">
        <f>I239</f>
        <v>0</v>
      </c>
      <c r="J254" s="31">
        <f t="shared" si="605"/>
        <v>0</v>
      </c>
      <c r="K254" s="31">
        <f>K239</f>
        <v>0</v>
      </c>
      <c r="L254" s="31">
        <f t="shared" si="606"/>
        <v>0</v>
      </c>
      <c r="M254" s="31">
        <f>M239</f>
        <v>0</v>
      </c>
      <c r="N254" s="31">
        <f t="shared" si="607"/>
        <v>0</v>
      </c>
      <c r="O254" s="42">
        <f>O239+O206</f>
        <v>85000</v>
      </c>
      <c r="P254" s="83">
        <f t="shared" si="608"/>
        <v>85000</v>
      </c>
      <c r="Q254" s="31"/>
      <c r="R254" s="31"/>
      <c r="S254" s="31"/>
      <c r="T254" s="31">
        <f>T239</f>
        <v>0</v>
      </c>
      <c r="U254" s="31">
        <f t="shared" si="609"/>
        <v>0</v>
      </c>
      <c r="V254" s="31">
        <f>V239</f>
        <v>0</v>
      </c>
      <c r="W254" s="31">
        <f t="shared" si="610"/>
        <v>0</v>
      </c>
      <c r="X254" s="31">
        <f>X239</f>
        <v>0</v>
      </c>
      <c r="Y254" s="31">
        <f t="shared" si="611"/>
        <v>0</v>
      </c>
      <c r="Z254" s="42">
        <f>Z239+Z206</f>
        <v>0</v>
      </c>
      <c r="AA254" s="83">
        <f t="shared" si="612"/>
        <v>0</v>
      </c>
      <c r="AB254" s="31"/>
      <c r="AC254" s="31"/>
      <c r="AD254" s="31"/>
      <c r="AE254" s="31">
        <f>AE239</f>
        <v>0</v>
      </c>
      <c r="AF254" s="31">
        <f t="shared" si="613"/>
        <v>0</v>
      </c>
      <c r="AG254" s="31">
        <f>AG239</f>
        <v>0</v>
      </c>
      <c r="AH254" s="31">
        <f t="shared" si="614"/>
        <v>0</v>
      </c>
      <c r="AI254" s="31">
        <f>AI239</f>
        <v>0</v>
      </c>
      <c r="AJ254" s="31">
        <f t="shared" si="615"/>
        <v>0</v>
      </c>
      <c r="AK254" s="42">
        <f>AK239+AK206</f>
        <v>0</v>
      </c>
      <c r="AL254" s="83">
        <f t="shared" si="616"/>
        <v>0</v>
      </c>
      <c r="AM254" s="25"/>
    </row>
    <row r="255" spans="1:41" x14ac:dyDescent="0.35">
      <c r="D255" s="11"/>
      <c r="E255" s="11">
        <f>E240-E247-E248-E249-E250-E251-E252-E253</f>
        <v>0</v>
      </c>
      <c r="F255" s="11"/>
      <c r="G255" s="11">
        <f>G240-G247-G248-G249-G250-G251-G252-G253-G254</f>
        <v>2.1827872842550278E-11</v>
      </c>
      <c r="H255" s="11"/>
      <c r="I255" s="11">
        <f>I240-I247-I248-I249-I250-I251-I252-I253-I254</f>
        <v>-9.9475983006414026E-14</v>
      </c>
      <c r="J255" s="11"/>
      <c r="K255" s="11">
        <f>K240-K247-K248-K249-K250-K251-K252-K253-K254</f>
        <v>0</v>
      </c>
      <c r="L255" s="11"/>
      <c r="M255" s="11">
        <f>M240-M247-M248-M249-M250-M251-M252-M253-M254</f>
        <v>0</v>
      </c>
      <c r="N255" s="11"/>
      <c r="O255" s="43">
        <f>O240-O247-O248-O249-O250-O251-O252-O253-O254</f>
        <v>0</v>
      </c>
      <c r="P255" s="105"/>
      <c r="Q255" s="43">
        <f t="shared" ref="Q255:AE255" si="623">Q240-Q247-Q248-Q249-Q250-Q251-Q252-Q253-Q254</f>
        <v>7.9307937994599342E-10</v>
      </c>
      <c r="R255" s="43">
        <f t="shared" si="623"/>
        <v>-4.3655745685100555E-11</v>
      </c>
      <c r="S255" s="43">
        <f t="shared" si="623"/>
        <v>4.2928149923682213E-10</v>
      </c>
      <c r="T255" s="11">
        <f t="shared" si="623"/>
        <v>0</v>
      </c>
      <c r="U255" s="11"/>
      <c r="V255" s="11">
        <f t="shared" ref="V255:X255" si="624">V240-V247-V248-V249-V250-V251-V252-V253-V254</f>
        <v>0</v>
      </c>
      <c r="W255" s="11"/>
      <c r="X255" s="11">
        <f t="shared" si="624"/>
        <v>0</v>
      </c>
      <c r="Y255" s="11"/>
      <c r="Z255" s="43">
        <f t="shared" ref="Z255" si="625">Z240-Z247-Z248-Z249-Z250-Z251-Z252-Z253-Z254</f>
        <v>0</v>
      </c>
      <c r="AA255" s="105"/>
      <c r="AB255" s="43">
        <f t="shared" si="623"/>
        <v>7.4510353442747146E-10</v>
      </c>
      <c r="AC255" s="43">
        <f t="shared" si="623"/>
        <v>0</v>
      </c>
      <c r="AD255" s="43">
        <f t="shared" si="623"/>
        <v>1.2107648217352107E-9</v>
      </c>
      <c r="AE255" s="11">
        <f t="shared" si="623"/>
        <v>0</v>
      </c>
      <c r="AF255" s="11"/>
      <c r="AG255" s="11">
        <f t="shared" ref="AG255:AI255" si="626">AG240-AG247-AG248-AG249-AG250-AG251-AG252-AG253-AG254</f>
        <v>0</v>
      </c>
      <c r="AH255" s="11"/>
      <c r="AI255" s="11">
        <f t="shared" si="626"/>
        <v>0</v>
      </c>
      <c r="AJ255" s="11"/>
      <c r="AK255" s="43">
        <f t="shared" ref="AK255" si="627">AK240-AK247-AK248-AK249-AK250-AK251-AK252-AK253-AK254</f>
        <v>-2.1827872842550278E-11</v>
      </c>
      <c r="AL255" s="105"/>
      <c r="AM255" s="29"/>
    </row>
    <row r="256" spans="1:41" x14ac:dyDescent="0.35"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43"/>
      <c r="P256" s="105"/>
      <c r="Q256" s="11"/>
      <c r="R256" s="11"/>
      <c r="S256" s="11"/>
      <c r="T256" s="11"/>
      <c r="U256" s="11"/>
      <c r="V256" s="11"/>
      <c r="W256" s="11"/>
      <c r="X256" s="11"/>
      <c r="Y256" s="11"/>
      <c r="Z256" s="43"/>
      <c r="AA256" s="105"/>
      <c r="AB256" s="11"/>
      <c r="AC256" s="11"/>
      <c r="AD256" s="11"/>
      <c r="AE256" s="11"/>
      <c r="AF256" s="11"/>
      <c r="AG256" s="11"/>
      <c r="AH256" s="11"/>
      <c r="AI256" s="11"/>
      <c r="AJ256" s="11"/>
      <c r="AK256" s="43"/>
      <c r="AL256" s="105"/>
      <c r="AM256" s="29"/>
    </row>
    <row r="257" spans="4:39" x14ac:dyDescent="0.35"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43"/>
      <c r="P257" s="105"/>
      <c r="Q257" s="11"/>
      <c r="R257" s="11"/>
      <c r="S257" s="11"/>
      <c r="T257" s="11"/>
      <c r="U257" s="11"/>
      <c r="V257" s="11"/>
      <c r="W257" s="11"/>
      <c r="X257" s="11"/>
      <c r="Y257" s="11"/>
      <c r="Z257" s="43"/>
      <c r="AA257" s="105"/>
      <c r="AB257" s="11"/>
      <c r="AC257" s="11"/>
      <c r="AD257" s="11"/>
      <c r="AE257" s="11"/>
      <c r="AF257" s="11"/>
      <c r="AG257" s="11"/>
      <c r="AH257" s="11"/>
      <c r="AI257" s="11"/>
      <c r="AJ257" s="11"/>
      <c r="AK257" s="43"/>
      <c r="AL257" s="105"/>
      <c r="AM257" s="29"/>
    </row>
    <row r="258" spans="4:39" x14ac:dyDescent="0.35"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43"/>
      <c r="P258" s="105"/>
      <c r="Q258" s="11"/>
      <c r="R258" s="11"/>
      <c r="S258" s="11"/>
      <c r="T258" s="11"/>
      <c r="U258" s="11"/>
      <c r="V258" s="11"/>
      <c r="W258" s="11"/>
      <c r="X258" s="11"/>
      <c r="Y258" s="11"/>
      <c r="Z258" s="43"/>
      <c r="AA258" s="105"/>
      <c r="AB258" s="11"/>
      <c r="AC258" s="11"/>
      <c r="AD258" s="11"/>
      <c r="AE258" s="11"/>
      <c r="AF258" s="11"/>
      <c r="AG258" s="11"/>
      <c r="AH258" s="11"/>
      <c r="AI258" s="11"/>
      <c r="AJ258" s="11"/>
      <c r="AK258" s="43"/>
      <c r="AL258" s="105"/>
      <c r="AM258" s="29"/>
    </row>
  </sheetData>
  <sheetProtection password="CF5C" sheet="1" objects="1" scenarios="1"/>
  <autoFilter ref="A17:AO255">
    <filterColumn colId="39">
      <filters blank="1"/>
    </filterColumn>
  </autoFilter>
  <mergeCells count="62">
    <mergeCell ref="AA4:AL4"/>
    <mergeCell ref="Z16:Z17"/>
    <mergeCell ref="AA16:AA17"/>
    <mergeCell ref="B254:C254"/>
    <mergeCell ref="D16:D17"/>
    <mergeCell ref="B248:C248"/>
    <mergeCell ref="B249:C249"/>
    <mergeCell ref="B250:C250"/>
    <mergeCell ref="B247:C247"/>
    <mergeCell ref="H16:H17"/>
    <mergeCell ref="U16:U17"/>
    <mergeCell ref="B16:B17"/>
    <mergeCell ref="C16:C17"/>
    <mergeCell ref="B245:C245"/>
    <mergeCell ref="B246:C246"/>
    <mergeCell ref="O16:O17"/>
    <mergeCell ref="AD16:AD17"/>
    <mergeCell ref="E16:E17"/>
    <mergeCell ref="F16:F17"/>
    <mergeCell ref="R16:R17"/>
    <mergeCell ref="S16:S17"/>
    <mergeCell ref="AC16:AC17"/>
    <mergeCell ref="Q16:Q17"/>
    <mergeCell ref="AB16:AB17"/>
    <mergeCell ref="G16:G17"/>
    <mergeCell ref="T16:T17"/>
    <mergeCell ref="I16:I17"/>
    <mergeCell ref="X16:X17"/>
    <mergeCell ref="Y16:Y17"/>
    <mergeCell ref="J16:J17"/>
    <mergeCell ref="V16:V17"/>
    <mergeCell ref="W16:W17"/>
    <mergeCell ref="N16:N17"/>
    <mergeCell ref="A213:A214"/>
    <mergeCell ref="B213:B214"/>
    <mergeCell ref="A78:A79"/>
    <mergeCell ref="B78:B79"/>
    <mergeCell ref="A80:A81"/>
    <mergeCell ref="B80:B81"/>
    <mergeCell ref="K16:K17"/>
    <mergeCell ref="L16:L17"/>
    <mergeCell ref="A211:A212"/>
    <mergeCell ref="B211:B212"/>
    <mergeCell ref="M16:M17"/>
    <mergeCell ref="A26:A27"/>
    <mergeCell ref="P16:P17"/>
    <mergeCell ref="AK16:AK17"/>
    <mergeCell ref="AL16:AL17"/>
    <mergeCell ref="A11:AL11"/>
    <mergeCell ref="A12:AL13"/>
    <mergeCell ref="A204:A205"/>
    <mergeCell ref="B204:B205"/>
    <mergeCell ref="A41:A46"/>
    <mergeCell ref="A76:A77"/>
    <mergeCell ref="B76:B77"/>
    <mergeCell ref="AI16:AI17"/>
    <mergeCell ref="AJ16:AJ17"/>
    <mergeCell ref="AG16:AG17"/>
    <mergeCell ref="AH16:AH17"/>
    <mergeCell ref="AE16:AE17"/>
    <mergeCell ref="AF16:AF17"/>
    <mergeCell ref="A16:A17"/>
  </mergeCells>
  <printOptions horizontalCentered="1"/>
  <pageMargins left="0.78740157480314965" right="0.11811023622047245" top="0.38" bottom="0.39370078740157483" header="0.51181102362204722" footer="0.15748031496062992"/>
  <pageSetup paperSize="9" scale="57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2022-04-26T12:24:57Z</cp:lastPrinted>
  <dcterms:created xsi:type="dcterms:W3CDTF">2014-02-04T08:37:28Z</dcterms:created>
  <dcterms:modified xsi:type="dcterms:W3CDTF">2022-04-26T12:31:53Z</dcterms:modified>
</cp:coreProperties>
</file>