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2 год\7. май\"/>
    </mc:Choice>
  </mc:AlternateContent>
  <bookViews>
    <workbookView xWindow="0" yWindow="0" windowWidth="23040" windowHeight="9375"/>
  </bookViews>
  <sheets>
    <sheet name="2022-2024" sheetId="1" r:id="rId1"/>
  </sheets>
  <definedNames>
    <definedName name="_xlnm._FilterDatabase" localSheetId="0" hidden="1">'2022-2024'!$A$14:$AW$255</definedName>
    <definedName name="_xlnm.Print_Titles" localSheetId="0">'2022-2024'!$13:$14</definedName>
    <definedName name="_xlnm.Print_Area" localSheetId="0">'2022-2024'!$A$1:$AT$254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7" i="1" l="1"/>
  <c r="AF17" i="1"/>
  <c r="S17" i="1"/>
  <c r="S19" i="1"/>
  <c r="AT84" i="1"/>
  <c r="AG84" i="1"/>
  <c r="T84" i="1"/>
  <c r="AT83" i="1" l="1"/>
  <c r="AG83" i="1"/>
  <c r="T83" i="1"/>
  <c r="AS151" i="1" l="1"/>
  <c r="AF151" i="1"/>
  <c r="S151" i="1"/>
  <c r="AT202" i="1"/>
  <c r="AG202" i="1"/>
  <c r="T202" i="1"/>
  <c r="AS254" i="1" l="1"/>
  <c r="AS253" i="1"/>
  <c r="AS252" i="1"/>
  <c r="AS251" i="1"/>
  <c r="AS238" i="1"/>
  <c r="AS223" i="1"/>
  <c r="AS214" i="1"/>
  <c r="AS207" i="1" s="1"/>
  <c r="AS210" i="1"/>
  <c r="AS209" i="1"/>
  <c r="AS203" i="1"/>
  <c r="AS195" i="1"/>
  <c r="AS190" i="1"/>
  <c r="AS186" i="1"/>
  <c r="AS182" i="1"/>
  <c r="AS178" i="1"/>
  <c r="AS174" i="1"/>
  <c r="AS169" i="1"/>
  <c r="AS165" i="1"/>
  <c r="AS161" i="1"/>
  <c r="AS152" i="1"/>
  <c r="AS242" i="1" s="1"/>
  <c r="AS145" i="1"/>
  <c r="AS130" i="1"/>
  <c r="AS129" i="1"/>
  <c r="AS128" i="1"/>
  <c r="AS116" i="1"/>
  <c r="AS113" i="1"/>
  <c r="AS110" i="1"/>
  <c r="AS105" i="1"/>
  <c r="AS90" i="1"/>
  <c r="AS89" i="1"/>
  <c r="AS88" i="1"/>
  <c r="AS87" i="1"/>
  <c r="AS61" i="1"/>
  <c r="AS56" i="1"/>
  <c r="AS52" i="1"/>
  <c r="AS43" i="1"/>
  <c r="AS33" i="1"/>
  <c r="AS250" i="1" s="1"/>
  <c r="AS28" i="1"/>
  <c r="AS19" i="1"/>
  <c r="AS18" i="1"/>
  <c r="AF254" i="1"/>
  <c r="AF253" i="1"/>
  <c r="AF252" i="1"/>
  <c r="AF251" i="1"/>
  <c r="AF238" i="1"/>
  <c r="AF223" i="1"/>
  <c r="AF214" i="1"/>
  <c r="AF207" i="1" s="1"/>
  <c r="AF210" i="1"/>
  <c r="AF209" i="1"/>
  <c r="AF203" i="1"/>
  <c r="AF195" i="1"/>
  <c r="AF190" i="1"/>
  <c r="AF186" i="1"/>
  <c r="AF182" i="1"/>
  <c r="AF178" i="1"/>
  <c r="AF174" i="1"/>
  <c r="AF169" i="1"/>
  <c r="AF165" i="1"/>
  <c r="AF161" i="1"/>
  <c r="AF152" i="1"/>
  <c r="AF242" i="1" s="1"/>
  <c r="AF145" i="1"/>
  <c r="AF130" i="1"/>
  <c r="AF129" i="1"/>
  <c r="AF128" i="1"/>
  <c r="AF123" i="1"/>
  <c r="AF120" i="1"/>
  <c r="AF116" i="1"/>
  <c r="AF113" i="1"/>
  <c r="AF110" i="1"/>
  <c r="AF105" i="1"/>
  <c r="AF90" i="1"/>
  <c r="AF245" i="1" s="1"/>
  <c r="AF89" i="1"/>
  <c r="AF88" i="1"/>
  <c r="AF87" i="1"/>
  <c r="AF61" i="1"/>
  <c r="AF56" i="1"/>
  <c r="AF52" i="1"/>
  <c r="AF43" i="1"/>
  <c r="AF33" i="1"/>
  <c r="AF28" i="1"/>
  <c r="AF24" i="1"/>
  <c r="AF19" i="1"/>
  <c r="AF18" i="1"/>
  <c r="S254" i="1"/>
  <c r="S253" i="1"/>
  <c r="S252" i="1"/>
  <c r="S251" i="1"/>
  <c r="S238" i="1"/>
  <c r="S223" i="1"/>
  <c r="S214" i="1"/>
  <c r="S207" i="1" s="1"/>
  <c r="S210" i="1"/>
  <c r="S209" i="1"/>
  <c r="S203" i="1"/>
  <c r="S198" i="1"/>
  <c r="S195" i="1"/>
  <c r="S190" i="1"/>
  <c r="S186" i="1"/>
  <c r="S182" i="1"/>
  <c r="S178" i="1"/>
  <c r="S174" i="1"/>
  <c r="S169" i="1"/>
  <c r="S165" i="1"/>
  <c r="S161" i="1"/>
  <c r="S153" i="1"/>
  <c r="S152" i="1"/>
  <c r="S242" i="1" s="1"/>
  <c r="S145" i="1"/>
  <c r="S130" i="1"/>
  <c r="S129" i="1"/>
  <c r="S128" i="1"/>
  <c r="S123" i="1"/>
  <c r="S120" i="1"/>
  <c r="S116" i="1"/>
  <c r="S113" i="1"/>
  <c r="S110" i="1"/>
  <c r="S105" i="1"/>
  <c r="S90" i="1"/>
  <c r="S245" i="1" s="1"/>
  <c r="S89" i="1"/>
  <c r="S88" i="1"/>
  <c r="S87" i="1"/>
  <c r="S61" i="1"/>
  <c r="S56" i="1"/>
  <c r="S52" i="1"/>
  <c r="S43" i="1"/>
  <c r="S38" i="1"/>
  <c r="S33" i="1"/>
  <c r="S28" i="1"/>
  <c r="S24" i="1"/>
  <c r="S18" i="1"/>
  <c r="AS244" i="1" l="1"/>
  <c r="S247" i="1"/>
  <c r="S15" i="1"/>
  <c r="AS247" i="1"/>
  <c r="AS15" i="1"/>
  <c r="AF15" i="1"/>
  <c r="AF247" i="1"/>
  <c r="S244" i="1"/>
  <c r="S149" i="1"/>
  <c r="AS249" i="1"/>
  <c r="S248" i="1"/>
  <c r="S249" i="1"/>
  <c r="S250" i="1"/>
  <c r="AF149" i="1"/>
  <c r="AF244" i="1"/>
  <c r="AF248" i="1"/>
  <c r="AF249" i="1"/>
  <c r="AS126" i="1"/>
  <c r="S85" i="1"/>
  <c r="AS149" i="1"/>
  <c r="AS243" i="1"/>
  <c r="AS85" i="1"/>
  <c r="AS245" i="1"/>
  <c r="AS248" i="1"/>
  <c r="AF126" i="1"/>
  <c r="AF85" i="1"/>
  <c r="AF243" i="1"/>
  <c r="AF250" i="1"/>
  <c r="S243" i="1"/>
  <c r="S126" i="1"/>
  <c r="Q107" i="1"/>
  <c r="AS240" i="1" l="1"/>
  <c r="AF240" i="1"/>
  <c r="S240" i="1"/>
  <c r="Q254" i="1"/>
  <c r="Q253" i="1"/>
  <c r="Q252" i="1"/>
  <c r="Q251" i="1"/>
  <c r="Q238" i="1"/>
  <c r="Q223" i="1"/>
  <c r="Q214" i="1"/>
  <c r="Q207" i="1" s="1"/>
  <c r="Q210" i="1"/>
  <c r="Q209" i="1"/>
  <c r="Q203" i="1"/>
  <c r="Q198" i="1"/>
  <c r="Q195" i="1"/>
  <c r="Q190" i="1"/>
  <c r="Q186" i="1"/>
  <c r="Q182" i="1"/>
  <c r="Q178" i="1"/>
  <c r="Q174" i="1"/>
  <c r="Q169" i="1"/>
  <c r="Q165" i="1"/>
  <c r="Q161" i="1"/>
  <c r="Q153" i="1"/>
  <c r="Q152" i="1"/>
  <c r="Q242" i="1" s="1"/>
  <c r="Q151" i="1"/>
  <c r="Q145" i="1"/>
  <c r="Q130" i="1"/>
  <c r="Q129" i="1"/>
  <c r="Q128" i="1"/>
  <c r="Q123" i="1"/>
  <c r="Q120" i="1"/>
  <c r="Q116" i="1"/>
  <c r="Q113" i="1"/>
  <c r="Q110" i="1"/>
  <c r="Q105" i="1"/>
  <c r="Q90" i="1"/>
  <c r="Q245" i="1" s="1"/>
  <c r="Q89" i="1"/>
  <c r="Q88" i="1"/>
  <c r="Q87" i="1"/>
  <c r="Q61" i="1"/>
  <c r="Q56" i="1"/>
  <c r="Q52" i="1"/>
  <c r="Q43" i="1"/>
  <c r="Q38" i="1"/>
  <c r="Q33" i="1"/>
  <c r="Q28" i="1"/>
  <c r="Q24" i="1"/>
  <c r="Q19" i="1"/>
  <c r="Q18" i="1"/>
  <c r="Q17" i="1"/>
  <c r="Q250" i="1" l="1"/>
  <c r="Q244" i="1"/>
  <c r="Q247" i="1"/>
  <c r="Q15" i="1"/>
  <c r="AS255" i="1"/>
  <c r="AF255" i="1"/>
  <c r="S255" i="1"/>
  <c r="Q126" i="1"/>
  <c r="Q248" i="1"/>
  <c r="Q85" i="1"/>
  <c r="Q149" i="1"/>
  <c r="Q249" i="1"/>
  <c r="Q243" i="1"/>
  <c r="AQ254" i="1"/>
  <c r="AD254" i="1"/>
  <c r="O254" i="1"/>
  <c r="AQ203" i="1"/>
  <c r="AD203" i="1"/>
  <c r="O203" i="1"/>
  <c r="Q240" i="1" l="1"/>
  <c r="AR206" i="1"/>
  <c r="AT206" i="1" s="1"/>
  <c r="AE206" i="1"/>
  <c r="AG206" i="1" s="1"/>
  <c r="P206" i="1"/>
  <c r="R206" i="1" s="1"/>
  <c r="T206" i="1" s="1"/>
  <c r="O171" i="1"/>
  <c r="O107" i="1"/>
  <c r="O192" i="1"/>
  <c r="O193" i="1"/>
  <c r="Q255" i="1" l="1"/>
  <c r="AQ17" i="1"/>
  <c r="AD17" i="1"/>
  <c r="O17" i="1"/>
  <c r="AR81" i="1"/>
  <c r="AT81" i="1" s="1"/>
  <c r="AR82" i="1"/>
  <c r="AT82" i="1" s="1"/>
  <c r="AE81" i="1"/>
  <c r="AG81" i="1" s="1"/>
  <c r="AE82" i="1"/>
  <c r="AG82" i="1" s="1"/>
  <c r="P81" i="1"/>
  <c r="R81" i="1" s="1"/>
  <c r="T81" i="1" s="1"/>
  <c r="P82" i="1"/>
  <c r="R82" i="1" s="1"/>
  <c r="T82" i="1" s="1"/>
  <c r="P23" i="1" l="1"/>
  <c r="R23" i="1" s="1"/>
  <c r="T23" i="1" s="1"/>
  <c r="AR23" i="1"/>
  <c r="AT23" i="1" s="1"/>
  <c r="AE23" i="1"/>
  <c r="AG23" i="1" s="1"/>
  <c r="AQ253" i="1" l="1"/>
  <c r="AQ252" i="1"/>
  <c r="AQ251" i="1"/>
  <c r="AQ238" i="1"/>
  <c r="AQ223" i="1"/>
  <c r="AQ214" i="1"/>
  <c r="AQ207" i="1" s="1"/>
  <c r="AQ210" i="1"/>
  <c r="AQ209" i="1"/>
  <c r="AQ195" i="1"/>
  <c r="AQ190" i="1"/>
  <c r="AQ186" i="1"/>
  <c r="AQ182" i="1"/>
  <c r="AQ178" i="1"/>
  <c r="AQ174" i="1"/>
  <c r="AQ169" i="1"/>
  <c r="AQ165" i="1"/>
  <c r="AQ161" i="1"/>
  <c r="AQ152" i="1"/>
  <c r="AQ242" i="1" s="1"/>
  <c r="AQ151" i="1"/>
  <c r="AQ145" i="1"/>
  <c r="AQ130" i="1"/>
  <c r="AQ129" i="1"/>
  <c r="AQ128" i="1"/>
  <c r="AQ116" i="1"/>
  <c r="AQ113" i="1"/>
  <c r="AQ110" i="1"/>
  <c r="AQ105" i="1"/>
  <c r="AQ90" i="1"/>
  <c r="AQ245" i="1" s="1"/>
  <c r="AQ89" i="1"/>
  <c r="AQ88" i="1"/>
  <c r="AQ87" i="1"/>
  <c r="AQ61" i="1"/>
  <c r="AQ56" i="1"/>
  <c r="AQ52" i="1"/>
  <c r="AQ43" i="1"/>
  <c r="AQ33" i="1"/>
  <c r="AQ250" i="1" s="1"/>
  <c r="AQ28" i="1"/>
  <c r="AQ19" i="1"/>
  <c r="AQ18" i="1"/>
  <c r="AD253" i="1"/>
  <c r="AD252" i="1"/>
  <c r="AD251" i="1"/>
  <c r="AD238" i="1"/>
  <c r="AD223" i="1"/>
  <c r="AD214" i="1"/>
  <c r="AD207" i="1" s="1"/>
  <c r="AD210" i="1"/>
  <c r="AD209" i="1"/>
  <c r="AD195" i="1"/>
  <c r="AD190" i="1"/>
  <c r="AD186" i="1"/>
  <c r="AD182" i="1"/>
  <c r="AD178" i="1"/>
  <c r="AD174" i="1"/>
  <c r="AD169" i="1"/>
  <c r="AD165" i="1"/>
  <c r="AD161" i="1"/>
  <c r="AD152" i="1"/>
  <c r="AD242" i="1" s="1"/>
  <c r="AD151" i="1"/>
  <c r="AD145" i="1"/>
  <c r="AD130" i="1"/>
  <c r="AD129" i="1"/>
  <c r="AD128" i="1"/>
  <c r="AD123" i="1"/>
  <c r="AD120" i="1"/>
  <c r="AD116" i="1"/>
  <c r="AD113" i="1"/>
  <c r="AD110" i="1"/>
  <c r="AD105" i="1"/>
  <c r="AD90" i="1"/>
  <c r="AD245" i="1" s="1"/>
  <c r="AD89" i="1"/>
  <c r="AD88" i="1"/>
  <c r="AD87" i="1"/>
  <c r="AD61" i="1"/>
  <c r="AD56" i="1"/>
  <c r="AD52" i="1"/>
  <c r="AD43" i="1"/>
  <c r="AD33" i="1"/>
  <c r="AD250" i="1" s="1"/>
  <c r="AD28" i="1"/>
  <c r="AD24" i="1"/>
  <c r="AD19" i="1"/>
  <c r="AD18" i="1"/>
  <c r="O253" i="1"/>
  <c r="O252" i="1"/>
  <c r="O251" i="1"/>
  <c r="O238" i="1"/>
  <c r="O223" i="1"/>
  <c r="O214" i="1"/>
  <c r="O207" i="1" s="1"/>
  <c r="O210" i="1"/>
  <c r="O209" i="1"/>
  <c r="O198" i="1"/>
  <c r="O195" i="1"/>
  <c r="O190" i="1"/>
  <c r="O186" i="1"/>
  <c r="O182" i="1"/>
  <c r="O178" i="1"/>
  <c r="O174" i="1"/>
  <c r="O169" i="1"/>
  <c r="O165" i="1"/>
  <c r="O161" i="1"/>
  <c r="O153" i="1"/>
  <c r="O152" i="1"/>
  <c r="O242" i="1" s="1"/>
  <c r="O151" i="1"/>
  <c r="O145" i="1"/>
  <c r="O130" i="1"/>
  <c r="O129" i="1"/>
  <c r="O128" i="1"/>
  <c r="O123" i="1"/>
  <c r="O120" i="1"/>
  <c r="O116" i="1"/>
  <c r="O113" i="1"/>
  <c r="O110" i="1"/>
  <c r="O105" i="1"/>
  <c r="O90" i="1"/>
  <c r="O89" i="1"/>
  <c r="O88" i="1"/>
  <c r="O87" i="1"/>
  <c r="O61" i="1"/>
  <c r="O56" i="1"/>
  <c r="O52" i="1"/>
  <c r="O43" i="1"/>
  <c r="O38" i="1"/>
  <c r="O33" i="1"/>
  <c r="O28" i="1"/>
  <c r="O24" i="1"/>
  <c r="O19" i="1"/>
  <c r="O18" i="1"/>
  <c r="O250" i="1" l="1"/>
  <c r="AD247" i="1"/>
  <c r="AD15" i="1"/>
  <c r="AQ247" i="1"/>
  <c r="AQ15" i="1"/>
  <c r="O15" i="1"/>
  <c r="O247" i="1"/>
  <c r="AQ85" i="1"/>
  <c r="AD244" i="1"/>
  <c r="AD149" i="1"/>
  <c r="AQ244" i="1"/>
  <c r="O244" i="1"/>
  <c r="AD249" i="1"/>
  <c r="AD126" i="1"/>
  <c r="AQ248" i="1"/>
  <c r="AD248" i="1"/>
  <c r="AD85" i="1"/>
  <c r="AQ243" i="1"/>
  <c r="AQ126" i="1"/>
  <c r="AQ249" i="1"/>
  <c r="AQ149" i="1"/>
  <c r="AD243" i="1"/>
  <c r="O249" i="1"/>
  <c r="O85" i="1"/>
  <c r="O243" i="1"/>
  <c r="O245" i="1"/>
  <c r="O248" i="1"/>
  <c r="O126" i="1"/>
  <c r="O149" i="1"/>
  <c r="M254" i="1"/>
  <c r="M253" i="1"/>
  <c r="M252" i="1"/>
  <c r="M251" i="1"/>
  <c r="M238" i="1"/>
  <c r="M223" i="1"/>
  <c r="M214" i="1"/>
  <c r="M210" i="1"/>
  <c r="M209" i="1"/>
  <c r="M203" i="1"/>
  <c r="M198" i="1"/>
  <c r="M195" i="1"/>
  <c r="M192" i="1"/>
  <c r="M190" i="1" s="1"/>
  <c r="M186" i="1"/>
  <c r="M182" i="1"/>
  <c r="M178" i="1"/>
  <c r="M174" i="1"/>
  <c r="M169" i="1"/>
  <c r="M165" i="1"/>
  <c r="M161" i="1"/>
  <c r="M153" i="1"/>
  <c r="M152" i="1"/>
  <c r="M242" i="1" s="1"/>
  <c r="M151" i="1"/>
  <c r="M145" i="1"/>
  <c r="M130" i="1"/>
  <c r="M129" i="1"/>
  <c r="M128" i="1"/>
  <c r="M123" i="1"/>
  <c r="M120" i="1"/>
  <c r="M116" i="1"/>
  <c r="M113" i="1"/>
  <c r="M110" i="1"/>
  <c r="M105" i="1"/>
  <c r="M90" i="1"/>
  <c r="M89" i="1"/>
  <c r="M88" i="1"/>
  <c r="M87" i="1"/>
  <c r="M61" i="1"/>
  <c r="M56" i="1"/>
  <c r="M52" i="1"/>
  <c r="M43" i="1"/>
  <c r="M38" i="1"/>
  <c r="M33" i="1"/>
  <c r="M28" i="1"/>
  <c r="M24" i="1"/>
  <c r="M19" i="1"/>
  <c r="M18" i="1"/>
  <c r="M17" i="1"/>
  <c r="M250" i="1" l="1"/>
  <c r="AQ240" i="1"/>
  <c r="AQ255" i="1" s="1"/>
  <c r="M149" i="1"/>
  <c r="AD240" i="1"/>
  <c r="O240" i="1"/>
  <c r="M244" i="1"/>
  <c r="M207" i="1"/>
  <c r="M247" i="1"/>
  <c r="M249" i="1"/>
  <c r="M15" i="1"/>
  <c r="M85" i="1"/>
  <c r="M243" i="1"/>
  <c r="M245" i="1"/>
  <c r="M248" i="1"/>
  <c r="M126" i="1"/>
  <c r="K192" i="1"/>
  <c r="AD255" i="1" l="1"/>
  <c r="O255" i="1"/>
  <c r="M240" i="1"/>
  <c r="AP153" i="1"/>
  <c r="AR153" i="1" s="1"/>
  <c r="AT153" i="1" s="1"/>
  <c r="AC153" i="1"/>
  <c r="AE153" i="1" s="1"/>
  <c r="AG153" i="1" s="1"/>
  <c r="K151" i="1"/>
  <c r="K152" i="1"/>
  <c r="K153" i="1"/>
  <c r="L153" i="1" s="1"/>
  <c r="N153" i="1" s="1"/>
  <c r="P153" i="1" s="1"/>
  <c r="R153" i="1" s="1"/>
  <c r="T153" i="1" s="1"/>
  <c r="M255" i="1" l="1"/>
  <c r="AP200" i="1"/>
  <c r="AR200" i="1" s="1"/>
  <c r="AT200" i="1" s="1"/>
  <c r="AP201" i="1"/>
  <c r="AR201" i="1" s="1"/>
  <c r="AT201" i="1" s="1"/>
  <c r="AC200" i="1"/>
  <c r="AE200" i="1" s="1"/>
  <c r="AG200" i="1" s="1"/>
  <c r="AC201" i="1"/>
  <c r="AE201" i="1" s="1"/>
  <c r="AG201" i="1" s="1"/>
  <c r="K198" i="1"/>
  <c r="H200" i="1"/>
  <c r="J200" i="1" s="1"/>
  <c r="L200" i="1" s="1"/>
  <c r="N200" i="1" s="1"/>
  <c r="P200" i="1" s="1"/>
  <c r="R200" i="1" s="1"/>
  <c r="T200" i="1" s="1"/>
  <c r="H201" i="1"/>
  <c r="J201" i="1" s="1"/>
  <c r="L201" i="1" s="1"/>
  <c r="N201" i="1" s="1"/>
  <c r="P201" i="1" s="1"/>
  <c r="R201" i="1" s="1"/>
  <c r="T201" i="1" s="1"/>
  <c r="K190" i="1" l="1"/>
  <c r="AB190" i="1"/>
  <c r="AO190" i="1"/>
  <c r="AP194" i="1"/>
  <c r="AR194" i="1" s="1"/>
  <c r="AT194" i="1" s="1"/>
  <c r="AC194" i="1"/>
  <c r="AE194" i="1" s="1"/>
  <c r="AG194" i="1" s="1"/>
  <c r="L194" i="1"/>
  <c r="N194" i="1" s="1"/>
  <c r="P194" i="1" s="1"/>
  <c r="R194" i="1" s="1"/>
  <c r="T194" i="1" s="1"/>
  <c r="AO145" i="1" l="1"/>
  <c r="AB145" i="1"/>
  <c r="K145" i="1"/>
  <c r="K254" i="1" l="1"/>
  <c r="K253" i="1"/>
  <c r="K252" i="1"/>
  <c r="K251" i="1"/>
  <c r="K238" i="1"/>
  <c r="K223" i="1"/>
  <c r="K214" i="1"/>
  <c r="K210" i="1"/>
  <c r="K209" i="1"/>
  <c r="K203" i="1"/>
  <c r="K195" i="1"/>
  <c r="K186" i="1"/>
  <c r="K182" i="1"/>
  <c r="K178" i="1"/>
  <c r="K174" i="1"/>
  <c r="K169" i="1"/>
  <c r="K165" i="1"/>
  <c r="K161" i="1"/>
  <c r="K242" i="1"/>
  <c r="K130" i="1"/>
  <c r="K129" i="1"/>
  <c r="K128" i="1"/>
  <c r="K123" i="1"/>
  <c r="K120" i="1"/>
  <c r="K116" i="1"/>
  <c r="K113" i="1"/>
  <c r="K110" i="1"/>
  <c r="K105" i="1"/>
  <c r="K90" i="1"/>
  <c r="K245" i="1" s="1"/>
  <c r="K89" i="1"/>
  <c r="K88" i="1"/>
  <c r="K87" i="1"/>
  <c r="K61" i="1"/>
  <c r="K56" i="1"/>
  <c r="K52" i="1"/>
  <c r="K43" i="1"/>
  <c r="K38" i="1"/>
  <c r="K33" i="1"/>
  <c r="K28" i="1"/>
  <c r="K24" i="1"/>
  <c r="K19" i="1"/>
  <c r="K18" i="1"/>
  <c r="K17" i="1"/>
  <c r="AO254" i="1"/>
  <c r="AO253" i="1"/>
  <c r="AO252" i="1"/>
  <c r="AO238" i="1"/>
  <c r="AO223" i="1"/>
  <c r="AO214" i="1"/>
  <c r="AO210" i="1"/>
  <c r="AO209" i="1"/>
  <c r="AO195" i="1"/>
  <c r="AO186" i="1"/>
  <c r="AO182" i="1"/>
  <c r="AO178" i="1"/>
  <c r="AO174" i="1"/>
  <c r="AO169" i="1"/>
  <c r="AO165" i="1"/>
  <c r="AO161" i="1"/>
  <c r="AO152" i="1"/>
  <c r="AO242" i="1" s="1"/>
  <c r="AO151" i="1"/>
  <c r="AO130" i="1"/>
  <c r="AO129" i="1"/>
  <c r="AO128" i="1"/>
  <c r="AO116" i="1"/>
  <c r="AO113" i="1"/>
  <c r="AO110" i="1"/>
  <c r="AO105" i="1"/>
  <c r="AO90" i="1"/>
  <c r="AO245" i="1" s="1"/>
  <c r="AO89" i="1"/>
  <c r="AO88" i="1"/>
  <c r="AO87" i="1"/>
  <c r="AO61" i="1"/>
  <c r="AO56" i="1"/>
  <c r="AO52" i="1"/>
  <c r="AO43" i="1"/>
  <c r="AO33" i="1"/>
  <c r="AO250" i="1" s="1"/>
  <c r="AO28" i="1"/>
  <c r="AO19" i="1"/>
  <c r="AO18" i="1"/>
  <c r="AO17" i="1"/>
  <c r="AB254" i="1"/>
  <c r="AB253" i="1"/>
  <c r="AB252" i="1"/>
  <c r="AB251" i="1"/>
  <c r="AB238" i="1"/>
  <c r="AB223" i="1"/>
  <c r="AB214" i="1"/>
  <c r="AB207" i="1" s="1"/>
  <c r="AB210" i="1"/>
  <c r="AB209" i="1"/>
  <c r="AB203" i="1"/>
  <c r="AB195" i="1"/>
  <c r="AB186" i="1"/>
  <c r="AB182" i="1"/>
  <c r="AB178" i="1"/>
  <c r="AB174" i="1"/>
  <c r="AB169" i="1"/>
  <c r="AB165" i="1"/>
  <c r="AB161" i="1"/>
  <c r="AB152" i="1"/>
  <c r="AB242" i="1" s="1"/>
  <c r="AB151" i="1"/>
  <c r="AB130" i="1"/>
  <c r="AB129" i="1"/>
  <c r="AB128" i="1"/>
  <c r="AB123" i="1"/>
  <c r="AB120" i="1"/>
  <c r="AB116" i="1"/>
  <c r="AB113" i="1"/>
  <c r="AB110" i="1"/>
  <c r="AB105" i="1"/>
  <c r="AB90" i="1"/>
  <c r="AB245" i="1" s="1"/>
  <c r="AB89" i="1"/>
  <c r="AB88" i="1"/>
  <c r="AB87" i="1"/>
  <c r="AB61" i="1"/>
  <c r="AB56" i="1"/>
  <c r="AB52" i="1"/>
  <c r="AB43" i="1"/>
  <c r="AB33" i="1"/>
  <c r="AB250" i="1" s="1"/>
  <c r="AB28" i="1"/>
  <c r="AB24" i="1"/>
  <c r="AB19" i="1"/>
  <c r="AB18" i="1"/>
  <c r="AB17" i="1"/>
  <c r="AB244" i="1" l="1"/>
  <c r="AO244" i="1"/>
  <c r="K244" i="1"/>
  <c r="K149" i="1"/>
  <c r="AB85" i="1"/>
  <c r="AO248" i="1"/>
  <c r="AB247" i="1"/>
  <c r="AB249" i="1"/>
  <c r="AO247" i="1"/>
  <c r="K126" i="1"/>
  <c r="AB149" i="1"/>
  <c r="K248" i="1"/>
  <c r="K85" i="1"/>
  <c r="AB243" i="1"/>
  <c r="AB248" i="1"/>
  <c r="AO149" i="1"/>
  <c r="K250" i="1"/>
  <c r="AO85" i="1"/>
  <c r="AO249" i="1"/>
  <c r="K247" i="1"/>
  <c r="K249" i="1"/>
  <c r="AO207" i="1"/>
  <c r="K243" i="1"/>
  <c r="K207" i="1"/>
  <c r="K15" i="1"/>
  <c r="AO15" i="1"/>
  <c r="AO243" i="1"/>
  <c r="AO126" i="1"/>
  <c r="AB15" i="1"/>
  <c r="AB126" i="1"/>
  <c r="I45" i="1"/>
  <c r="K240" i="1" l="1"/>
  <c r="AB240" i="1"/>
  <c r="AM254" i="1"/>
  <c r="AM253" i="1"/>
  <c r="AM252" i="1"/>
  <c r="AM238" i="1"/>
  <c r="AM223" i="1"/>
  <c r="AM214" i="1"/>
  <c r="AM207" i="1" s="1"/>
  <c r="AM210" i="1"/>
  <c r="AM209" i="1"/>
  <c r="AM195" i="1"/>
  <c r="AM190" i="1"/>
  <c r="AM186" i="1"/>
  <c r="AM182" i="1"/>
  <c r="AM178" i="1"/>
  <c r="AM174" i="1"/>
  <c r="AM169" i="1"/>
  <c r="AM165" i="1"/>
  <c r="AM161" i="1"/>
  <c r="AM152" i="1"/>
  <c r="AM242" i="1" s="1"/>
  <c r="AM151" i="1"/>
  <c r="AM130" i="1"/>
  <c r="AM126" i="1" s="1"/>
  <c r="AM129" i="1"/>
  <c r="AM128" i="1"/>
  <c r="AM116" i="1"/>
  <c r="AM113" i="1"/>
  <c r="AM110" i="1"/>
  <c r="AM105" i="1"/>
  <c r="AM90" i="1"/>
  <c r="AM245" i="1" s="1"/>
  <c r="AM89" i="1"/>
  <c r="AM88" i="1"/>
  <c r="AM87" i="1"/>
  <c r="AM61" i="1"/>
  <c r="AM56" i="1"/>
  <c r="AM52" i="1"/>
  <c r="AM43" i="1"/>
  <c r="AM33" i="1"/>
  <c r="AM250" i="1" s="1"/>
  <c r="AM28" i="1"/>
  <c r="AM19" i="1"/>
  <c r="AM18" i="1"/>
  <c r="AM17" i="1"/>
  <c r="Z254" i="1"/>
  <c r="Z253" i="1"/>
  <c r="Z252" i="1"/>
  <c r="Z251" i="1"/>
  <c r="Z238" i="1"/>
  <c r="Z223" i="1"/>
  <c r="Z214" i="1"/>
  <c r="Z207" i="1" s="1"/>
  <c r="Z210" i="1"/>
  <c r="Z209" i="1"/>
  <c r="Z203" i="1"/>
  <c r="Z195" i="1"/>
  <c r="Z190" i="1"/>
  <c r="Z186" i="1"/>
  <c r="Z182" i="1"/>
  <c r="Z178" i="1"/>
  <c r="Z174" i="1"/>
  <c r="Z169" i="1"/>
  <c r="Z165" i="1"/>
  <c r="Z161" i="1"/>
  <c r="Z152" i="1"/>
  <c r="Z242" i="1" s="1"/>
  <c r="Z151" i="1"/>
  <c r="Z145" i="1"/>
  <c r="Z130" i="1"/>
  <c r="Z129" i="1"/>
  <c r="Z128" i="1"/>
  <c r="Z123" i="1"/>
  <c r="Z120" i="1"/>
  <c r="Z116" i="1"/>
  <c r="Z113" i="1"/>
  <c r="Z110" i="1"/>
  <c r="Z105" i="1"/>
  <c r="Z90" i="1"/>
  <c r="Z245" i="1" s="1"/>
  <c r="Z89" i="1"/>
  <c r="Z88" i="1"/>
  <c r="Z87" i="1"/>
  <c r="Z61" i="1"/>
  <c r="Z56" i="1"/>
  <c r="Z52" i="1"/>
  <c r="Z43" i="1"/>
  <c r="Z33" i="1"/>
  <c r="Z250" i="1" s="1"/>
  <c r="Z28" i="1"/>
  <c r="Z24" i="1"/>
  <c r="Z19" i="1"/>
  <c r="Z18" i="1"/>
  <c r="Z17" i="1"/>
  <c r="I254" i="1"/>
  <c r="I253" i="1"/>
  <c r="I252" i="1"/>
  <c r="I251" i="1"/>
  <c r="I238" i="1"/>
  <c r="I223" i="1"/>
  <c r="I214" i="1"/>
  <c r="I210" i="1"/>
  <c r="I203" i="1"/>
  <c r="I195" i="1"/>
  <c r="I190" i="1"/>
  <c r="I186" i="1"/>
  <c r="I182" i="1"/>
  <c r="I178" i="1"/>
  <c r="I174" i="1"/>
  <c r="I169" i="1"/>
  <c r="I165" i="1"/>
  <c r="I161" i="1"/>
  <c r="I152" i="1"/>
  <c r="I242" i="1" s="1"/>
  <c r="I145" i="1"/>
  <c r="I130" i="1"/>
  <c r="I129" i="1"/>
  <c r="I128" i="1"/>
  <c r="I123" i="1"/>
  <c r="I120" i="1"/>
  <c r="I116" i="1"/>
  <c r="I113" i="1"/>
  <c r="I110" i="1"/>
  <c r="I105" i="1"/>
  <c r="I90" i="1"/>
  <c r="I245" i="1" s="1"/>
  <c r="I89" i="1"/>
  <c r="I88" i="1"/>
  <c r="I61" i="1"/>
  <c r="I56" i="1"/>
  <c r="I52" i="1"/>
  <c r="I43" i="1"/>
  <c r="I38" i="1"/>
  <c r="I33" i="1"/>
  <c r="I28" i="1"/>
  <c r="I24" i="1"/>
  <c r="I19" i="1"/>
  <c r="I18" i="1"/>
  <c r="K255" i="1" l="1"/>
  <c r="AB255" i="1"/>
  <c r="Z244" i="1"/>
  <c r="Z85" i="1"/>
  <c r="I126" i="1"/>
  <c r="Z248" i="1"/>
  <c r="AM243" i="1"/>
  <c r="I250" i="1"/>
  <c r="AM149" i="1"/>
  <c r="I243" i="1"/>
  <c r="Z149" i="1"/>
  <c r="I244" i="1"/>
  <c r="I248" i="1"/>
  <c r="Z243" i="1"/>
  <c r="AM244" i="1"/>
  <c r="AM247" i="1"/>
  <c r="Z249" i="1"/>
  <c r="AM248" i="1"/>
  <c r="AM249" i="1"/>
  <c r="AM15" i="1"/>
  <c r="AM85" i="1"/>
  <c r="Z247" i="1"/>
  <c r="Z15" i="1"/>
  <c r="Z126" i="1"/>
  <c r="I249" i="1"/>
  <c r="I247" i="1"/>
  <c r="I15" i="1"/>
  <c r="I17" i="1"/>
  <c r="I85" i="1"/>
  <c r="I87" i="1"/>
  <c r="I149" i="1"/>
  <c r="I151" i="1"/>
  <c r="I207" i="1"/>
  <c r="I209" i="1"/>
  <c r="G107" i="1"/>
  <c r="Z240" i="1" l="1"/>
  <c r="I240" i="1"/>
  <c r="AK209" i="1"/>
  <c r="X209" i="1"/>
  <c r="Z255" i="1" l="1"/>
  <c r="I255" i="1"/>
  <c r="G216" i="1"/>
  <c r="G209" i="1" s="1"/>
  <c r="G204" i="1"/>
  <c r="G45" i="1"/>
  <c r="G26" i="1"/>
  <c r="AK254" i="1"/>
  <c r="AL254" i="1" s="1"/>
  <c r="AN254" i="1" s="1"/>
  <c r="AP254" i="1" s="1"/>
  <c r="AR254" i="1" s="1"/>
  <c r="AT254" i="1" s="1"/>
  <c r="X254" i="1"/>
  <c r="Y254" i="1" s="1"/>
  <c r="AA254" i="1" s="1"/>
  <c r="AC254" i="1" s="1"/>
  <c r="AE254" i="1" s="1"/>
  <c r="AG254" i="1" s="1"/>
  <c r="G254" i="1"/>
  <c r="H254" i="1" s="1"/>
  <c r="J254" i="1" s="1"/>
  <c r="L254" i="1" s="1"/>
  <c r="N254" i="1" s="1"/>
  <c r="P254" i="1" s="1"/>
  <c r="R254" i="1" s="1"/>
  <c r="T254" i="1" s="1"/>
  <c r="AK238" i="1"/>
  <c r="U238" i="1"/>
  <c r="V238" i="1"/>
  <c r="X238" i="1"/>
  <c r="G238" i="1"/>
  <c r="AL239" i="1"/>
  <c r="Y239" i="1"/>
  <c r="H239" i="1"/>
  <c r="G101" i="1"/>
  <c r="G171" i="1"/>
  <c r="G151" i="1" s="1"/>
  <c r="AL222" i="1"/>
  <c r="AN222" i="1" s="1"/>
  <c r="AP222" i="1" s="1"/>
  <c r="AR222" i="1" s="1"/>
  <c r="AT222" i="1" s="1"/>
  <c r="Y222" i="1"/>
  <c r="AA222" i="1" s="1"/>
  <c r="AC222" i="1" s="1"/>
  <c r="AE222" i="1" s="1"/>
  <c r="AG222" i="1" s="1"/>
  <c r="H222" i="1"/>
  <c r="J222" i="1" s="1"/>
  <c r="L222" i="1" s="1"/>
  <c r="N222" i="1" s="1"/>
  <c r="P222" i="1" s="1"/>
  <c r="R222" i="1" s="1"/>
  <c r="T222" i="1" s="1"/>
  <c r="AK17" i="1"/>
  <c r="X17" i="1"/>
  <c r="G17" i="1"/>
  <c r="AL80" i="1"/>
  <c r="AN80" i="1" s="1"/>
  <c r="AP80" i="1" s="1"/>
  <c r="AR80" i="1" s="1"/>
  <c r="AT80" i="1" s="1"/>
  <c r="Y80" i="1"/>
  <c r="AA80" i="1" s="1"/>
  <c r="AC80" i="1" s="1"/>
  <c r="AE80" i="1" s="1"/>
  <c r="AG80" i="1" s="1"/>
  <c r="H80" i="1"/>
  <c r="J80" i="1" s="1"/>
  <c r="L80" i="1" s="1"/>
  <c r="N80" i="1" s="1"/>
  <c r="P80" i="1" s="1"/>
  <c r="R80" i="1" s="1"/>
  <c r="T80" i="1" s="1"/>
  <c r="AK223" i="1"/>
  <c r="X223" i="1"/>
  <c r="G223" i="1"/>
  <c r="AL237" i="1"/>
  <c r="AN237" i="1" s="1"/>
  <c r="AP237" i="1" s="1"/>
  <c r="AR237" i="1" s="1"/>
  <c r="AT237" i="1" s="1"/>
  <c r="Y237" i="1"/>
  <c r="AA237" i="1" s="1"/>
  <c r="AC237" i="1" s="1"/>
  <c r="AE237" i="1" s="1"/>
  <c r="AG237" i="1" s="1"/>
  <c r="H237" i="1"/>
  <c r="J237" i="1" s="1"/>
  <c r="L237" i="1" s="1"/>
  <c r="N237" i="1" s="1"/>
  <c r="P237" i="1" s="1"/>
  <c r="R237" i="1" s="1"/>
  <c r="T237" i="1" s="1"/>
  <c r="AL236" i="1"/>
  <c r="AN236" i="1" s="1"/>
  <c r="AP236" i="1" s="1"/>
  <c r="AR236" i="1" s="1"/>
  <c r="AT236" i="1" s="1"/>
  <c r="Y236" i="1"/>
  <c r="AA236" i="1" s="1"/>
  <c r="AC236" i="1" s="1"/>
  <c r="AE236" i="1" s="1"/>
  <c r="AG236" i="1" s="1"/>
  <c r="H236" i="1"/>
  <c r="J236" i="1" s="1"/>
  <c r="L236" i="1" s="1"/>
  <c r="N236" i="1" s="1"/>
  <c r="P236" i="1" s="1"/>
  <c r="R236" i="1" s="1"/>
  <c r="T236" i="1" s="1"/>
  <c r="AK151" i="1"/>
  <c r="X151" i="1"/>
  <c r="AL198" i="1"/>
  <c r="AN198" i="1" s="1"/>
  <c r="AP198" i="1" s="1"/>
  <c r="AR198" i="1" s="1"/>
  <c r="AT198" i="1" s="1"/>
  <c r="Y198" i="1"/>
  <c r="AA198" i="1" s="1"/>
  <c r="AC198" i="1" s="1"/>
  <c r="AE198" i="1" s="1"/>
  <c r="AG198" i="1" s="1"/>
  <c r="H198" i="1"/>
  <c r="J198" i="1" s="1"/>
  <c r="L198" i="1" s="1"/>
  <c r="N198" i="1" s="1"/>
  <c r="P198" i="1" s="1"/>
  <c r="R198" i="1" s="1"/>
  <c r="T198" i="1" s="1"/>
  <c r="AL238" i="1" l="1"/>
  <c r="AN239" i="1"/>
  <c r="Y238" i="1"/>
  <c r="AA239" i="1"/>
  <c r="H238" i="1"/>
  <c r="J239" i="1"/>
  <c r="AK253" i="1"/>
  <c r="AK252" i="1"/>
  <c r="AK214" i="1"/>
  <c r="AK207" i="1" s="1"/>
  <c r="AK210" i="1"/>
  <c r="AK195" i="1"/>
  <c r="AK190" i="1"/>
  <c r="AK186" i="1"/>
  <c r="AK182" i="1"/>
  <c r="AK178" i="1"/>
  <c r="AK174" i="1"/>
  <c r="AK169" i="1"/>
  <c r="AK165" i="1"/>
  <c r="AK161" i="1"/>
  <c r="AK152" i="1"/>
  <c r="AK242" i="1" s="1"/>
  <c r="AK130" i="1"/>
  <c r="AK129" i="1"/>
  <c r="AK128" i="1"/>
  <c r="AK116" i="1"/>
  <c r="AK113" i="1"/>
  <c r="AK110" i="1"/>
  <c r="AK105" i="1"/>
  <c r="AK90" i="1"/>
  <c r="AK89" i="1"/>
  <c r="AK88" i="1"/>
  <c r="AK87" i="1"/>
  <c r="AK61" i="1"/>
  <c r="AK56" i="1"/>
  <c r="AK52" i="1"/>
  <c r="AK43" i="1"/>
  <c r="AK33" i="1"/>
  <c r="AK250" i="1" s="1"/>
  <c r="AK28" i="1"/>
  <c r="AK19" i="1"/>
  <c r="AK18" i="1"/>
  <c r="X253" i="1"/>
  <c r="X252" i="1"/>
  <c r="X251" i="1"/>
  <c r="X214" i="1"/>
  <c r="X207" i="1" s="1"/>
  <c r="X210" i="1"/>
  <c r="X203" i="1"/>
  <c r="X195" i="1"/>
  <c r="X190" i="1"/>
  <c r="X186" i="1"/>
  <c r="X182" i="1"/>
  <c r="X178" i="1"/>
  <c r="X174" i="1"/>
  <c r="X169" i="1"/>
  <c r="X165" i="1"/>
  <c r="X161" i="1"/>
  <c r="X152" i="1"/>
  <c r="X242" i="1" s="1"/>
  <c r="X145" i="1"/>
  <c r="X130" i="1"/>
  <c r="X129" i="1"/>
  <c r="X128" i="1"/>
  <c r="X123" i="1"/>
  <c r="X120" i="1"/>
  <c r="X116" i="1"/>
  <c r="X113" i="1"/>
  <c r="X110" i="1"/>
  <c r="X105" i="1"/>
  <c r="X90" i="1"/>
  <c r="X245" i="1" s="1"/>
  <c r="X89" i="1"/>
  <c r="X88" i="1"/>
  <c r="X87" i="1"/>
  <c r="X61" i="1"/>
  <c r="X56" i="1"/>
  <c r="X52" i="1"/>
  <c r="X43" i="1"/>
  <c r="X33" i="1"/>
  <c r="X250" i="1" s="1"/>
  <c r="X28" i="1"/>
  <c r="X24" i="1"/>
  <c r="X19" i="1"/>
  <c r="X18" i="1"/>
  <c r="G253" i="1"/>
  <c r="G252" i="1"/>
  <c r="G251" i="1"/>
  <c r="G214" i="1"/>
  <c r="G207" i="1" s="1"/>
  <c r="G210" i="1"/>
  <c r="G203" i="1"/>
  <c r="G195" i="1"/>
  <c r="G190" i="1"/>
  <c r="G186" i="1"/>
  <c r="G182" i="1"/>
  <c r="G178" i="1"/>
  <c r="G174" i="1"/>
  <c r="G169" i="1"/>
  <c r="G165" i="1"/>
  <c r="G161" i="1"/>
  <c r="G152" i="1"/>
  <c r="G242" i="1" s="1"/>
  <c r="G145" i="1"/>
  <c r="G130" i="1"/>
  <c r="G129" i="1"/>
  <c r="G128" i="1"/>
  <c r="G123" i="1"/>
  <c r="G120" i="1"/>
  <c r="G116" i="1"/>
  <c r="G113" i="1"/>
  <c r="G110" i="1"/>
  <c r="G105" i="1"/>
  <c r="G90" i="1"/>
  <c r="G245" i="1" s="1"/>
  <c r="G89" i="1"/>
  <c r="G88" i="1"/>
  <c r="G87" i="1"/>
  <c r="G61" i="1"/>
  <c r="G56" i="1"/>
  <c r="G52" i="1"/>
  <c r="G38" i="1"/>
  <c r="G33" i="1"/>
  <c r="G18" i="1"/>
  <c r="G24" i="1"/>
  <c r="G19" i="1"/>
  <c r="U17" i="1"/>
  <c r="U18" i="1"/>
  <c r="U19" i="1"/>
  <c r="V19" i="1"/>
  <c r="V26" i="1"/>
  <c r="V24" i="1" s="1"/>
  <c r="V28" i="1"/>
  <c r="U33" i="1"/>
  <c r="U250" i="1" s="1"/>
  <c r="V33" i="1"/>
  <c r="V250" i="1" s="1"/>
  <c r="U43" i="1"/>
  <c r="V43" i="1"/>
  <c r="U52" i="1"/>
  <c r="V52" i="1"/>
  <c r="V56" i="1"/>
  <c r="U61" i="1"/>
  <c r="V64" i="1"/>
  <c r="U87" i="1"/>
  <c r="V87" i="1"/>
  <c r="U88" i="1"/>
  <c r="V88" i="1"/>
  <c r="U89" i="1"/>
  <c r="V89" i="1"/>
  <c r="U90" i="1"/>
  <c r="U245" i="1" s="1"/>
  <c r="U105" i="1"/>
  <c r="V109" i="1"/>
  <c r="V105" i="1" s="1"/>
  <c r="U110" i="1"/>
  <c r="V110" i="1"/>
  <c r="U113" i="1"/>
  <c r="V113" i="1"/>
  <c r="U116" i="1"/>
  <c r="V116" i="1"/>
  <c r="V120" i="1"/>
  <c r="V123" i="1"/>
  <c r="U128" i="1"/>
  <c r="V128" i="1"/>
  <c r="U129" i="1"/>
  <c r="V129" i="1"/>
  <c r="U130" i="1"/>
  <c r="U126" i="1" s="1"/>
  <c r="V130" i="1"/>
  <c r="V145" i="1"/>
  <c r="U151" i="1"/>
  <c r="V151" i="1"/>
  <c r="U152" i="1"/>
  <c r="U242" i="1" s="1"/>
  <c r="V152" i="1"/>
  <c r="V242" i="1" s="1"/>
  <c r="U161" i="1"/>
  <c r="V161" i="1"/>
  <c r="U165" i="1"/>
  <c r="V165" i="1"/>
  <c r="U169" i="1"/>
  <c r="V169" i="1"/>
  <c r="U174" i="1"/>
  <c r="V174" i="1"/>
  <c r="U178" i="1"/>
  <c r="V178" i="1"/>
  <c r="U182" i="1"/>
  <c r="V182" i="1"/>
  <c r="U186" i="1"/>
  <c r="V186" i="1"/>
  <c r="U190" i="1"/>
  <c r="V190" i="1"/>
  <c r="U195" i="1"/>
  <c r="V195" i="1"/>
  <c r="U203" i="1"/>
  <c r="V203" i="1"/>
  <c r="U209" i="1"/>
  <c r="V209" i="1"/>
  <c r="U210" i="1"/>
  <c r="V210" i="1"/>
  <c r="U214" i="1"/>
  <c r="U207" i="1" s="1"/>
  <c r="V214" i="1"/>
  <c r="V207" i="1" s="1"/>
  <c r="U223" i="1"/>
  <c r="V223" i="1"/>
  <c r="U251" i="1"/>
  <c r="V251" i="1"/>
  <c r="U252" i="1"/>
  <c r="V252" i="1"/>
  <c r="U253" i="1"/>
  <c r="V253" i="1"/>
  <c r="J238" i="1" l="1"/>
  <c r="L239" i="1"/>
  <c r="AN238" i="1"/>
  <c r="AP239" i="1"/>
  <c r="AA238" i="1"/>
  <c r="AC239" i="1"/>
  <c r="X249" i="1"/>
  <c r="AK247" i="1"/>
  <c r="AK149" i="1"/>
  <c r="G249" i="1"/>
  <c r="X247" i="1"/>
  <c r="AK15" i="1"/>
  <c r="X15" i="1"/>
  <c r="AK126" i="1"/>
  <c r="AK249" i="1"/>
  <c r="G149" i="1"/>
  <c r="X149" i="1"/>
  <c r="G244" i="1"/>
  <c r="AK248" i="1"/>
  <c r="X243" i="1"/>
  <c r="X248" i="1"/>
  <c r="V244" i="1"/>
  <c r="G250" i="1"/>
  <c r="X126" i="1"/>
  <c r="G248" i="1"/>
  <c r="X85" i="1"/>
  <c r="AK243" i="1"/>
  <c r="AK85" i="1"/>
  <c r="AK245" i="1"/>
  <c r="AK244" i="1"/>
  <c r="X244" i="1"/>
  <c r="G126" i="1"/>
  <c r="G85" i="1"/>
  <c r="G243" i="1"/>
  <c r="G28" i="1"/>
  <c r="G43" i="1"/>
  <c r="V126" i="1"/>
  <c r="V90" i="1"/>
  <c r="V245" i="1" s="1"/>
  <c r="V18" i="1"/>
  <c r="V243" i="1" s="1"/>
  <c r="V61" i="1"/>
  <c r="V15" i="1" s="1"/>
  <c r="U248" i="1"/>
  <c r="U244" i="1"/>
  <c r="V149" i="1"/>
  <c r="U249" i="1"/>
  <c r="U243" i="1"/>
  <c r="U85" i="1"/>
  <c r="U149" i="1"/>
  <c r="U15" i="1"/>
  <c r="U247" i="1"/>
  <c r="V85" i="1"/>
  <c r="V248" i="1"/>
  <c r="V247" i="1"/>
  <c r="V17" i="1"/>
  <c r="V249" i="1"/>
  <c r="AI252" i="1"/>
  <c r="AH252" i="1"/>
  <c r="E252" i="1"/>
  <c r="D252" i="1"/>
  <c r="AP238" i="1" l="1"/>
  <c r="AR239" i="1"/>
  <c r="AC238" i="1"/>
  <c r="AE239" i="1"/>
  <c r="L238" i="1"/>
  <c r="N239" i="1"/>
  <c r="G247" i="1"/>
  <c r="X240" i="1"/>
  <c r="X255" i="1" s="1"/>
  <c r="G15" i="1"/>
  <c r="G240" i="1" s="1"/>
  <c r="U240" i="1"/>
  <c r="U255" i="1" s="1"/>
  <c r="V240" i="1"/>
  <c r="V255" i="1" s="1"/>
  <c r="E223" i="1"/>
  <c r="E46" i="1"/>
  <c r="E41" i="1"/>
  <c r="AE238" i="1" l="1"/>
  <c r="AG239" i="1"/>
  <c r="AG238" i="1" s="1"/>
  <c r="AR238" i="1"/>
  <c r="AT239" i="1"/>
  <c r="AT238" i="1" s="1"/>
  <c r="N238" i="1"/>
  <c r="P239" i="1"/>
  <c r="G255" i="1"/>
  <c r="U246" i="1"/>
  <c r="V246" i="1"/>
  <c r="E88" i="1"/>
  <c r="E87" i="1"/>
  <c r="AJ42" i="1"/>
  <c r="AL42" i="1" s="1"/>
  <c r="AN42" i="1" s="1"/>
  <c r="AP42" i="1" s="1"/>
  <c r="AR42" i="1" s="1"/>
  <c r="AT42" i="1" s="1"/>
  <c r="W42" i="1"/>
  <c r="Y42" i="1" s="1"/>
  <c r="AA42" i="1" s="1"/>
  <c r="AC42" i="1" s="1"/>
  <c r="AE42" i="1" s="1"/>
  <c r="AG42" i="1" s="1"/>
  <c r="AI19" i="1"/>
  <c r="AI18" i="1"/>
  <c r="AI17" i="1"/>
  <c r="E19" i="1"/>
  <c r="E17" i="1"/>
  <c r="P238" i="1" l="1"/>
  <c r="R239" i="1"/>
  <c r="AI61" i="1"/>
  <c r="E61" i="1"/>
  <c r="AI56" i="1"/>
  <c r="AJ58" i="1"/>
  <c r="AL58" i="1" s="1"/>
  <c r="AN58" i="1" s="1"/>
  <c r="AP58" i="1" s="1"/>
  <c r="AR58" i="1" s="1"/>
  <c r="AT58" i="1" s="1"/>
  <c r="AJ59" i="1"/>
  <c r="AL59" i="1" s="1"/>
  <c r="AN59" i="1" s="1"/>
  <c r="AP59" i="1" s="1"/>
  <c r="AR59" i="1" s="1"/>
  <c r="AT59" i="1" s="1"/>
  <c r="AJ60" i="1"/>
  <c r="AL60" i="1" s="1"/>
  <c r="AN60" i="1" s="1"/>
  <c r="AP60" i="1" s="1"/>
  <c r="AR60" i="1" s="1"/>
  <c r="AT60" i="1" s="1"/>
  <c r="W58" i="1"/>
  <c r="Y58" i="1" s="1"/>
  <c r="AA58" i="1" s="1"/>
  <c r="AC58" i="1" s="1"/>
  <c r="AE58" i="1" s="1"/>
  <c r="AG58" i="1" s="1"/>
  <c r="W59" i="1"/>
  <c r="Y59" i="1" s="1"/>
  <c r="AA59" i="1" s="1"/>
  <c r="AC59" i="1" s="1"/>
  <c r="AE59" i="1" s="1"/>
  <c r="AG59" i="1" s="1"/>
  <c r="W60" i="1"/>
  <c r="Y60" i="1" s="1"/>
  <c r="AA60" i="1" s="1"/>
  <c r="AC60" i="1" s="1"/>
  <c r="AE60" i="1" s="1"/>
  <c r="AG60" i="1" s="1"/>
  <c r="E56" i="1"/>
  <c r="F58" i="1"/>
  <c r="H58" i="1" s="1"/>
  <c r="J58" i="1" s="1"/>
  <c r="L58" i="1" s="1"/>
  <c r="N58" i="1" s="1"/>
  <c r="P58" i="1" s="1"/>
  <c r="R58" i="1" s="1"/>
  <c r="T58" i="1" s="1"/>
  <c r="F59" i="1"/>
  <c r="H59" i="1" s="1"/>
  <c r="J59" i="1" s="1"/>
  <c r="L59" i="1" s="1"/>
  <c r="N59" i="1" s="1"/>
  <c r="P59" i="1" s="1"/>
  <c r="R59" i="1" s="1"/>
  <c r="T59" i="1" s="1"/>
  <c r="F60" i="1"/>
  <c r="H60" i="1" s="1"/>
  <c r="J60" i="1" s="1"/>
  <c r="L60" i="1" s="1"/>
  <c r="N60" i="1" s="1"/>
  <c r="P60" i="1" s="1"/>
  <c r="R60" i="1" s="1"/>
  <c r="T60" i="1" s="1"/>
  <c r="AJ65" i="1"/>
  <c r="AL65" i="1" s="1"/>
  <c r="AN65" i="1" s="1"/>
  <c r="AP65" i="1" s="1"/>
  <c r="AR65" i="1" s="1"/>
  <c r="AT65" i="1" s="1"/>
  <c r="W65" i="1"/>
  <c r="Y65" i="1" s="1"/>
  <c r="AA65" i="1" s="1"/>
  <c r="AC65" i="1" s="1"/>
  <c r="AE65" i="1" s="1"/>
  <c r="AG65" i="1" s="1"/>
  <c r="F64" i="1"/>
  <c r="H64" i="1" s="1"/>
  <c r="J64" i="1" s="1"/>
  <c r="L64" i="1" s="1"/>
  <c r="N64" i="1" s="1"/>
  <c r="P64" i="1" s="1"/>
  <c r="R64" i="1" s="1"/>
  <c r="T64" i="1" s="1"/>
  <c r="F65" i="1"/>
  <c r="H65" i="1" s="1"/>
  <c r="J65" i="1" s="1"/>
  <c r="L65" i="1" s="1"/>
  <c r="N65" i="1" s="1"/>
  <c r="P65" i="1" s="1"/>
  <c r="R65" i="1" s="1"/>
  <c r="T65" i="1" s="1"/>
  <c r="R238" i="1" l="1"/>
  <c r="T239" i="1"/>
  <c r="T238" i="1" s="1"/>
  <c r="F42" i="1"/>
  <c r="H42" i="1" s="1"/>
  <c r="J42" i="1" s="1"/>
  <c r="L42" i="1" s="1"/>
  <c r="N42" i="1" s="1"/>
  <c r="P42" i="1" s="1"/>
  <c r="R42" i="1" s="1"/>
  <c r="T42" i="1" s="1"/>
  <c r="E38" i="1"/>
  <c r="AI129" i="1" l="1"/>
  <c r="AI128" i="1"/>
  <c r="E129" i="1"/>
  <c r="E128" i="1"/>
  <c r="W145" i="1"/>
  <c r="Y145" i="1" s="1"/>
  <c r="AA145" i="1" s="1"/>
  <c r="AC145" i="1" s="1"/>
  <c r="AE145" i="1" s="1"/>
  <c r="AG145" i="1" s="1"/>
  <c r="AJ145" i="1"/>
  <c r="AL145" i="1" s="1"/>
  <c r="AN145" i="1" s="1"/>
  <c r="AP145" i="1" s="1"/>
  <c r="AR145" i="1" s="1"/>
  <c r="AT145" i="1" s="1"/>
  <c r="AJ147" i="1"/>
  <c r="AL147" i="1" s="1"/>
  <c r="AN147" i="1" s="1"/>
  <c r="AP147" i="1" s="1"/>
  <c r="AR147" i="1" s="1"/>
  <c r="AT147" i="1" s="1"/>
  <c r="AJ148" i="1"/>
  <c r="AL148" i="1" s="1"/>
  <c r="AN148" i="1" s="1"/>
  <c r="AP148" i="1" s="1"/>
  <c r="AR148" i="1" s="1"/>
  <c r="AT148" i="1" s="1"/>
  <c r="W147" i="1"/>
  <c r="Y147" i="1" s="1"/>
  <c r="AA147" i="1" s="1"/>
  <c r="AC147" i="1" s="1"/>
  <c r="AE147" i="1" s="1"/>
  <c r="AG147" i="1" s="1"/>
  <c r="W148" i="1"/>
  <c r="Y148" i="1" s="1"/>
  <c r="AA148" i="1" s="1"/>
  <c r="AC148" i="1" s="1"/>
  <c r="AE148" i="1" s="1"/>
  <c r="AG148" i="1" s="1"/>
  <c r="F147" i="1"/>
  <c r="H147" i="1" s="1"/>
  <c r="J147" i="1" s="1"/>
  <c r="L147" i="1" s="1"/>
  <c r="N147" i="1" s="1"/>
  <c r="P147" i="1" s="1"/>
  <c r="R147" i="1" s="1"/>
  <c r="T147" i="1" s="1"/>
  <c r="F148" i="1"/>
  <c r="H148" i="1" s="1"/>
  <c r="J148" i="1" s="1"/>
  <c r="L148" i="1" s="1"/>
  <c r="N148" i="1" s="1"/>
  <c r="P148" i="1" s="1"/>
  <c r="R148" i="1" s="1"/>
  <c r="T148" i="1" s="1"/>
  <c r="E145" i="1"/>
  <c r="F145" i="1" s="1"/>
  <c r="H145" i="1" s="1"/>
  <c r="J145" i="1" s="1"/>
  <c r="L145" i="1" s="1"/>
  <c r="N145" i="1" s="1"/>
  <c r="P145" i="1" s="1"/>
  <c r="R145" i="1" s="1"/>
  <c r="T145" i="1" s="1"/>
  <c r="AJ40" i="1"/>
  <c r="AL40" i="1" s="1"/>
  <c r="AN40" i="1" s="1"/>
  <c r="AP40" i="1" s="1"/>
  <c r="AR40" i="1" s="1"/>
  <c r="AT40" i="1" s="1"/>
  <c r="AJ41" i="1"/>
  <c r="AL41" i="1" s="1"/>
  <c r="AN41" i="1" s="1"/>
  <c r="AP41" i="1" s="1"/>
  <c r="AR41" i="1" s="1"/>
  <c r="AT41" i="1" s="1"/>
  <c r="W40" i="1"/>
  <c r="Y40" i="1" s="1"/>
  <c r="AA40" i="1" s="1"/>
  <c r="AC40" i="1" s="1"/>
  <c r="AE40" i="1" s="1"/>
  <c r="AG40" i="1" s="1"/>
  <c r="W41" i="1"/>
  <c r="Y41" i="1" s="1"/>
  <c r="AA41" i="1" s="1"/>
  <c r="AC41" i="1" s="1"/>
  <c r="AE41" i="1" s="1"/>
  <c r="AG41" i="1" s="1"/>
  <c r="F40" i="1"/>
  <c r="H40" i="1" s="1"/>
  <c r="J40" i="1" s="1"/>
  <c r="L40" i="1" s="1"/>
  <c r="N40" i="1" s="1"/>
  <c r="P40" i="1" s="1"/>
  <c r="R40" i="1" s="1"/>
  <c r="T40" i="1" s="1"/>
  <c r="F41" i="1"/>
  <c r="H41" i="1" s="1"/>
  <c r="J41" i="1" s="1"/>
  <c r="L41" i="1" s="1"/>
  <c r="N41" i="1" s="1"/>
  <c r="P41" i="1" s="1"/>
  <c r="R41" i="1" s="1"/>
  <c r="T41" i="1" s="1"/>
  <c r="AJ38" i="1"/>
  <c r="AL38" i="1" s="1"/>
  <c r="AN38" i="1" s="1"/>
  <c r="AP38" i="1" s="1"/>
  <c r="AR38" i="1" s="1"/>
  <c r="AT38" i="1" s="1"/>
  <c r="W38" i="1"/>
  <c r="Y38" i="1" s="1"/>
  <c r="AA38" i="1" s="1"/>
  <c r="AC38" i="1" s="1"/>
  <c r="AE38" i="1" s="1"/>
  <c r="AG38" i="1" s="1"/>
  <c r="AI253" i="1"/>
  <c r="E253" i="1"/>
  <c r="AI87" i="1"/>
  <c r="AJ103" i="1"/>
  <c r="AL103" i="1" s="1"/>
  <c r="AN103" i="1" s="1"/>
  <c r="AP103" i="1" s="1"/>
  <c r="AR103" i="1" s="1"/>
  <c r="AT103" i="1" s="1"/>
  <c r="W103" i="1"/>
  <c r="Y103" i="1" s="1"/>
  <c r="AA103" i="1" s="1"/>
  <c r="AC103" i="1" s="1"/>
  <c r="AE103" i="1" s="1"/>
  <c r="AG103" i="1" s="1"/>
  <c r="F103" i="1"/>
  <c r="H103" i="1" s="1"/>
  <c r="J103" i="1" s="1"/>
  <c r="L103" i="1" s="1"/>
  <c r="N103" i="1" s="1"/>
  <c r="P103" i="1" s="1"/>
  <c r="R103" i="1" s="1"/>
  <c r="T103" i="1" s="1"/>
  <c r="AI224" i="1"/>
  <c r="AI223" i="1" s="1"/>
  <c r="AJ235" i="1"/>
  <c r="AL235" i="1" s="1"/>
  <c r="AN235" i="1" s="1"/>
  <c r="AP235" i="1" s="1"/>
  <c r="AR235" i="1" s="1"/>
  <c r="AT235" i="1" s="1"/>
  <c r="W235" i="1"/>
  <c r="Y235" i="1" s="1"/>
  <c r="AA235" i="1" s="1"/>
  <c r="AC235" i="1" s="1"/>
  <c r="AE235" i="1" s="1"/>
  <c r="AG235" i="1" s="1"/>
  <c r="F235" i="1"/>
  <c r="H235" i="1" s="1"/>
  <c r="J235" i="1" s="1"/>
  <c r="L235" i="1" s="1"/>
  <c r="N235" i="1" s="1"/>
  <c r="P235" i="1" s="1"/>
  <c r="R235" i="1" s="1"/>
  <c r="T235" i="1" s="1"/>
  <c r="AI28" i="1"/>
  <c r="F38" i="1" l="1"/>
  <c r="H38" i="1" s="1"/>
  <c r="J38" i="1" s="1"/>
  <c r="L38" i="1" s="1"/>
  <c r="N38" i="1" s="1"/>
  <c r="P38" i="1" s="1"/>
  <c r="R38" i="1" s="1"/>
  <c r="T38" i="1" s="1"/>
  <c r="AJ30" i="1" l="1"/>
  <c r="AL30" i="1" s="1"/>
  <c r="AN30" i="1" s="1"/>
  <c r="AP30" i="1" s="1"/>
  <c r="AR30" i="1" s="1"/>
  <c r="AT30" i="1" s="1"/>
  <c r="W30" i="1"/>
  <c r="Y30" i="1" s="1"/>
  <c r="AA30" i="1" s="1"/>
  <c r="AC30" i="1" s="1"/>
  <c r="AE30" i="1" s="1"/>
  <c r="AG30" i="1" s="1"/>
  <c r="F30" i="1"/>
  <c r="H30" i="1" s="1"/>
  <c r="J30" i="1" s="1"/>
  <c r="L30" i="1" s="1"/>
  <c r="N30" i="1" s="1"/>
  <c r="P30" i="1" s="1"/>
  <c r="R30" i="1" s="1"/>
  <c r="T30" i="1" s="1"/>
  <c r="E24" i="1" l="1"/>
  <c r="AI90" i="1" l="1"/>
  <c r="D90" i="1"/>
  <c r="D87" i="1"/>
  <c r="W120" i="1"/>
  <c r="Y120" i="1" s="1"/>
  <c r="AA120" i="1" s="1"/>
  <c r="AC120" i="1" s="1"/>
  <c r="AE120" i="1" s="1"/>
  <c r="AG120" i="1" s="1"/>
  <c r="W123" i="1"/>
  <c r="Y123" i="1" s="1"/>
  <c r="AA123" i="1" s="1"/>
  <c r="AC123" i="1" s="1"/>
  <c r="AE123" i="1" s="1"/>
  <c r="AG123" i="1" s="1"/>
  <c r="E123" i="1"/>
  <c r="F123" i="1" s="1"/>
  <c r="H123" i="1" s="1"/>
  <c r="J123" i="1" s="1"/>
  <c r="L123" i="1" s="1"/>
  <c r="N123" i="1" s="1"/>
  <c r="P123" i="1" s="1"/>
  <c r="R123" i="1" s="1"/>
  <c r="T123" i="1" s="1"/>
  <c r="E120" i="1"/>
  <c r="F120" i="1" s="1"/>
  <c r="H120" i="1" s="1"/>
  <c r="J120" i="1" s="1"/>
  <c r="L120" i="1" s="1"/>
  <c r="N120" i="1" s="1"/>
  <c r="P120" i="1" s="1"/>
  <c r="R120" i="1" s="1"/>
  <c r="T120" i="1" s="1"/>
  <c r="AJ120" i="1"/>
  <c r="AL120" i="1" s="1"/>
  <c r="AN120" i="1" s="1"/>
  <c r="AP120" i="1" s="1"/>
  <c r="AR120" i="1" s="1"/>
  <c r="AT120" i="1" s="1"/>
  <c r="AJ122" i="1"/>
  <c r="AL122" i="1" s="1"/>
  <c r="AN122" i="1" s="1"/>
  <c r="AP122" i="1" s="1"/>
  <c r="AR122" i="1" s="1"/>
  <c r="AT122" i="1" s="1"/>
  <c r="AJ123" i="1"/>
  <c r="AL123" i="1" s="1"/>
  <c r="AN123" i="1" s="1"/>
  <c r="AP123" i="1" s="1"/>
  <c r="AR123" i="1" s="1"/>
  <c r="AT123" i="1" s="1"/>
  <c r="AJ125" i="1"/>
  <c r="AL125" i="1" s="1"/>
  <c r="AN125" i="1" s="1"/>
  <c r="AP125" i="1" s="1"/>
  <c r="AR125" i="1" s="1"/>
  <c r="AT125" i="1" s="1"/>
  <c r="W122" i="1"/>
  <c r="Y122" i="1" s="1"/>
  <c r="AA122" i="1" s="1"/>
  <c r="AC122" i="1" s="1"/>
  <c r="AE122" i="1" s="1"/>
  <c r="AG122" i="1" s="1"/>
  <c r="W125" i="1"/>
  <c r="Y125" i="1" s="1"/>
  <c r="AA125" i="1" s="1"/>
  <c r="AC125" i="1" s="1"/>
  <c r="AE125" i="1" s="1"/>
  <c r="AG125" i="1" s="1"/>
  <c r="F122" i="1"/>
  <c r="H122" i="1" s="1"/>
  <c r="J122" i="1" s="1"/>
  <c r="L122" i="1" s="1"/>
  <c r="N122" i="1" s="1"/>
  <c r="P122" i="1" s="1"/>
  <c r="R122" i="1" s="1"/>
  <c r="T122" i="1" s="1"/>
  <c r="F125" i="1"/>
  <c r="H125" i="1" s="1"/>
  <c r="J125" i="1" s="1"/>
  <c r="L125" i="1" s="1"/>
  <c r="N125" i="1" s="1"/>
  <c r="P125" i="1" s="1"/>
  <c r="R125" i="1" s="1"/>
  <c r="T125" i="1" s="1"/>
  <c r="E109" i="1" l="1"/>
  <c r="E90" i="1" s="1"/>
  <c r="E31" i="1" l="1"/>
  <c r="D18" i="1"/>
  <c r="D17" i="1"/>
  <c r="F26" i="1"/>
  <c r="H26" i="1" s="1"/>
  <c r="J26" i="1" s="1"/>
  <c r="L26" i="1" s="1"/>
  <c r="N26" i="1" s="1"/>
  <c r="P26" i="1" s="1"/>
  <c r="R26" i="1" s="1"/>
  <c r="T26" i="1" s="1"/>
  <c r="F27" i="1"/>
  <c r="H27" i="1" s="1"/>
  <c r="J27" i="1" s="1"/>
  <c r="L27" i="1" s="1"/>
  <c r="N27" i="1" s="1"/>
  <c r="P27" i="1" s="1"/>
  <c r="R27" i="1" s="1"/>
  <c r="T27" i="1" s="1"/>
  <c r="AJ26" i="1"/>
  <c r="AL26" i="1" s="1"/>
  <c r="AN26" i="1" s="1"/>
  <c r="AP26" i="1" s="1"/>
  <c r="AR26" i="1" s="1"/>
  <c r="AT26" i="1" s="1"/>
  <c r="AJ27" i="1"/>
  <c r="AL27" i="1" s="1"/>
  <c r="AN27" i="1" s="1"/>
  <c r="AP27" i="1" s="1"/>
  <c r="AR27" i="1" s="1"/>
  <c r="AT27" i="1" s="1"/>
  <c r="W26" i="1"/>
  <c r="Y26" i="1" s="1"/>
  <c r="AA26" i="1" s="1"/>
  <c r="AC26" i="1" s="1"/>
  <c r="AE26" i="1" s="1"/>
  <c r="AG26" i="1" s="1"/>
  <c r="W27" i="1"/>
  <c r="Y27" i="1" s="1"/>
  <c r="AA27" i="1" s="1"/>
  <c r="AC27" i="1" s="1"/>
  <c r="AE27" i="1" s="1"/>
  <c r="AG27" i="1" s="1"/>
  <c r="E18" i="1" l="1"/>
  <c r="F18" i="1" s="1"/>
  <c r="H18" i="1" s="1"/>
  <c r="J18" i="1" s="1"/>
  <c r="L18" i="1" s="1"/>
  <c r="N18" i="1" s="1"/>
  <c r="P18" i="1" s="1"/>
  <c r="R18" i="1" s="1"/>
  <c r="T18" i="1" s="1"/>
  <c r="E28" i="1"/>
  <c r="AI33" i="1"/>
  <c r="AI214" i="1"/>
  <c r="AI210" i="1"/>
  <c r="AI209" i="1"/>
  <c r="AI195" i="1"/>
  <c r="AI190" i="1"/>
  <c r="AI186" i="1"/>
  <c r="AI182" i="1"/>
  <c r="AI178" i="1"/>
  <c r="AI174" i="1"/>
  <c r="AI169" i="1"/>
  <c r="AI165" i="1"/>
  <c r="AI161" i="1"/>
  <c r="AI152" i="1"/>
  <c r="AI242" i="1" s="1"/>
  <c r="AI151" i="1"/>
  <c r="AI130" i="1"/>
  <c r="AI116" i="1"/>
  <c r="AI113" i="1"/>
  <c r="AI110" i="1"/>
  <c r="AI105" i="1"/>
  <c r="AI245" i="1"/>
  <c r="AI89" i="1"/>
  <c r="AI88" i="1"/>
  <c r="AI52" i="1"/>
  <c r="AI43" i="1"/>
  <c r="AJ234" i="1"/>
  <c r="AL234" i="1" s="1"/>
  <c r="AN234" i="1" s="1"/>
  <c r="AP234" i="1" s="1"/>
  <c r="AR234" i="1" s="1"/>
  <c r="AT234" i="1" s="1"/>
  <c r="AJ233" i="1"/>
  <c r="AL233" i="1" s="1"/>
  <c r="AN233" i="1" s="1"/>
  <c r="AP233" i="1" s="1"/>
  <c r="AR233" i="1" s="1"/>
  <c r="AT233" i="1" s="1"/>
  <c r="AJ232" i="1"/>
  <c r="AL232" i="1" s="1"/>
  <c r="AN232" i="1" s="1"/>
  <c r="AP232" i="1" s="1"/>
  <c r="AR232" i="1" s="1"/>
  <c r="AT232" i="1" s="1"/>
  <c r="AJ231" i="1"/>
  <c r="AL231" i="1" s="1"/>
  <c r="AN231" i="1" s="1"/>
  <c r="AP231" i="1" s="1"/>
  <c r="AR231" i="1" s="1"/>
  <c r="AT231" i="1" s="1"/>
  <c r="AJ230" i="1"/>
  <c r="AL230" i="1" s="1"/>
  <c r="AN230" i="1" s="1"/>
  <c r="AP230" i="1" s="1"/>
  <c r="AR230" i="1" s="1"/>
  <c r="AT230" i="1" s="1"/>
  <c r="AJ229" i="1"/>
  <c r="AL229" i="1" s="1"/>
  <c r="AN229" i="1" s="1"/>
  <c r="AP229" i="1" s="1"/>
  <c r="AR229" i="1" s="1"/>
  <c r="AT229" i="1" s="1"/>
  <c r="AJ228" i="1"/>
  <c r="AL228" i="1" s="1"/>
  <c r="AN228" i="1" s="1"/>
  <c r="AP228" i="1" s="1"/>
  <c r="AR228" i="1" s="1"/>
  <c r="AT228" i="1" s="1"/>
  <c r="AJ227" i="1"/>
  <c r="AL227" i="1" s="1"/>
  <c r="AN227" i="1" s="1"/>
  <c r="AP227" i="1" s="1"/>
  <c r="AR227" i="1" s="1"/>
  <c r="AT227" i="1" s="1"/>
  <c r="AJ226" i="1"/>
  <c r="AL226" i="1" s="1"/>
  <c r="AN226" i="1" s="1"/>
  <c r="AP226" i="1" s="1"/>
  <c r="AR226" i="1" s="1"/>
  <c r="AT226" i="1" s="1"/>
  <c r="AJ225" i="1"/>
  <c r="AL225" i="1" s="1"/>
  <c r="AN225" i="1" s="1"/>
  <c r="AP225" i="1" s="1"/>
  <c r="AR225" i="1" s="1"/>
  <c r="AT225" i="1" s="1"/>
  <c r="AJ224" i="1"/>
  <c r="AL224" i="1" s="1"/>
  <c r="AN224" i="1" s="1"/>
  <c r="AP224" i="1" s="1"/>
  <c r="AR224" i="1" s="1"/>
  <c r="AT224" i="1" s="1"/>
  <c r="AJ221" i="1"/>
  <c r="AL221" i="1" s="1"/>
  <c r="AN221" i="1" s="1"/>
  <c r="AP221" i="1" s="1"/>
  <c r="AR221" i="1" s="1"/>
  <c r="AT221" i="1" s="1"/>
  <c r="AJ220" i="1"/>
  <c r="AL220" i="1" s="1"/>
  <c r="AN220" i="1" s="1"/>
  <c r="AP220" i="1" s="1"/>
  <c r="AR220" i="1" s="1"/>
  <c r="AT220" i="1" s="1"/>
  <c r="AJ219" i="1"/>
  <c r="AL219" i="1" s="1"/>
  <c r="AN219" i="1" s="1"/>
  <c r="AP219" i="1" s="1"/>
  <c r="AR219" i="1" s="1"/>
  <c r="AT219" i="1" s="1"/>
  <c r="AJ218" i="1"/>
  <c r="AL218" i="1" s="1"/>
  <c r="AN218" i="1" s="1"/>
  <c r="AP218" i="1" s="1"/>
  <c r="AR218" i="1" s="1"/>
  <c r="AT218" i="1" s="1"/>
  <c r="AJ217" i="1"/>
  <c r="AL217" i="1" s="1"/>
  <c r="AN217" i="1" s="1"/>
  <c r="AP217" i="1" s="1"/>
  <c r="AR217" i="1" s="1"/>
  <c r="AT217" i="1" s="1"/>
  <c r="AJ216" i="1"/>
  <c r="AL216" i="1" s="1"/>
  <c r="AN216" i="1" s="1"/>
  <c r="AP216" i="1" s="1"/>
  <c r="AR216" i="1" s="1"/>
  <c r="AT216" i="1" s="1"/>
  <c r="AJ213" i="1"/>
  <c r="AL213" i="1" s="1"/>
  <c r="AN213" i="1" s="1"/>
  <c r="AP213" i="1" s="1"/>
  <c r="AR213" i="1" s="1"/>
  <c r="AT213" i="1" s="1"/>
  <c r="AJ212" i="1"/>
  <c r="AL212" i="1" s="1"/>
  <c r="AN212" i="1" s="1"/>
  <c r="AP212" i="1" s="1"/>
  <c r="AR212" i="1" s="1"/>
  <c r="AT212" i="1" s="1"/>
  <c r="AJ211" i="1"/>
  <c r="AL211" i="1" s="1"/>
  <c r="AN211" i="1" s="1"/>
  <c r="AP211" i="1" s="1"/>
  <c r="AR211" i="1" s="1"/>
  <c r="AT211" i="1" s="1"/>
  <c r="AJ204" i="1"/>
  <c r="AL204" i="1" s="1"/>
  <c r="AN204" i="1" s="1"/>
  <c r="AP204" i="1" s="1"/>
  <c r="AR204" i="1" s="1"/>
  <c r="AT204" i="1" s="1"/>
  <c r="AJ197" i="1"/>
  <c r="AL197" i="1" s="1"/>
  <c r="AN197" i="1" s="1"/>
  <c r="AP197" i="1" s="1"/>
  <c r="AR197" i="1" s="1"/>
  <c r="AT197" i="1" s="1"/>
  <c r="AJ193" i="1"/>
  <c r="AL193" i="1" s="1"/>
  <c r="AN193" i="1" s="1"/>
  <c r="AP193" i="1" s="1"/>
  <c r="AR193" i="1" s="1"/>
  <c r="AT193" i="1" s="1"/>
  <c r="AJ192" i="1"/>
  <c r="AL192" i="1" s="1"/>
  <c r="AN192" i="1" s="1"/>
  <c r="AP192" i="1" s="1"/>
  <c r="AR192" i="1" s="1"/>
  <c r="AT192" i="1" s="1"/>
  <c r="AJ189" i="1"/>
  <c r="AL189" i="1" s="1"/>
  <c r="AN189" i="1" s="1"/>
  <c r="AP189" i="1" s="1"/>
  <c r="AR189" i="1" s="1"/>
  <c r="AT189" i="1" s="1"/>
  <c r="AJ188" i="1"/>
  <c r="AL188" i="1" s="1"/>
  <c r="AN188" i="1" s="1"/>
  <c r="AP188" i="1" s="1"/>
  <c r="AR188" i="1" s="1"/>
  <c r="AT188" i="1" s="1"/>
  <c r="AJ185" i="1"/>
  <c r="AL185" i="1" s="1"/>
  <c r="AN185" i="1" s="1"/>
  <c r="AP185" i="1" s="1"/>
  <c r="AR185" i="1" s="1"/>
  <c r="AT185" i="1" s="1"/>
  <c r="AJ184" i="1"/>
  <c r="AL184" i="1" s="1"/>
  <c r="AN184" i="1" s="1"/>
  <c r="AP184" i="1" s="1"/>
  <c r="AR184" i="1" s="1"/>
  <c r="AT184" i="1" s="1"/>
  <c r="AJ181" i="1"/>
  <c r="AL181" i="1" s="1"/>
  <c r="AN181" i="1" s="1"/>
  <c r="AP181" i="1" s="1"/>
  <c r="AR181" i="1" s="1"/>
  <c r="AT181" i="1" s="1"/>
  <c r="AJ180" i="1"/>
  <c r="AL180" i="1" s="1"/>
  <c r="AN180" i="1" s="1"/>
  <c r="AP180" i="1" s="1"/>
  <c r="AR180" i="1" s="1"/>
  <c r="AT180" i="1" s="1"/>
  <c r="AJ177" i="1"/>
  <c r="AL177" i="1" s="1"/>
  <c r="AN177" i="1" s="1"/>
  <c r="AP177" i="1" s="1"/>
  <c r="AR177" i="1" s="1"/>
  <c r="AT177" i="1" s="1"/>
  <c r="AJ176" i="1"/>
  <c r="AL176" i="1" s="1"/>
  <c r="AN176" i="1" s="1"/>
  <c r="AP176" i="1" s="1"/>
  <c r="AR176" i="1" s="1"/>
  <c r="AT176" i="1" s="1"/>
  <c r="AJ173" i="1"/>
  <c r="AL173" i="1" s="1"/>
  <c r="AN173" i="1" s="1"/>
  <c r="AP173" i="1" s="1"/>
  <c r="AR173" i="1" s="1"/>
  <c r="AT173" i="1" s="1"/>
  <c r="AJ172" i="1"/>
  <c r="AL172" i="1" s="1"/>
  <c r="AN172" i="1" s="1"/>
  <c r="AP172" i="1" s="1"/>
  <c r="AR172" i="1" s="1"/>
  <c r="AT172" i="1" s="1"/>
  <c r="AJ171" i="1"/>
  <c r="AL171" i="1" s="1"/>
  <c r="AN171" i="1" s="1"/>
  <c r="AP171" i="1" s="1"/>
  <c r="AR171" i="1" s="1"/>
  <c r="AT171" i="1" s="1"/>
  <c r="AJ168" i="1"/>
  <c r="AL168" i="1" s="1"/>
  <c r="AN168" i="1" s="1"/>
  <c r="AP168" i="1" s="1"/>
  <c r="AR168" i="1" s="1"/>
  <c r="AT168" i="1" s="1"/>
  <c r="AJ167" i="1"/>
  <c r="AL167" i="1" s="1"/>
  <c r="AN167" i="1" s="1"/>
  <c r="AP167" i="1" s="1"/>
  <c r="AR167" i="1" s="1"/>
  <c r="AT167" i="1" s="1"/>
  <c r="AJ164" i="1"/>
  <c r="AL164" i="1" s="1"/>
  <c r="AN164" i="1" s="1"/>
  <c r="AP164" i="1" s="1"/>
  <c r="AR164" i="1" s="1"/>
  <c r="AT164" i="1" s="1"/>
  <c r="AJ163" i="1"/>
  <c r="AL163" i="1" s="1"/>
  <c r="AN163" i="1" s="1"/>
  <c r="AP163" i="1" s="1"/>
  <c r="AR163" i="1" s="1"/>
  <c r="AT163" i="1" s="1"/>
  <c r="AJ160" i="1"/>
  <c r="AL160" i="1" s="1"/>
  <c r="AN160" i="1" s="1"/>
  <c r="AP160" i="1" s="1"/>
  <c r="AR160" i="1" s="1"/>
  <c r="AT160" i="1" s="1"/>
  <c r="AJ159" i="1"/>
  <c r="AL159" i="1" s="1"/>
  <c r="AN159" i="1" s="1"/>
  <c r="AP159" i="1" s="1"/>
  <c r="AR159" i="1" s="1"/>
  <c r="AT159" i="1" s="1"/>
  <c r="AJ158" i="1"/>
  <c r="AL158" i="1" s="1"/>
  <c r="AN158" i="1" s="1"/>
  <c r="AP158" i="1" s="1"/>
  <c r="AR158" i="1" s="1"/>
  <c r="AT158" i="1" s="1"/>
  <c r="AJ157" i="1"/>
  <c r="AL157" i="1" s="1"/>
  <c r="AN157" i="1" s="1"/>
  <c r="AP157" i="1" s="1"/>
  <c r="AR157" i="1" s="1"/>
  <c r="AT157" i="1" s="1"/>
  <c r="AJ156" i="1"/>
  <c r="AL156" i="1" s="1"/>
  <c r="AN156" i="1" s="1"/>
  <c r="AP156" i="1" s="1"/>
  <c r="AR156" i="1" s="1"/>
  <c r="AT156" i="1" s="1"/>
  <c r="AJ155" i="1"/>
  <c r="AL155" i="1" s="1"/>
  <c r="AN155" i="1" s="1"/>
  <c r="AP155" i="1" s="1"/>
  <c r="AR155" i="1" s="1"/>
  <c r="AT155" i="1" s="1"/>
  <c r="AJ154" i="1"/>
  <c r="AL154" i="1" s="1"/>
  <c r="AN154" i="1" s="1"/>
  <c r="AP154" i="1" s="1"/>
  <c r="AR154" i="1" s="1"/>
  <c r="AT154" i="1" s="1"/>
  <c r="AJ144" i="1"/>
  <c r="AL144" i="1" s="1"/>
  <c r="AN144" i="1" s="1"/>
  <c r="AP144" i="1" s="1"/>
  <c r="AR144" i="1" s="1"/>
  <c r="AT144" i="1" s="1"/>
  <c r="AJ143" i="1"/>
  <c r="AL143" i="1" s="1"/>
  <c r="AN143" i="1" s="1"/>
  <c r="AP143" i="1" s="1"/>
  <c r="AR143" i="1" s="1"/>
  <c r="AT143" i="1" s="1"/>
  <c r="AJ142" i="1"/>
  <c r="AL142" i="1" s="1"/>
  <c r="AN142" i="1" s="1"/>
  <c r="AP142" i="1" s="1"/>
  <c r="AR142" i="1" s="1"/>
  <c r="AT142" i="1" s="1"/>
  <c r="AJ141" i="1"/>
  <c r="AL141" i="1" s="1"/>
  <c r="AN141" i="1" s="1"/>
  <c r="AP141" i="1" s="1"/>
  <c r="AR141" i="1" s="1"/>
  <c r="AT141" i="1" s="1"/>
  <c r="AJ140" i="1"/>
  <c r="AL140" i="1" s="1"/>
  <c r="AN140" i="1" s="1"/>
  <c r="AP140" i="1" s="1"/>
  <c r="AR140" i="1" s="1"/>
  <c r="AT140" i="1" s="1"/>
  <c r="AJ139" i="1"/>
  <c r="AL139" i="1" s="1"/>
  <c r="AN139" i="1" s="1"/>
  <c r="AP139" i="1" s="1"/>
  <c r="AR139" i="1" s="1"/>
  <c r="AT139" i="1" s="1"/>
  <c r="AJ138" i="1"/>
  <c r="AL138" i="1" s="1"/>
  <c r="AN138" i="1" s="1"/>
  <c r="AP138" i="1" s="1"/>
  <c r="AR138" i="1" s="1"/>
  <c r="AT138" i="1" s="1"/>
  <c r="AJ137" i="1"/>
  <c r="AL137" i="1" s="1"/>
  <c r="AN137" i="1" s="1"/>
  <c r="AP137" i="1" s="1"/>
  <c r="AR137" i="1" s="1"/>
  <c r="AT137" i="1" s="1"/>
  <c r="AJ136" i="1"/>
  <c r="AL136" i="1" s="1"/>
  <c r="AN136" i="1" s="1"/>
  <c r="AP136" i="1" s="1"/>
  <c r="AR136" i="1" s="1"/>
  <c r="AT136" i="1" s="1"/>
  <c r="AJ135" i="1"/>
  <c r="AL135" i="1" s="1"/>
  <c r="AN135" i="1" s="1"/>
  <c r="AP135" i="1" s="1"/>
  <c r="AR135" i="1" s="1"/>
  <c r="AT135" i="1" s="1"/>
  <c r="AJ134" i="1"/>
  <c r="AL134" i="1" s="1"/>
  <c r="AN134" i="1" s="1"/>
  <c r="AP134" i="1" s="1"/>
  <c r="AR134" i="1" s="1"/>
  <c r="AT134" i="1" s="1"/>
  <c r="AJ133" i="1"/>
  <c r="AL133" i="1" s="1"/>
  <c r="AN133" i="1" s="1"/>
  <c r="AP133" i="1" s="1"/>
  <c r="AR133" i="1" s="1"/>
  <c r="AT133" i="1" s="1"/>
  <c r="AJ132" i="1"/>
  <c r="AL132" i="1" s="1"/>
  <c r="AN132" i="1" s="1"/>
  <c r="AP132" i="1" s="1"/>
  <c r="AR132" i="1" s="1"/>
  <c r="AT132" i="1" s="1"/>
  <c r="AJ119" i="1"/>
  <c r="AL119" i="1" s="1"/>
  <c r="AN119" i="1" s="1"/>
  <c r="AP119" i="1" s="1"/>
  <c r="AR119" i="1" s="1"/>
  <c r="AT119" i="1" s="1"/>
  <c r="AJ118" i="1"/>
  <c r="AL118" i="1" s="1"/>
  <c r="AN118" i="1" s="1"/>
  <c r="AP118" i="1" s="1"/>
  <c r="AR118" i="1" s="1"/>
  <c r="AT118" i="1" s="1"/>
  <c r="AJ115" i="1"/>
  <c r="AL115" i="1" s="1"/>
  <c r="AN115" i="1" s="1"/>
  <c r="AP115" i="1" s="1"/>
  <c r="AR115" i="1" s="1"/>
  <c r="AT115" i="1" s="1"/>
  <c r="AJ112" i="1"/>
  <c r="AL112" i="1" s="1"/>
  <c r="AN112" i="1" s="1"/>
  <c r="AP112" i="1" s="1"/>
  <c r="AR112" i="1" s="1"/>
  <c r="AT112" i="1" s="1"/>
  <c r="AJ109" i="1"/>
  <c r="AL109" i="1" s="1"/>
  <c r="AN109" i="1" s="1"/>
  <c r="AP109" i="1" s="1"/>
  <c r="AR109" i="1" s="1"/>
  <c r="AT109" i="1" s="1"/>
  <c r="AJ108" i="1"/>
  <c r="AL108" i="1" s="1"/>
  <c r="AN108" i="1" s="1"/>
  <c r="AP108" i="1" s="1"/>
  <c r="AR108" i="1" s="1"/>
  <c r="AT108" i="1" s="1"/>
  <c r="AJ107" i="1"/>
  <c r="AL107" i="1" s="1"/>
  <c r="AN107" i="1" s="1"/>
  <c r="AP107" i="1" s="1"/>
  <c r="AR107" i="1" s="1"/>
  <c r="AT107" i="1" s="1"/>
  <c r="AJ104" i="1"/>
  <c r="AL104" i="1" s="1"/>
  <c r="AN104" i="1" s="1"/>
  <c r="AP104" i="1" s="1"/>
  <c r="AR104" i="1" s="1"/>
  <c r="AT104" i="1" s="1"/>
  <c r="AJ102" i="1"/>
  <c r="AL102" i="1" s="1"/>
  <c r="AN102" i="1" s="1"/>
  <c r="AP102" i="1" s="1"/>
  <c r="AR102" i="1" s="1"/>
  <c r="AT102" i="1" s="1"/>
  <c r="AJ101" i="1"/>
  <c r="AL101" i="1" s="1"/>
  <c r="AN101" i="1" s="1"/>
  <c r="AP101" i="1" s="1"/>
  <c r="AR101" i="1" s="1"/>
  <c r="AT101" i="1" s="1"/>
  <c r="AJ100" i="1"/>
  <c r="AL100" i="1" s="1"/>
  <c r="AN100" i="1" s="1"/>
  <c r="AP100" i="1" s="1"/>
  <c r="AR100" i="1" s="1"/>
  <c r="AT100" i="1" s="1"/>
  <c r="AJ99" i="1"/>
  <c r="AL99" i="1" s="1"/>
  <c r="AN99" i="1" s="1"/>
  <c r="AP99" i="1" s="1"/>
  <c r="AR99" i="1" s="1"/>
  <c r="AT99" i="1" s="1"/>
  <c r="AJ98" i="1"/>
  <c r="AL98" i="1" s="1"/>
  <c r="AN98" i="1" s="1"/>
  <c r="AP98" i="1" s="1"/>
  <c r="AR98" i="1" s="1"/>
  <c r="AT98" i="1" s="1"/>
  <c r="AJ97" i="1"/>
  <c r="AL97" i="1" s="1"/>
  <c r="AN97" i="1" s="1"/>
  <c r="AP97" i="1" s="1"/>
  <c r="AR97" i="1" s="1"/>
  <c r="AT97" i="1" s="1"/>
  <c r="AJ96" i="1"/>
  <c r="AL96" i="1" s="1"/>
  <c r="AN96" i="1" s="1"/>
  <c r="AP96" i="1" s="1"/>
  <c r="AR96" i="1" s="1"/>
  <c r="AT96" i="1" s="1"/>
  <c r="AJ95" i="1"/>
  <c r="AL95" i="1" s="1"/>
  <c r="AN95" i="1" s="1"/>
  <c r="AP95" i="1" s="1"/>
  <c r="AR95" i="1" s="1"/>
  <c r="AT95" i="1" s="1"/>
  <c r="AJ94" i="1"/>
  <c r="AL94" i="1" s="1"/>
  <c r="AN94" i="1" s="1"/>
  <c r="AP94" i="1" s="1"/>
  <c r="AR94" i="1" s="1"/>
  <c r="AT94" i="1" s="1"/>
  <c r="AJ93" i="1"/>
  <c r="AL93" i="1" s="1"/>
  <c r="AN93" i="1" s="1"/>
  <c r="AP93" i="1" s="1"/>
  <c r="AR93" i="1" s="1"/>
  <c r="AT93" i="1" s="1"/>
  <c r="AJ92" i="1"/>
  <c r="AL92" i="1" s="1"/>
  <c r="AN92" i="1" s="1"/>
  <c r="AP92" i="1" s="1"/>
  <c r="AR92" i="1" s="1"/>
  <c r="AT92" i="1" s="1"/>
  <c r="AJ91" i="1"/>
  <c r="AL91" i="1" s="1"/>
  <c r="AN91" i="1" s="1"/>
  <c r="AP91" i="1" s="1"/>
  <c r="AR91" i="1" s="1"/>
  <c r="AT91" i="1" s="1"/>
  <c r="AJ79" i="1"/>
  <c r="AL79" i="1" s="1"/>
  <c r="AN79" i="1" s="1"/>
  <c r="AP79" i="1" s="1"/>
  <c r="AR79" i="1" s="1"/>
  <c r="AT79" i="1" s="1"/>
  <c r="AJ78" i="1"/>
  <c r="AL78" i="1" s="1"/>
  <c r="AN78" i="1" s="1"/>
  <c r="AP78" i="1" s="1"/>
  <c r="AR78" i="1" s="1"/>
  <c r="AT78" i="1" s="1"/>
  <c r="AJ77" i="1"/>
  <c r="AL77" i="1" s="1"/>
  <c r="AN77" i="1" s="1"/>
  <c r="AP77" i="1" s="1"/>
  <c r="AR77" i="1" s="1"/>
  <c r="AT77" i="1" s="1"/>
  <c r="AJ76" i="1"/>
  <c r="AL76" i="1" s="1"/>
  <c r="AN76" i="1" s="1"/>
  <c r="AP76" i="1" s="1"/>
  <c r="AR76" i="1" s="1"/>
  <c r="AT76" i="1" s="1"/>
  <c r="AJ75" i="1"/>
  <c r="AL75" i="1" s="1"/>
  <c r="AN75" i="1" s="1"/>
  <c r="AP75" i="1" s="1"/>
  <c r="AR75" i="1" s="1"/>
  <c r="AT75" i="1" s="1"/>
  <c r="AJ74" i="1"/>
  <c r="AL74" i="1" s="1"/>
  <c r="AN74" i="1" s="1"/>
  <c r="AP74" i="1" s="1"/>
  <c r="AR74" i="1" s="1"/>
  <c r="AT74" i="1" s="1"/>
  <c r="AJ73" i="1"/>
  <c r="AL73" i="1" s="1"/>
  <c r="AN73" i="1" s="1"/>
  <c r="AP73" i="1" s="1"/>
  <c r="AR73" i="1" s="1"/>
  <c r="AT73" i="1" s="1"/>
  <c r="AJ72" i="1"/>
  <c r="AL72" i="1" s="1"/>
  <c r="AN72" i="1" s="1"/>
  <c r="AP72" i="1" s="1"/>
  <c r="AR72" i="1" s="1"/>
  <c r="AT72" i="1" s="1"/>
  <c r="AJ71" i="1"/>
  <c r="AL71" i="1" s="1"/>
  <c r="AN71" i="1" s="1"/>
  <c r="AP71" i="1" s="1"/>
  <c r="AR71" i="1" s="1"/>
  <c r="AT71" i="1" s="1"/>
  <c r="AJ70" i="1"/>
  <c r="AL70" i="1" s="1"/>
  <c r="AN70" i="1" s="1"/>
  <c r="AP70" i="1" s="1"/>
  <c r="AR70" i="1" s="1"/>
  <c r="AT70" i="1" s="1"/>
  <c r="AJ69" i="1"/>
  <c r="AL69" i="1" s="1"/>
  <c r="AN69" i="1" s="1"/>
  <c r="AP69" i="1" s="1"/>
  <c r="AR69" i="1" s="1"/>
  <c r="AT69" i="1" s="1"/>
  <c r="AJ68" i="1"/>
  <c r="AL68" i="1" s="1"/>
  <c r="AN68" i="1" s="1"/>
  <c r="AP68" i="1" s="1"/>
  <c r="AR68" i="1" s="1"/>
  <c r="AT68" i="1" s="1"/>
  <c r="AJ67" i="1"/>
  <c r="AL67" i="1" s="1"/>
  <c r="AN67" i="1" s="1"/>
  <c r="AP67" i="1" s="1"/>
  <c r="AR67" i="1" s="1"/>
  <c r="AT67" i="1" s="1"/>
  <c r="AJ66" i="1"/>
  <c r="AL66" i="1" s="1"/>
  <c r="AN66" i="1" s="1"/>
  <c r="AP66" i="1" s="1"/>
  <c r="AR66" i="1" s="1"/>
  <c r="AT66" i="1" s="1"/>
  <c r="AJ64" i="1"/>
  <c r="AL64" i="1" s="1"/>
  <c r="AN64" i="1" s="1"/>
  <c r="AP64" i="1" s="1"/>
  <c r="AR64" i="1" s="1"/>
  <c r="AT64" i="1" s="1"/>
  <c r="AJ63" i="1"/>
  <c r="AL63" i="1" s="1"/>
  <c r="AN63" i="1" s="1"/>
  <c r="AP63" i="1" s="1"/>
  <c r="AR63" i="1" s="1"/>
  <c r="AT63" i="1" s="1"/>
  <c r="AJ56" i="1"/>
  <c r="AL56" i="1" s="1"/>
  <c r="AN56" i="1" s="1"/>
  <c r="AP56" i="1" s="1"/>
  <c r="AR56" i="1" s="1"/>
  <c r="AT56" i="1" s="1"/>
  <c r="AJ55" i="1"/>
  <c r="AL55" i="1" s="1"/>
  <c r="AN55" i="1" s="1"/>
  <c r="AP55" i="1" s="1"/>
  <c r="AR55" i="1" s="1"/>
  <c r="AT55" i="1" s="1"/>
  <c r="AJ54" i="1"/>
  <c r="AL54" i="1" s="1"/>
  <c r="AN54" i="1" s="1"/>
  <c r="AP54" i="1" s="1"/>
  <c r="AR54" i="1" s="1"/>
  <c r="AT54" i="1" s="1"/>
  <c r="AJ51" i="1"/>
  <c r="AL51" i="1" s="1"/>
  <c r="AN51" i="1" s="1"/>
  <c r="AP51" i="1" s="1"/>
  <c r="AR51" i="1" s="1"/>
  <c r="AT51" i="1" s="1"/>
  <c r="AJ50" i="1"/>
  <c r="AL50" i="1" s="1"/>
  <c r="AN50" i="1" s="1"/>
  <c r="AP50" i="1" s="1"/>
  <c r="AR50" i="1" s="1"/>
  <c r="AT50" i="1" s="1"/>
  <c r="AJ49" i="1"/>
  <c r="AL49" i="1" s="1"/>
  <c r="AN49" i="1" s="1"/>
  <c r="AP49" i="1" s="1"/>
  <c r="AR49" i="1" s="1"/>
  <c r="AT49" i="1" s="1"/>
  <c r="AJ48" i="1"/>
  <c r="AL48" i="1" s="1"/>
  <c r="AN48" i="1" s="1"/>
  <c r="AP48" i="1" s="1"/>
  <c r="AR48" i="1" s="1"/>
  <c r="AT48" i="1" s="1"/>
  <c r="AJ47" i="1"/>
  <c r="AL47" i="1" s="1"/>
  <c r="AN47" i="1" s="1"/>
  <c r="AP47" i="1" s="1"/>
  <c r="AR47" i="1" s="1"/>
  <c r="AT47" i="1" s="1"/>
  <c r="AJ46" i="1"/>
  <c r="AL46" i="1" s="1"/>
  <c r="AN46" i="1" s="1"/>
  <c r="AP46" i="1" s="1"/>
  <c r="AR46" i="1" s="1"/>
  <c r="AT46" i="1" s="1"/>
  <c r="AJ45" i="1"/>
  <c r="AL45" i="1" s="1"/>
  <c r="AN45" i="1" s="1"/>
  <c r="AP45" i="1" s="1"/>
  <c r="AR45" i="1" s="1"/>
  <c r="AT45" i="1" s="1"/>
  <c r="AJ37" i="1"/>
  <c r="AL37" i="1" s="1"/>
  <c r="AN37" i="1" s="1"/>
  <c r="AP37" i="1" s="1"/>
  <c r="AR37" i="1" s="1"/>
  <c r="AT37" i="1" s="1"/>
  <c r="AJ36" i="1"/>
  <c r="AL36" i="1" s="1"/>
  <c r="AN36" i="1" s="1"/>
  <c r="AP36" i="1" s="1"/>
  <c r="AR36" i="1" s="1"/>
  <c r="AT36" i="1" s="1"/>
  <c r="AJ35" i="1"/>
  <c r="AL35" i="1" s="1"/>
  <c r="AN35" i="1" s="1"/>
  <c r="AP35" i="1" s="1"/>
  <c r="AR35" i="1" s="1"/>
  <c r="AT35" i="1" s="1"/>
  <c r="AJ32" i="1"/>
  <c r="AL32" i="1" s="1"/>
  <c r="AN32" i="1" s="1"/>
  <c r="AP32" i="1" s="1"/>
  <c r="AR32" i="1" s="1"/>
  <c r="AT32" i="1" s="1"/>
  <c r="AJ31" i="1"/>
  <c r="AL31" i="1" s="1"/>
  <c r="AN31" i="1" s="1"/>
  <c r="AP31" i="1" s="1"/>
  <c r="AR31" i="1" s="1"/>
  <c r="AT31" i="1" s="1"/>
  <c r="AJ28" i="1"/>
  <c r="AL28" i="1" s="1"/>
  <c r="AN28" i="1" s="1"/>
  <c r="AP28" i="1" s="1"/>
  <c r="AR28" i="1" s="1"/>
  <c r="AT28" i="1" s="1"/>
  <c r="AJ24" i="1"/>
  <c r="AL24" i="1" s="1"/>
  <c r="AN24" i="1" s="1"/>
  <c r="AP24" i="1" s="1"/>
  <c r="AR24" i="1" s="1"/>
  <c r="AT24" i="1" s="1"/>
  <c r="AJ22" i="1"/>
  <c r="AL22" i="1" s="1"/>
  <c r="AN22" i="1" s="1"/>
  <c r="AP22" i="1" s="1"/>
  <c r="AR22" i="1" s="1"/>
  <c r="AT22" i="1" s="1"/>
  <c r="AJ21" i="1"/>
  <c r="AL21" i="1" s="1"/>
  <c r="AN21" i="1" s="1"/>
  <c r="AP21" i="1" s="1"/>
  <c r="AR21" i="1" s="1"/>
  <c r="AT21" i="1" s="1"/>
  <c r="AJ20" i="1"/>
  <c r="AL20" i="1" s="1"/>
  <c r="AN20" i="1" s="1"/>
  <c r="AP20" i="1" s="1"/>
  <c r="AR20" i="1" s="1"/>
  <c r="AT20" i="1" s="1"/>
  <c r="W234" i="1"/>
  <c r="Y234" i="1" s="1"/>
  <c r="AA234" i="1" s="1"/>
  <c r="AC234" i="1" s="1"/>
  <c r="AE234" i="1" s="1"/>
  <c r="AG234" i="1" s="1"/>
  <c r="W233" i="1"/>
  <c r="Y233" i="1" s="1"/>
  <c r="AA233" i="1" s="1"/>
  <c r="AC233" i="1" s="1"/>
  <c r="AE233" i="1" s="1"/>
  <c r="AG233" i="1" s="1"/>
  <c r="W232" i="1"/>
  <c r="Y232" i="1" s="1"/>
  <c r="AA232" i="1" s="1"/>
  <c r="AC232" i="1" s="1"/>
  <c r="AE232" i="1" s="1"/>
  <c r="AG232" i="1" s="1"/>
  <c r="W231" i="1"/>
  <c r="Y231" i="1" s="1"/>
  <c r="AA231" i="1" s="1"/>
  <c r="AC231" i="1" s="1"/>
  <c r="AE231" i="1" s="1"/>
  <c r="AG231" i="1" s="1"/>
  <c r="W230" i="1"/>
  <c r="Y230" i="1" s="1"/>
  <c r="AA230" i="1" s="1"/>
  <c r="AC230" i="1" s="1"/>
  <c r="AE230" i="1" s="1"/>
  <c r="AG230" i="1" s="1"/>
  <c r="W229" i="1"/>
  <c r="Y229" i="1" s="1"/>
  <c r="AA229" i="1" s="1"/>
  <c r="AC229" i="1" s="1"/>
  <c r="AE229" i="1" s="1"/>
  <c r="AG229" i="1" s="1"/>
  <c r="W228" i="1"/>
  <c r="Y228" i="1" s="1"/>
  <c r="AA228" i="1" s="1"/>
  <c r="AC228" i="1" s="1"/>
  <c r="AE228" i="1" s="1"/>
  <c r="AG228" i="1" s="1"/>
  <c r="W227" i="1"/>
  <c r="Y227" i="1" s="1"/>
  <c r="AA227" i="1" s="1"/>
  <c r="AC227" i="1" s="1"/>
  <c r="AE227" i="1" s="1"/>
  <c r="AG227" i="1" s="1"/>
  <c r="W226" i="1"/>
  <c r="Y226" i="1" s="1"/>
  <c r="AA226" i="1" s="1"/>
  <c r="AC226" i="1" s="1"/>
  <c r="AE226" i="1" s="1"/>
  <c r="AG226" i="1" s="1"/>
  <c r="W225" i="1"/>
  <c r="Y225" i="1" s="1"/>
  <c r="AA225" i="1" s="1"/>
  <c r="AC225" i="1" s="1"/>
  <c r="AE225" i="1" s="1"/>
  <c r="AG225" i="1" s="1"/>
  <c r="W224" i="1"/>
  <c r="Y224" i="1" s="1"/>
  <c r="AA224" i="1" s="1"/>
  <c r="AC224" i="1" s="1"/>
  <c r="AE224" i="1" s="1"/>
  <c r="AG224" i="1" s="1"/>
  <c r="W221" i="1"/>
  <c r="Y221" i="1" s="1"/>
  <c r="AA221" i="1" s="1"/>
  <c r="AC221" i="1" s="1"/>
  <c r="AE221" i="1" s="1"/>
  <c r="AG221" i="1" s="1"/>
  <c r="W220" i="1"/>
  <c r="Y220" i="1" s="1"/>
  <c r="AA220" i="1" s="1"/>
  <c r="AC220" i="1" s="1"/>
  <c r="AE220" i="1" s="1"/>
  <c r="AG220" i="1" s="1"/>
  <c r="W219" i="1"/>
  <c r="Y219" i="1" s="1"/>
  <c r="AA219" i="1" s="1"/>
  <c r="AC219" i="1" s="1"/>
  <c r="AE219" i="1" s="1"/>
  <c r="AG219" i="1" s="1"/>
  <c r="W218" i="1"/>
  <c r="Y218" i="1" s="1"/>
  <c r="AA218" i="1" s="1"/>
  <c r="AC218" i="1" s="1"/>
  <c r="AE218" i="1" s="1"/>
  <c r="AG218" i="1" s="1"/>
  <c r="W217" i="1"/>
  <c r="Y217" i="1" s="1"/>
  <c r="AA217" i="1" s="1"/>
  <c r="AC217" i="1" s="1"/>
  <c r="AE217" i="1" s="1"/>
  <c r="AG217" i="1" s="1"/>
  <c r="W216" i="1"/>
  <c r="Y216" i="1" s="1"/>
  <c r="AA216" i="1" s="1"/>
  <c r="AC216" i="1" s="1"/>
  <c r="AE216" i="1" s="1"/>
  <c r="AG216" i="1" s="1"/>
  <c r="W213" i="1"/>
  <c r="Y213" i="1" s="1"/>
  <c r="AA213" i="1" s="1"/>
  <c r="AC213" i="1" s="1"/>
  <c r="AE213" i="1" s="1"/>
  <c r="AG213" i="1" s="1"/>
  <c r="W212" i="1"/>
  <c r="Y212" i="1" s="1"/>
  <c r="AA212" i="1" s="1"/>
  <c r="AC212" i="1" s="1"/>
  <c r="AE212" i="1" s="1"/>
  <c r="AG212" i="1" s="1"/>
  <c r="W211" i="1"/>
  <c r="Y211" i="1" s="1"/>
  <c r="AA211" i="1" s="1"/>
  <c r="AC211" i="1" s="1"/>
  <c r="AE211" i="1" s="1"/>
  <c r="AG211" i="1" s="1"/>
  <c r="W205" i="1"/>
  <c r="Y205" i="1" s="1"/>
  <c r="AA205" i="1" s="1"/>
  <c r="AC205" i="1" s="1"/>
  <c r="AE205" i="1" s="1"/>
  <c r="W204" i="1"/>
  <c r="Y204" i="1" s="1"/>
  <c r="AA204" i="1" s="1"/>
  <c r="AC204" i="1" s="1"/>
  <c r="AE204" i="1" s="1"/>
  <c r="AG204" i="1" s="1"/>
  <c r="W197" i="1"/>
  <c r="Y197" i="1" s="1"/>
  <c r="AA197" i="1" s="1"/>
  <c r="AC197" i="1" s="1"/>
  <c r="AE197" i="1" s="1"/>
  <c r="AG197" i="1" s="1"/>
  <c r="W193" i="1"/>
  <c r="Y193" i="1" s="1"/>
  <c r="AA193" i="1" s="1"/>
  <c r="AC193" i="1" s="1"/>
  <c r="AE193" i="1" s="1"/>
  <c r="AG193" i="1" s="1"/>
  <c r="W192" i="1"/>
  <c r="Y192" i="1" s="1"/>
  <c r="AA192" i="1" s="1"/>
  <c r="AC192" i="1" s="1"/>
  <c r="AE192" i="1" s="1"/>
  <c r="AG192" i="1" s="1"/>
  <c r="W189" i="1"/>
  <c r="Y189" i="1" s="1"/>
  <c r="AA189" i="1" s="1"/>
  <c r="AC189" i="1" s="1"/>
  <c r="AE189" i="1" s="1"/>
  <c r="AG189" i="1" s="1"/>
  <c r="W188" i="1"/>
  <c r="Y188" i="1" s="1"/>
  <c r="AA188" i="1" s="1"/>
  <c r="AC188" i="1" s="1"/>
  <c r="AE188" i="1" s="1"/>
  <c r="AG188" i="1" s="1"/>
  <c r="W185" i="1"/>
  <c r="Y185" i="1" s="1"/>
  <c r="AA185" i="1" s="1"/>
  <c r="AC185" i="1" s="1"/>
  <c r="AE185" i="1" s="1"/>
  <c r="AG185" i="1" s="1"/>
  <c r="W184" i="1"/>
  <c r="Y184" i="1" s="1"/>
  <c r="AA184" i="1" s="1"/>
  <c r="AC184" i="1" s="1"/>
  <c r="AE184" i="1" s="1"/>
  <c r="AG184" i="1" s="1"/>
  <c r="W181" i="1"/>
  <c r="Y181" i="1" s="1"/>
  <c r="AA181" i="1" s="1"/>
  <c r="AC181" i="1" s="1"/>
  <c r="AE181" i="1" s="1"/>
  <c r="AG181" i="1" s="1"/>
  <c r="W180" i="1"/>
  <c r="Y180" i="1" s="1"/>
  <c r="AA180" i="1" s="1"/>
  <c r="AC180" i="1" s="1"/>
  <c r="AE180" i="1" s="1"/>
  <c r="AG180" i="1" s="1"/>
  <c r="W177" i="1"/>
  <c r="Y177" i="1" s="1"/>
  <c r="AA177" i="1" s="1"/>
  <c r="AC177" i="1" s="1"/>
  <c r="AE177" i="1" s="1"/>
  <c r="AG177" i="1" s="1"/>
  <c r="W176" i="1"/>
  <c r="Y176" i="1" s="1"/>
  <c r="AA176" i="1" s="1"/>
  <c r="AC176" i="1" s="1"/>
  <c r="AE176" i="1" s="1"/>
  <c r="AG176" i="1" s="1"/>
  <c r="W173" i="1"/>
  <c r="Y173" i="1" s="1"/>
  <c r="AA173" i="1" s="1"/>
  <c r="AC173" i="1" s="1"/>
  <c r="AE173" i="1" s="1"/>
  <c r="AG173" i="1" s="1"/>
  <c r="W172" i="1"/>
  <c r="Y172" i="1" s="1"/>
  <c r="AA172" i="1" s="1"/>
  <c r="AC172" i="1" s="1"/>
  <c r="AE172" i="1" s="1"/>
  <c r="AG172" i="1" s="1"/>
  <c r="W171" i="1"/>
  <c r="Y171" i="1" s="1"/>
  <c r="AA171" i="1" s="1"/>
  <c r="AC171" i="1" s="1"/>
  <c r="AE171" i="1" s="1"/>
  <c r="AG171" i="1" s="1"/>
  <c r="W168" i="1"/>
  <c r="Y168" i="1" s="1"/>
  <c r="AA168" i="1" s="1"/>
  <c r="AC168" i="1" s="1"/>
  <c r="AE168" i="1" s="1"/>
  <c r="AG168" i="1" s="1"/>
  <c r="W167" i="1"/>
  <c r="Y167" i="1" s="1"/>
  <c r="AA167" i="1" s="1"/>
  <c r="AC167" i="1" s="1"/>
  <c r="AE167" i="1" s="1"/>
  <c r="AG167" i="1" s="1"/>
  <c r="W164" i="1"/>
  <c r="Y164" i="1" s="1"/>
  <c r="AA164" i="1" s="1"/>
  <c r="AC164" i="1" s="1"/>
  <c r="AE164" i="1" s="1"/>
  <c r="AG164" i="1" s="1"/>
  <c r="W163" i="1"/>
  <c r="Y163" i="1" s="1"/>
  <c r="AA163" i="1" s="1"/>
  <c r="AC163" i="1" s="1"/>
  <c r="AE163" i="1" s="1"/>
  <c r="AG163" i="1" s="1"/>
  <c r="W160" i="1"/>
  <c r="Y160" i="1" s="1"/>
  <c r="AA160" i="1" s="1"/>
  <c r="AC160" i="1" s="1"/>
  <c r="AE160" i="1" s="1"/>
  <c r="AG160" i="1" s="1"/>
  <c r="W159" i="1"/>
  <c r="Y159" i="1" s="1"/>
  <c r="AA159" i="1" s="1"/>
  <c r="AC159" i="1" s="1"/>
  <c r="AE159" i="1" s="1"/>
  <c r="AG159" i="1" s="1"/>
  <c r="W158" i="1"/>
  <c r="Y158" i="1" s="1"/>
  <c r="AA158" i="1" s="1"/>
  <c r="AC158" i="1" s="1"/>
  <c r="AE158" i="1" s="1"/>
  <c r="AG158" i="1" s="1"/>
  <c r="W157" i="1"/>
  <c r="Y157" i="1" s="1"/>
  <c r="AA157" i="1" s="1"/>
  <c r="AC157" i="1" s="1"/>
  <c r="AE157" i="1" s="1"/>
  <c r="AG157" i="1" s="1"/>
  <c r="W156" i="1"/>
  <c r="Y156" i="1" s="1"/>
  <c r="AA156" i="1" s="1"/>
  <c r="AC156" i="1" s="1"/>
  <c r="AE156" i="1" s="1"/>
  <c r="AG156" i="1" s="1"/>
  <c r="W155" i="1"/>
  <c r="Y155" i="1" s="1"/>
  <c r="AA155" i="1" s="1"/>
  <c r="AC155" i="1" s="1"/>
  <c r="AE155" i="1" s="1"/>
  <c r="AG155" i="1" s="1"/>
  <c r="W154" i="1"/>
  <c r="Y154" i="1" s="1"/>
  <c r="AA154" i="1" s="1"/>
  <c r="AC154" i="1" s="1"/>
  <c r="AE154" i="1" s="1"/>
  <c r="AG154" i="1" s="1"/>
  <c r="W144" i="1"/>
  <c r="Y144" i="1" s="1"/>
  <c r="AA144" i="1" s="1"/>
  <c r="AC144" i="1" s="1"/>
  <c r="AE144" i="1" s="1"/>
  <c r="AG144" i="1" s="1"/>
  <c r="W143" i="1"/>
  <c r="Y143" i="1" s="1"/>
  <c r="AA143" i="1" s="1"/>
  <c r="AC143" i="1" s="1"/>
  <c r="AE143" i="1" s="1"/>
  <c r="AG143" i="1" s="1"/>
  <c r="W142" i="1"/>
  <c r="Y142" i="1" s="1"/>
  <c r="AA142" i="1" s="1"/>
  <c r="AC142" i="1" s="1"/>
  <c r="AE142" i="1" s="1"/>
  <c r="AG142" i="1" s="1"/>
  <c r="W141" i="1"/>
  <c r="Y141" i="1" s="1"/>
  <c r="AA141" i="1" s="1"/>
  <c r="AC141" i="1" s="1"/>
  <c r="AE141" i="1" s="1"/>
  <c r="AG141" i="1" s="1"/>
  <c r="W140" i="1"/>
  <c r="Y140" i="1" s="1"/>
  <c r="AA140" i="1" s="1"/>
  <c r="AC140" i="1" s="1"/>
  <c r="AE140" i="1" s="1"/>
  <c r="AG140" i="1" s="1"/>
  <c r="W139" i="1"/>
  <c r="Y139" i="1" s="1"/>
  <c r="AA139" i="1" s="1"/>
  <c r="AC139" i="1" s="1"/>
  <c r="AE139" i="1" s="1"/>
  <c r="AG139" i="1" s="1"/>
  <c r="W138" i="1"/>
  <c r="Y138" i="1" s="1"/>
  <c r="AA138" i="1" s="1"/>
  <c r="AC138" i="1" s="1"/>
  <c r="AE138" i="1" s="1"/>
  <c r="AG138" i="1" s="1"/>
  <c r="W137" i="1"/>
  <c r="Y137" i="1" s="1"/>
  <c r="AA137" i="1" s="1"/>
  <c r="AC137" i="1" s="1"/>
  <c r="AE137" i="1" s="1"/>
  <c r="AG137" i="1" s="1"/>
  <c r="W136" i="1"/>
  <c r="Y136" i="1" s="1"/>
  <c r="AA136" i="1" s="1"/>
  <c r="AC136" i="1" s="1"/>
  <c r="AE136" i="1" s="1"/>
  <c r="AG136" i="1" s="1"/>
  <c r="W135" i="1"/>
  <c r="Y135" i="1" s="1"/>
  <c r="AA135" i="1" s="1"/>
  <c r="AC135" i="1" s="1"/>
  <c r="AE135" i="1" s="1"/>
  <c r="AG135" i="1" s="1"/>
  <c r="W134" i="1"/>
  <c r="Y134" i="1" s="1"/>
  <c r="AA134" i="1" s="1"/>
  <c r="AC134" i="1" s="1"/>
  <c r="AE134" i="1" s="1"/>
  <c r="AG134" i="1" s="1"/>
  <c r="W133" i="1"/>
  <c r="Y133" i="1" s="1"/>
  <c r="AA133" i="1" s="1"/>
  <c r="AC133" i="1" s="1"/>
  <c r="AE133" i="1" s="1"/>
  <c r="AG133" i="1" s="1"/>
  <c r="W132" i="1"/>
  <c r="Y132" i="1" s="1"/>
  <c r="AA132" i="1" s="1"/>
  <c r="AC132" i="1" s="1"/>
  <c r="AE132" i="1" s="1"/>
  <c r="AG132" i="1" s="1"/>
  <c r="W119" i="1"/>
  <c r="Y119" i="1" s="1"/>
  <c r="AA119" i="1" s="1"/>
  <c r="AC119" i="1" s="1"/>
  <c r="AE119" i="1" s="1"/>
  <c r="AG119" i="1" s="1"/>
  <c r="W118" i="1"/>
  <c r="Y118" i="1" s="1"/>
  <c r="AA118" i="1" s="1"/>
  <c r="AC118" i="1" s="1"/>
  <c r="AE118" i="1" s="1"/>
  <c r="AG118" i="1" s="1"/>
  <c r="W115" i="1"/>
  <c r="Y115" i="1" s="1"/>
  <c r="AA115" i="1" s="1"/>
  <c r="AC115" i="1" s="1"/>
  <c r="AE115" i="1" s="1"/>
  <c r="AG115" i="1" s="1"/>
  <c r="W112" i="1"/>
  <c r="Y112" i="1" s="1"/>
  <c r="AA112" i="1" s="1"/>
  <c r="AC112" i="1" s="1"/>
  <c r="AE112" i="1" s="1"/>
  <c r="AG112" i="1" s="1"/>
  <c r="W109" i="1"/>
  <c r="Y109" i="1" s="1"/>
  <c r="AA109" i="1" s="1"/>
  <c r="AC109" i="1" s="1"/>
  <c r="AE109" i="1" s="1"/>
  <c r="AG109" i="1" s="1"/>
  <c r="W108" i="1"/>
  <c r="Y108" i="1" s="1"/>
  <c r="AA108" i="1" s="1"/>
  <c r="AC108" i="1" s="1"/>
  <c r="AE108" i="1" s="1"/>
  <c r="AG108" i="1" s="1"/>
  <c r="W107" i="1"/>
  <c r="Y107" i="1" s="1"/>
  <c r="AA107" i="1" s="1"/>
  <c r="AC107" i="1" s="1"/>
  <c r="AE107" i="1" s="1"/>
  <c r="AG107" i="1" s="1"/>
  <c r="W104" i="1"/>
  <c r="Y104" i="1" s="1"/>
  <c r="AA104" i="1" s="1"/>
  <c r="AC104" i="1" s="1"/>
  <c r="AE104" i="1" s="1"/>
  <c r="AG104" i="1" s="1"/>
  <c r="W102" i="1"/>
  <c r="Y102" i="1" s="1"/>
  <c r="AA102" i="1" s="1"/>
  <c r="AC102" i="1" s="1"/>
  <c r="AE102" i="1" s="1"/>
  <c r="AG102" i="1" s="1"/>
  <c r="W101" i="1"/>
  <c r="Y101" i="1" s="1"/>
  <c r="AA101" i="1" s="1"/>
  <c r="AC101" i="1" s="1"/>
  <c r="AE101" i="1" s="1"/>
  <c r="AG101" i="1" s="1"/>
  <c r="W100" i="1"/>
  <c r="Y100" i="1" s="1"/>
  <c r="AA100" i="1" s="1"/>
  <c r="AC100" i="1" s="1"/>
  <c r="AE100" i="1" s="1"/>
  <c r="AG100" i="1" s="1"/>
  <c r="W99" i="1"/>
  <c r="Y99" i="1" s="1"/>
  <c r="AA99" i="1" s="1"/>
  <c r="AC99" i="1" s="1"/>
  <c r="AE99" i="1" s="1"/>
  <c r="AG99" i="1" s="1"/>
  <c r="W98" i="1"/>
  <c r="Y98" i="1" s="1"/>
  <c r="AA98" i="1" s="1"/>
  <c r="AC98" i="1" s="1"/>
  <c r="AE98" i="1" s="1"/>
  <c r="AG98" i="1" s="1"/>
  <c r="W97" i="1"/>
  <c r="Y97" i="1" s="1"/>
  <c r="AA97" i="1" s="1"/>
  <c r="AC97" i="1" s="1"/>
  <c r="AE97" i="1" s="1"/>
  <c r="AG97" i="1" s="1"/>
  <c r="W96" i="1"/>
  <c r="Y96" i="1" s="1"/>
  <c r="AA96" i="1" s="1"/>
  <c r="AC96" i="1" s="1"/>
  <c r="AE96" i="1" s="1"/>
  <c r="AG96" i="1" s="1"/>
  <c r="W95" i="1"/>
  <c r="Y95" i="1" s="1"/>
  <c r="AA95" i="1" s="1"/>
  <c r="AC95" i="1" s="1"/>
  <c r="AE95" i="1" s="1"/>
  <c r="AG95" i="1" s="1"/>
  <c r="W94" i="1"/>
  <c r="Y94" i="1" s="1"/>
  <c r="AA94" i="1" s="1"/>
  <c r="AC94" i="1" s="1"/>
  <c r="AE94" i="1" s="1"/>
  <c r="AG94" i="1" s="1"/>
  <c r="W93" i="1"/>
  <c r="Y93" i="1" s="1"/>
  <c r="AA93" i="1" s="1"/>
  <c r="AC93" i="1" s="1"/>
  <c r="AE93" i="1" s="1"/>
  <c r="AG93" i="1" s="1"/>
  <c r="W92" i="1"/>
  <c r="Y92" i="1" s="1"/>
  <c r="AA92" i="1" s="1"/>
  <c r="AC92" i="1" s="1"/>
  <c r="AE92" i="1" s="1"/>
  <c r="AG92" i="1" s="1"/>
  <c r="W91" i="1"/>
  <c r="Y91" i="1" s="1"/>
  <c r="AA91" i="1" s="1"/>
  <c r="AC91" i="1" s="1"/>
  <c r="AE91" i="1" s="1"/>
  <c r="AG91" i="1" s="1"/>
  <c r="W79" i="1"/>
  <c r="Y79" i="1" s="1"/>
  <c r="AA79" i="1" s="1"/>
  <c r="AC79" i="1" s="1"/>
  <c r="AE79" i="1" s="1"/>
  <c r="AG79" i="1" s="1"/>
  <c r="W78" i="1"/>
  <c r="Y78" i="1" s="1"/>
  <c r="AA78" i="1" s="1"/>
  <c r="AC78" i="1" s="1"/>
  <c r="AE78" i="1" s="1"/>
  <c r="AG78" i="1" s="1"/>
  <c r="W77" i="1"/>
  <c r="Y77" i="1" s="1"/>
  <c r="AA77" i="1" s="1"/>
  <c r="AC77" i="1" s="1"/>
  <c r="AE77" i="1" s="1"/>
  <c r="AG77" i="1" s="1"/>
  <c r="W76" i="1"/>
  <c r="Y76" i="1" s="1"/>
  <c r="AA76" i="1" s="1"/>
  <c r="AC76" i="1" s="1"/>
  <c r="AE76" i="1" s="1"/>
  <c r="AG76" i="1" s="1"/>
  <c r="W75" i="1"/>
  <c r="Y75" i="1" s="1"/>
  <c r="AA75" i="1" s="1"/>
  <c r="AC75" i="1" s="1"/>
  <c r="AE75" i="1" s="1"/>
  <c r="AG75" i="1" s="1"/>
  <c r="W74" i="1"/>
  <c r="Y74" i="1" s="1"/>
  <c r="AA74" i="1" s="1"/>
  <c r="AC74" i="1" s="1"/>
  <c r="AE74" i="1" s="1"/>
  <c r="AG74" i="1" s="1"/>
  <c r="W73" i="1"/>
  <c r="Y73" i="1" s="1"/>
  <c r="AA73" i="1" s="1"/>
  <c r="AC73" i="1" s="1"/>
  <c r="AE73" i="1" s="1"/>
  <c r="AG73" i="1" s="1"/>
  <c r="W72" i="1"/>
  <c r="Y72" i="1" s="1"/>
  <c r="AA72" i="1" s="1"/>
  <c r="AC72" i="1" s="1"/>
  <c r="AE72" i="1" s="1"/>
  <c r="AG72" i="1" s="1"/>
  <c r="W71" i="1"/>
  <c r="Y71" i="1" s="1"/>
  <c r="AA71" i="1" s="1"/>
  <c r="AC71" i="1" s="1"/>
  <c r="AE71" i="1" s="1"/>
  <c r="AG71" i="1" s="1"/>
  <c r="W70" i="1"/>
  <c r="Y70" i="1" s="1"/>
  <c r="AA70" i="1" s="1"/>
  <c r="AC70" i="1" s="1"/>
  <c r="AE70" i="1" s="1"/>
  <c r="AG70" i="1" s="1"/>
  <c r="W69" i="1"/>
  <c r="Y69" i="1" s="1"/>
  <c r="AA69" i="1" s="1"/>
  <c r="AC69" i="1" s="1"/>
  <c r="AE69" i="1" s="1"/>
  <c r="AG69" i="1" s="1"/>
  <c r="W68" i="1"/>
  <c r="Y68" i="1" s="1"/>
  <c r="AA68" i="1" s="1"/>
  <c r="AC68" i="1" s="1"/>
  <c r="AE68" i="1" s="1"/>
  <c r="AG68" i="1" s="1"/>
  <c r="W67" i="1"/>
  <c r="Y67" i="1" s="1"/>
  <c r="AA67" i="1" s="1"/>
  <c r="AC67" i="1" s="1"/>
  <c r="AE67" i="1" s="1"/>
  <c r="AG67" i="1" s="1"/>
  <c r="W66" i="1"/>
  <c r="Y66" i="1" s="1"/>
  <c r="AA66" i="1" s="1"/>
  <c r="AC66" i="1" s="1"/>
  <c r="AE66" i="1" s="1"/>
  <c r="AG66" i="1" s="1"/>
  <c r="W64" i="1"/>
  <c r="Y64" i="1" s="1"/>
  <c r="AA64" i="1" s="1"/>
  <c r="AC64" i="1" s="1"/>
  <c r="AE64" i="1" s="1"/>
  <c r="AG64" i="1" s="1"/>
  <c r="W63" i="1"/>
  <c r="Y63" i="1" s="1"/>
  <c r="AA63" i="1" s="1"/>
  <c r="AC63" i="1" s="1"/>
  <c r="AE63" i="1" s="1"/>
  <c r="AG63" i="1" s="1"/>
  <c r="W56" i="1"/>
  <c r="Y56" i="1" s="1"/>
  <c r="AA56" i="1" s="1"/>
  <c r="AC56" i="1" s="1"/>
  <c r="AE56" i="1" s="1"/>
  <c r="AG56" i="1" s="1"/>
  <c r="W55" i="1"/>
  <c r="Y55" i="1" s="1"/>
  <c r="AA55" i="1" s="1"/>
  <c r="AC55" i="1" s="1"/>
  <c r="AE55" i="1" s="1"/>
  <c r="AG55" i="1" s="1"/>
  <c r="W54" i="1"/>
  <c r="Y54" i="1" s="1"/>
  <c r="AA54" i="1" s="1"/>
  <c r="AC54" i="1" s="1"/>
  <c r="AE54" i="1" s="1"/>
  <c r="AG54" i="1" s="1"/>
  <c r="W51" i="1"/>
  <c r="Y51" i="1" s="1"/>
  <c r="AA51" i="1" s="1"/>
  <c r="AC51" i="1" s="1"/>
  <c r="AE51" i="1" s="1"/>
  <c r="AG51" i="1" s="1"/>
  <c r="W50" i="1"/>
  <c r="Y50" i="1" s="1"/>
  <c r="AA50" i="1" s="1"/>
  <c r="AC50" i="1" s="1"/>
  <c r="AE50" i="1" s="1"/>
  <c r="AG50" i="1" s="1"/>
  <c r="W49" i="1"/>
  <c r="Y49" i="1" s="1"/>
  <c r="AA49" i="1" s="1"/>
  <c r="AC49" i="1" s="1"/>
  <c r="AE49" i="1" s="1"/>
  <c r="AG49" i="1" s="1"/>
  <c r="W48" i="1"/>
  <c r="Y48" i="1" s="1"/>
  <c r="AA48" i="1" s="1"/>
  <c r="AC48" i="1" s="1"/>
  <c r="AE48" i="1" s="1"/>
  <c r="AG48" i="1" s="1"/>
  <c r="W47" i="1"/>
  <c r="Y47" i="1" s="1"/>
  <c r="AA47" i="1" s="1"/>
  <c r="AC47" i="1" s="1"/>
  <c r="AE47" i="1" s="1"/>
  <c r="AG47" i="1" s="1"/>
  <c r="W46" i="1"/>
  <c r="Y46" i="1" s="1"/>
  <c r="AA46" i="1" s="1"/>
  <c r="AC46" i="1" s="1"/>
  <c r="AE46" i="1" s="1"/>
  <c r="AG46" i="1" s="1"/>
  <c r="W45" i="1"/>
  <c r="Y45" i="1" s="1"/>
  <c r="AA45" i="1" s="1"/>
  <c r="AC45" i="1" s="1"/>
  <c r="AE45" i="1" s="1"/>
  <c r="AG45" i="1" s="1"/>
  <c r="W37" i="1"/>
  <c r="Y37" i="1" s="1"/>
  <c r="AA37" i="1" s="1"/>
  <c r="AC37" i="1" s="1"/>
  <c r="AE37" i="1" s="1"/>
  <c r="AG37" i="1" s="1"/>
  <c r="W36" i="1"/>
  <c r="Y36" i="1" s="1"/>
  <c r="AA36" i="1" s="1"/>
  <c r="AC36" i="1" s="1"/>
  <c r="AE36" i="1" s="1"/>
  <c r="AG36" i="1" s="1"/>
  <c r="W35" i="1"/>
  <c r="Y35" i="1" s="1"/>
  <c r="AA35" i="1" s="1"/>
  <c r="AC35" i="1" s="1"/>
  <c r="AE35" i="1" s="1"/>
  <c r="AG35" i="1" s="1"/>
  <c r="W32" i="1"/>
  <c r="Y32" i="1" s="1"/>
  <c r="AA32" i="1" s="1"/>
  <c r="AC32" i="1" s="1"/>
  <c r="AE32" i="1" s="1"/>
  <c r="AG32" i="1" s="1"/>
  <c r="W31" i="1"/>
  <c r="Y31" i="1" s="1"/>
  <c r="AA31" i="1" s="1"/>
  <c r="AC31" i="1" s="1"/>
  <c r="AE31" i="1" s="1"/>
  <c r="AG31" i="1" s="1"/>
  <c r="W28" i="1"/>
  <c r="Y28" i="1" s="1"/>
  <c r="AA28" i="1" s="1"/>
  <c r="AC28" i="1" s="1"/>
  <c r="AE28" i="1" s="1"/>
  <c r="AG28" i="1" s="1"/>
  <c r="W24" i="1"/>
  <c r="Y24" i="1" s="1"/>
  <c r="AA24" i="1" s="1"/>
  <c r="AC24" i="1" s="1"/>
  <c r="AE24" i="1" s="1"/>
  <c r="AG24" i="1" s="1"/>
  <c r="W22" i="1"/>
  <c r="Y22" i="1" s="1"/>
  <c r="AA22" i="1" s="1"/>
  <c r="AC22" i="1" s="1"/>
  <c r="AE22" i="1" s="1"/>
  <c r="AG22" i="1" s="1"/>
  <c r="W21" i="1"/>
  <c r="Y21" i="1" s="1"/>
  <c r="AA21" i="1" s="1"/>
  <c r="AC21" i="1" s="1"/>
  <c r="AE21" i="1" s="1"/>
  <c r="AG21" i="1" s="1"/>
  <c r="W20" i="1"/>
  <c r="Y20" i="1" s="1"/>
  <c r="AA20" i="1" s="1"/>
  <c r="AC20" i="1" s="1"/>
  <c r="AE20" i="1" s="1"/>
  <c r="AG20" i="1" s="1"/>
  <c r="F234" i="1"/>
  <c r="H234" i="1" s="1"/>
  <c r="J234" i="1" s="1"/>
  <c r="L234" i="1" s="1"/>
  <c r="N234" i="1" s="1"/>
  <c r="P234" i="1" s="1"/>
  <c r="R234" i="1" s="1"/>
  <c r="T234" i="1" s="1"/>
  <c r="F233" i="1"/>
  <c r="H233" i="1" s="1"/>
  <c r="J233" i="1" s="1"/>
  <c r="L233" i="1" s="1"/>
  <c r="N233" i="1" s="1"/>
  <c r="P233" i="1" s="1"/>
  <c r="R233" i="1" s="1"/>
  <c r="T233" i="1" s="1"/>
  <c r="F232" i="1"/>
  <c r="H232" i="1" s="1"/>
  <c r="J232" i="1" s="1"/>
  <c r="L232" i="1" s="1"/>
  <c r="N232" i="1" s="1"/>
  <c r="P232" i="1" s="1"/>
  <c r="R232" i="1" s="1"/>
  <c r="T232" i="1" s="1"/>
  <c r="F231" i="1"/>
  <c r="H231" i="1" s="1"/>
  <c r="J231" i="1" s="1"/>
  <c r="L231" i="1" s="1"/>
  <c r="N231" i="1" s="1"/>
  <c r="P231" i="1" s="1"/>
  <c r="R231" i="1" s="1"/>
  <c r="T231" i="1" s="1"/>
  <c r="F230" i="1"/>
  <c r="H230" i="1" s="1"/>
  <c r="J230" i="1" s="1"/>
  <c r="L230" i="1" s="1"/>
  <c r="N230" i="1" s="1"/>
  <c r="P230" i="1" s="1"/>
  <c r="R230" i="1" s="1"/>
  <c r="T230" i="1" s="1"/>
  <c r="F229" i="1"/>
  <c r="H229" i="1" s="1"/>
  <c r="J229" i="1" s="1"/>
  <c r="L229" i="1" s="1"/>
  <c r="N229" i="1" s="1"/>
  <c r="P229" i="1" s="1"/>
  <c r="R229" i="1" s="1"/>
  <c r="T229" i="1" s="1"/>
  <c r="F228" i="1"/>
  <c r="H228" i="1" s="1"/>
  <c r="J228" i="1" s="1"/>
  <c r="L228" i="1" s="1"/>
  <c r="N228" i="1" s="1"/>
  <c r="P228" i="1" s="1"/>
  <c r="R228" i="1" s="1"/>
  <c r="T228" i="1" s="1"/>
  <c r="F227" i="1"/>
  <c r="H227" i="1" s="1"/>
  <c r="J227" i="1" s="1"/>
  <c r="L227" i="1" s="1"/>
  <c r="N227" i="1" s="1"/>
  <c r="P227" i="1" s="1"/>
  <c r="R227" i="1" s="1"/>
  <c r="T227" i="1" s="1"/>
  <c r="F226" i="1"/>
  <c r="H226" i="1" s="1"/>
  <c r="J226" i="1" s="1"/>
  <c r="L226" i="1" s="1"/>
  <c r="N226" i="1" s="1"/>
  <c r="P226" i="1" s="1"/>
  <c r="R226" i="1" s="1"/>
  <c r="T226" i="1" s="1"/>
  <c r="F225" i="1"/>
  <c r="H225" i="1" s="1"/>
  <c r="J225" i="1" s="1"/>
  <c r="L225" i="1" s="1"/>
  <c r="N225" i="1" s="1"/>
  <c r="P225" i="1" s="1"/>
  <c r="R225" i="1" s="1"/>
  <c r="T225" i="1" s="1"/>
  <c r="F224" i="1"/>
  <c r="H224" i="1" s="1"/>
  <c r="J224" i="1" s="1"/>
  <c r="L224" i="1" s="1"/>
  <c r="N224" i="1" s="1"/>
  <c r="P224" i="1" s="1"/>
  <c r="R224" i="1" s="1"/>
  <c r="T224" i="1" s="1"/>
  <c r="F221" i="1"/>
  <c r="H221" i="1" s="1"/>
  <c r="J221" i="1" s="1"/>
  <c r="L221" i="1" s="1"/>
  <c r="N221" i="1" s="1"/>
  <c r="P221" i="1" s="1"/>
  <c r="R221" i="1" s="1"/>
  <c r="T221" i="1" s="1"/>
  <c r="F220" i="1"/>
  <c r="H220" i="1" s="1"/>
  <c r="J220" i="1" s="1"/>
  <c r="L220" i="1" s="1"/>
  <c r="N220" i="1" s="1"/>
  <c r="P220" i="1" s="1"/>
  <c r="R220" i="1" s="1"/>
  <c r="T220" i="1" s="1"/>
  <c r="F219" i="1"/>
  <c r="H219" i="1" s="1"/>
  <c r="J219" i="1" s="1"/>
  <c r="L219" i="1" s="1"/>
  <c r="N219" i="1" s="1"/>
  <c r="P219" i="1" s="1"/>
  <c r="R219" i="1" s="1"/>
  <c r="T219" i="1" s="1"/>
  <c r="F218" i="1"/>
  <c r="H218" i="1" s="1"/>
  <c r="J218" i="1" s="1"/>
  <c r="L218" i="1" s="1"/>
  <c r="N218" i="1" s="1"/>
  <c r="P218" i="1" s="1"/>
  <c r="R218" i="1" s="1"/>
  <c r="T218" i="1" s="1"/>
  <c r="F217" i="1"/>
  <c r="H217" i="1" s="1"/>
  <c r="J217" i="1" s="1"/>
  <c r="L217" i="1" s="1"/>
  <c r="N217" i="1" s="1"/>
  <c r="P217" i="1" s="1"/>
  <c r="R217" i="1" s="1"/>
  <c r="T217" i="1" s="1"/>
  <c r="F216" i="1"/>
  <c r="H216" i="1" s="1"/>
  <c r="J216" i="1" s="1"/>
  <c r="L216" i="1" s="1"/>
  <c r="N216" i="1" s="1"/>
  <c r="P216" i="1" s="1"/>
  <c r="R216" i="1" s="1"/>
  <c r="T216" i="1" s="1"/>
  <c r="F213" i="1"/>
  <c r="H213" i="1" s="1"/>
  <c r="J213" i="1" s="1"/>
  <c r="L213" i="1" s="1"/>
  <c r="N213" i="1" s="1"/>
  <c r="P213" i="1" s="1"/>
  <c r="R213" i="1" s="1"/>
  <c r="T213" i="1" s="1"/>
  <c r="F212" i="1"/>
  <c r="H212" i="1" s="1"/>
  <c r="J212" i="1" s="1"/>
  <c r="L212" i="1" s="1"/>
  <c r="N212" i="1" s="1"/>
  <c r="P212" i="1" s="1"/>
  <c r="R212" i="1" s="1"/>
  <c r="T212" i="1" s="1"/>
  <c r="F211" i="1"/>
  <c r="H211" i="1" s="1"/>
  <c r="J211" i="1" s="1"/>
  <c r="L211" i="1" s="1"/>
  <c r="N211" i="1" s="1"/>
  <c r="P211" i="1" s="1"/>
  <c r="R211" i="1" s="1"/>
  <c r="T211" i="1" s="1"/>
  <c r="F205" i="1"/>
  <c r="H205" i="1" s="1"/>
  <c r="J205" i="1" s="1"/>
  <c r="L205" i="1" s="1"/>
  <c r="N205" i="1" s="1"/>
  <c r="P205" i="1" s="1"/>
  <c r="R205" i="1" s="1"/>
  <c r="T205" i="1" s="1"/>
  <c r="F204" i="1"/>
  <c r="H204" i="1" s="1"/>
  <c r="J204" i="1" s="1"/>
  <c r="L204" i="1" s="1"/>
  <c r="N204" i="1" s="1"/>
  <c r="P204" i="1" s="1"/>
  <c r="R204" i="1" s="1"/>
  <c r="T204" i="1" s="1"/>
  <c r="F197" i="1"/>
  <c r="H197" i="1" s="1"/>
  <c r="J197" i="1" s="1"/>
  <c r="L197" i="1" s="1"/>
  <c r="N197" i="1" s="1"/>
  <c r="P197" i="1" s="1"/>
  <c r="R197" i="1" s="1"/>
  <c r="T197" i="1" s="1"/>
  <c r="F193" i="1"/>
  <c r="H193" i="1" s="1"/>
  <c r="J193" i="1" s="1"/>
  <c r="L193" i="1" s="1"/>
  <c r="N193" i="1" s="1"/>
  <c r="P193" i="1" s="1"/>
  <c r="R193" i="1" s="1"/>
  <c r="T193" i="1" s="1"/>
  <c r="F192" i="1"/>
  <c r="H192" i="1" s="1"/>
  <c r="J192" i="1" s="1"/>
  <c r="L192" i="1" s="1"/>
  <c r="N192" i="1" s="1"/>
  <c r="P192" i="1" s="1"/>
  <c r="R192" i="1" s="1"/>
  <c r="T192" i="1" s="1"/>
  <c r="F189" i="1"/>
  <c r="H189" i="1" s="1"/>
  <c r="J189" i="1" s="1"/>
  <c r="L189" i="1" s="1"/>
  <c r="N189" i="1" s="1"/>
  <c r="P189" i="1" s="1"/>
  <c r="R189" i="1" s="1"/>
  <c r="T189" i="1" s="1"/>
  <c r="F188" i="1"/>
  <c r="H188" i="1" s="1"/>
  <c r="J188" i="1" s="1"/>
  <c r="L188" i="1" s="1"/>
  <c r="N188" i="1" s="1"/>
  <c r="P188" i="1" s="1"/>
  <c r="R188" i="1" s="1"/>
  <c r="T188" i="1" s="1"/>
  <c r="F185" i="1"/>
  <c r="H185" i="1" s="1"/>
  <c r="J185" i="1" s="1"/>
  <c r="L185" i="1" s="1"/>
  <c r="N185" i="1" s="1"/>
  <c r="P185" i="1" s="1"/>
  <c r="R185" i="1" s="1"/>
  <c r="T185" i="1" s="1"/>
  <c r="F184" i="1"/>
  <c r="H184" i="1" s="1"/>
  <c r="J184" i="1" s="1"/>
  <c r="L184" i="1" s="1"/>
  <c r="N184" i="1" s="1"/>
  <c r="P184" i="1" s="1"/>
  <c r="R184" i="1" s="1"/>
  <c r="T184" i="1" s="1"/>
  <c r="F181" i="1"/>
  <c r="H181" i="1" s="1"/>
  <c r="J181" i="1" s="1"/>
  <c r="L181" i="1" s="1"/>
  <c r="N181" i="1" s="1"/>
  <c r="P181" i="1" s="1"/>
  <c r="R181" i="1" s="1"/>
  <c r="T181" i="1" s="1"/>
  <c r="F180" i="1"/>
  <c r="H180" i="1" s="1"/>
  <c r="J180" i="1" s="1"/>
  <c r="L180" i="1" s="1"/>
  <c r="N180" i="1" s="1"/>
  <c r="P180" i="1" s="1"/>
  <c r="R180" i="1" s="1"/>
  <c r="T180" i="1" s="1"/>
  <c r="F177" i="1"/>
  <c r="H177" i="1" s="1"/>
  <c r="J177" i="1" s="1"/>
  <c r="L177" i="1" s="1"/>
  <c r="N177" i="1" s="1"/>
  <c r="P177" i="1" s="1"/>
  <c r="R177" i="1" s="1"/>
  <c r="T177" i="1" s="1"/>
  <c r="F176" i="1"/>
  <c r="H176" i="1" s="1"/>
  <c r="J176" i="1" s="1"/>
  <c r="L176" i="1" s="1"/>
  <c r="N176" i="1" s="1"/>
  <c r="P176" i="1" s="1"/>
  <c r="R176" i="1" s="1"/>
  <c r="T176" i="1" s="1"/>
  <c r="F173" i="1"/>
  <c r="H173" i="1" s="1"/>
  <c r="J173" i="1" s="1"/>
  <c r="L173" i="1" s="1"/>
  <c r="N173" i="1" s="1"/>
  <c r="P173" i="1" s="1"/>
  <c r="R173" i="1" s="1"/>
  <c r="T173" i="1" s="1"/>
  <c r="F172" i="1"/>
  <c r="H172" i="1" s="1"/>
  <c r="J172" i="1" s="1"/>
  <c r="L172" i="1" s="1"/>
  <c r="N172" i="1" s="1"/>
  <c r="P172" i="1" s="1"/>
  <c r="R172" i="1" s="1"/>
  <c r="T172" i="1" s="1"/>
  <c r="F171" i="1"/>
  <c r="H171" i="1" s="1"/>
  <c r="J171" i="1" s="1"/>
  <c r="L171" i="1" s="1"/>
  <c r="N171" i="1" s="1"/>
  <c r="P171" i="1" s="1"/>
  <c r="R171" i="1" s="1"/>
  <c r="T171" i="1" s="1"/>
  <c r="F168" i="1"/>
  <c r="H168" i="1" s="1"/>
  <c r="J168" i="1" s="1"/>
  <c r="L168" i="1" s="1"/>
  <c r="N168" i="1" s="1"/>
  <c r="P168" i="1" s="1"/>
  <c r="R168" i="1" s="1"/>
  <c r="T168" i="1" s="1"/>
  <c r="F167" i="1"/>
  <c r="H167" i="1" s="1"/>
  <c r="J167" i="1" s="1"/>
  <c r="L167" i="1" s="1"/>
  <c r="N167" i="1" s="1"/>
  <c r="P167" i="1" s="1"/>
  <c r="R167" i="1" s="1"/>
  <c r="T167" i="1" s="1"/>
  <c r="F164" i="1"/>
  <c r="H164" i="1" s="1"/>
  <c r="J164" i="1" s="1"/>
  <c r="L164" i="1" s="1"/>
  <c r="N164" i="1" s="1"/>
  <c r="P164" i="1" s="1"/>
  <c r="R164" i="1" s="1"/>
  <c r="T164" i="1" s="1"/>
  <c r="F163" i="1"/>
  <c r="H163" i="1" s="1"/>
  <c r="J163" i="1" s="1"/>
  <c r="L163" i="1" s="1"/>
  <c r="N163" i="1" s="1"/>
  <c r="P163" i="1" s="1"/>
  <c r="R163" i="1" s="1"/>
  <c r="T163" i="1" s="1"/>
  <c r="F160" i="1"/>
  <c r="H160" i="1" s="1"/>
  <c r="J160" i="1" s="1"/>
  <c r="L160" i="1" s="1"/>
  <c r="N160" i="1" s="1"/>
  <c r="P160" i="1" s="1"/>
  <c r="R160" i="1" s="1"/>
  <c r="T160" i="1" s="1"/>
  <c r="F159" i="1"/>
  <c r="H159" i="1" s="1"/>
  <c r="J159" i="1" s="1"/>
  <c r="L159" i="1" s="1"/>
  <c r="N159" i="1" s="1"/>
  <c r="P159" i="1" s="1"/>
  <c r="R159" i="1" s="1"/>
  <c r="T159" i="1" s="1"/>
  <c r="F158" i="1"/>
  <c r="H158" i="1" s="1"/>
  <c r="J158" i="1" s="1"/>
  <c r="L158" i="1" s="1"/>
  <c r="N158" i="1" s="1"/>
  <c r="P158" i="1" s="1"/>
  <c r="R158" i="1" s="1"/>
  <c r="T158" i="1" s="1"/>
  <c r="F157" i="1"/>
  <c r="H157" i="1" s="1"/>
  <c r="J157" i="1" s="1"/>
  <c r="L157" i="1" s="1"/>
  <c r="N157" i="1" s="1"/>
  <c r="P157" i="1" s="1"/>
  <c r="R157" i="1" s="1"/>
  <c r="T157" i="1" s="1"/>
  <c r="F156" i="1"/>
  <c r="H156" i="1" s="1"/>
  <c r="J156" i="1" s="1"/>
  <c r="L156" i="1" s="1"/>
  <c r="N156" i="1" s="1"/>
  <c r="P156" i="1" s="1"/>
  <c r="R156" i="1" s="1"/>
  <c r="T156" i="1" s="1"/>
  <c r="F155" i="1"/>
  <c r="H155" i="1" s="1"/>
  <c r="J155" i="1" s="1"/>
  <c r="L155" i="1" s="1"/>
  <c r="N155" i="1" s="1"/>
  <c r="P155" i="1" s="1"/>
  <c r="R155" i="1" s="1"/>
  <c r="T155" i="1" s="1"/>
  <c r="F154" i="1"/>
  <c r="H154" i="1" s="1"/>
  <c r="J154" i="1" s="1"/>
  <c r="L154" i="1" s="1"/>
  <c r="N154" i="1" s="1"/>
  <c r="P154" i="1" s="1"/>
  <c r="R154" i="1" s="1"/>
  <c r="T154" i="1" s="1"/>
  <c r="F144" i="1"/>
  <c r="H144" i="1" s="1"/>
  <c r="J144" i="1" s="1"/>
  <c r="L144" i="1" s="1"/>
  <c r="N144" i="1" s="1"/>
  <c r="P144" i="1" s="1"/>
  <c r="R144" i="1" s="1"/>
  <c r="T144" i="1" s="1"/>
  <c r="F143" i="1"/>
  <c r="H143" i="1" s="1"/>
  <c r="J143" i="1" s="1"/>
  <c r="L143" i="1" s="1"/>
  <c r="N143" i="1" s="1"/>
  <c r="P143" i="1" s="1"/>
  <c r="R143" i="1" s="1"/>
  <c r="T143" i="1" s="1"/>
  <c r="F142" i="1"/>
  <c r="H142" i="1" s="1"/>
  <c r="J142" i="1" s="1"/>
  <c r="L142" i="1" s="1"/>
  <c r="N142" i="1" s="1"/>
  <c r="P142" i="1" s="1"/>
  <c r="R142" i="1" s="1"/>
  <c r="T142" i="1" s="1"/>
  <c r="F141" i="1"/>
  <c r="H141" i="1" s="1"/>
  <c r="J141" i="1" s="1"/>
  <c r="L141" i="1" s="1"/>
  <c r="N141" i="1" s="1"/>
  <c r="P141" i="1" s="1"/>
  <c r="R141" i="1" s="1"/>
  <c r="T141" i="1" s="1"/>
  <c r="F140" i="1"/>
  <c r="H140" i="1" s="1"/>
  <c r="J140" i="1" s="1"/>
  <c r="L140" i="1" s="1"/>
  <c r="N140" i="1" s="1"/>
  <c r="P140" i="1" s="1"/>
  <c r="R140" i="1" s="1"/>
  <c r="T140" i="1" s="1"/>
  <c r="F139" i="1"/>
  <c r="H139" i="1" s="1"/>
  <c r="J139" i="1" s="1"/>
  <c r="L139" i="1" s="1"/>
  <c r="N139" i="1" s="1"/>
  <c r="P139" i="1" s="1"/>
  <c r="R139" i="1" s="1"/>
  <c r="T139" i="1" s="1"/>
  <c r="F138" i="1"/>
  <c r="H138" i="1" s="1"/>
  <c r="J138" i="1" s="1"/>
  <c r="L138" i="1" s="1"/>
  <c r="N138" i="1" s="1"/>
  <c r="P138" i="1" s="1"/>
  <c r="R138" i="1" s="1"/>
  <c r="T138" i="1" s="1"/>
  <c r="F137" i="1"/>
  <c r="H137" i="1" s="1"/>
  <c r="J137" i="1" s="1"/>
  <c r="L137" i="1" s="1"/>
  <c r="N137" i="1" s="1"/>
  <c r="P137" i="1" s="1"/>
  <c r="R137" i="1" s="1"/>
  <c r="T137" i="1" s="1"/>
  <c r="F136" i="1"/>
  <c r="H136" i="1" s="1"/>
  <c r="J136" i="1" s="1"/>
  <c r="L136" i="1" s="1"/>
  <c r="N136" i="1" s="1"/>
  <c r="P136" i="1" s="1"/>
  <c r="R136" i="1" s="1"/>
  <c r="T136" i="1" s="1"/>
  <c r="F135" i="1"/>
  <c r="H135" i="1" s="1"/>
  <c r="J135" i="1" s="1"/>
  <c r="L135" i="1" s="1"/>
  <c r="N135" i="1" s="1"/>
  <c r="P135" i="1" s="1"/>
  <c r="R135" i="1" s="1"/>
  <c r="T135" i="1" s="1"/>
  <c r="F134" i="1"/>
  <c r="H134" i="1" s="1"/>
  <c r="J134" i="1" s="1"/>
  <c r="L134" i="1" s="1"/>
  <c r="N134" i="1" s="1"/>
  <c r="P134" i="1" s="1"/>
  <c r="R134" i="1" s="1"/>
  <c r="T134" i="1" s="1"/>
  <c r="F133" i="1"/>
  <c r="H133" i="1" s="1"/>
  <c r="J133" i="1" s="1"/>
  <c r="L133" i="1" s="1"/>
  <c r="N133" i="1" s="1"/>
  <c r="P133" i="1" s="1"/>
  <c r="R133" i="1" s="1"/>
  <c r="T133" i="1" s="1"/>
  <c r="F132" i="1"/>
  <c r="H132" i="1" s="1"/>
  <c r="J132" i="1" s="1"/>
  <c r="L132" i="1" s="1"/>
  <c r="N132" i="1" s="1"/>
  <c r="P132" i="1" s="1"/>
  <c r="R132" i="1" s="1"/>
  <c r="T132" i="1" s="1"/>
  <c r="F119" i="1"/>
  <c r="H119" i="1" s="1"/>
  <c r="J119" i="1" s="1"/>
  <c r="L119" i="1" s="1"/>
  <c r="N119" i="1" s="1"/>
  <c r="P119" i="1" s="1"/>
  <c r="R119" i="1" s="1"/>
  <c r="T119" i="1" s="1"/>
  <c r="F118" i="1"/>
  <c r="H118" i="1" s="1"/>
  <c r="J118" i="1" s="1"/>
  <c r="L118" i="1" s="1"/>
  <c r="N118" i="1" s="1"/>
  <c r="P118" i="1" s="1"/>
  <c r="R118" i="1" s="1"/>
  <c r="T118" i="1" s="1"/>
  <c r="F115" i="1"/>
  <c r="H115" i="1" s="1"/>
  <c r="J115" i="1" s="1"/>
  <c r="L115" i="1" s="1"/>
  <c r="N115" i="1" s="1"/>
  <c r="P115" i="1" s="1"/>
  <c r="R115" i="1" s="1"/>
  <c r="T115" i="1" s="1"/>
  <c r="F112" i="1"/>
  <c r="H112" i="1" s="1"/>
  <c r="J112" i="1" s="1"/>
  <c r="L112" i="1" s="1"/>
  <c r="N112" i="1" s="1"/>
  <c r="P112" i="1" s="1"/>
  <c r="R112" i="1" s="1"/>
  <c r="T112" i="1" s="1"/>
  <c r="F109" i="1"/>
  <c r="H109" i="1" s="1"/>
  <c r="J109" i="1" s="1"/>
  <c r="L109" i="1" s="1"/>
  <c r="N109" i="1" s="1"/>
  <c r="P109" i="1" s="1"/>
  <c r="R109" i="1" s="1"/>
  <c r="T109" i="1" s="1"/>
  <c r="F108" i="1"/>
  <c r="H108" i="1" s="1"/>
  <c r="J108" i="1" s="1"/>
  <c r="L108" i="1" s="1"/>
  <c r="N108" i="1" s="1"/>
  <c r="P108" i="1" s="1"/>
  <c r="R108" i="1" s="1"/>
  <c r="T108" i="1" s="1"/>
  <c r="F107" i="1"/>
  <c r="H107" i="1" s="1"/>
  <c r="J107" i="1" s="1"/>
  <c r="L107" i="1" s="1"/>
  <c r="N107" i="1" s="1"/>
  <c r="P107" i="1" s="1"/>
  <c r="R107" i="1" s="1"/>
  <c r="T107" i="1" s="1"/>
  <c r="F104" i="1"/>
  <c r="H104" i="1" s="1"/>
  <c r="J104" i="1" s="1"/>
  <c r="L104" i="1" s="1"/>
  <c r="N104" i="1" s="1"/>
  <c r="P104" i="1" s="1"/>
  <c r="R104" i="1" s="1"/>
  <c r="T104" i="1" s="1"/>
  <c r="F102" i="1"/>
  <c r="H102" i="1" s="1"/>
  <c r="J102" i="1" s="1"/>
  <c r="L102" i="1" s="1"/>
  <c r="N102" i="1" s="1"/>
  <c r="P102" i="1" s="1"/>
  <c r="R102" i="1" s="1"/>
  <c r="T102" i="1" s="1"/>
  <c r="F101" i="1"/>
  <c r="H101" i="1" s="1"/>
  <c r="J101" i="1" s="1"/>
  <c r="L101" i="1" s="1"/>
  <c r="N101" i="1" s="1"/>
  <c r="P101" i="1" s="1"/>
  <c r="R101" i="1" s="1"/>
  <c r="T101" i="1" s="1"/>
  <c r="F100" i="1"/>
  <c r="H100" i="1" s="1"/>
  <c r="J100" i="1" s="1"/>
  <c r="L100" i="1" s="1"/>
  <c r="N100" i="1" s="1"/>
  <c r="P100" i="1" s="1"/>
  <c r="R100" i="1" s="1"/>
  <c r="T100" i="1" s="1"/>
  <c r="F99" i="1"/>
  <c r="H99" i="1" s="1"/>
  <c r="J99" i="1" s="1"/>
  <c r="L99" i="1" s="1"/>
  <c r="N99" i="1" s="1"/>
  <c r="P99" i="1" s="1"/>
  <c r="R99" i="1" s="1"/>
  <c r="T99" i="1" s="1"/>
  <c r="F98" i="1"/>
  <c r="H98" i="1" s="1"/>
  <c r="J98" i="1" s="1"/>
  <c r="L98" i="1" s="1"/>
  <c r="N98" i="1" s="1"/>
  <c r="P98" i="1" s="1"/>
  <c r="R98" i="1" s="1"/>
  <c r="T98" i="1" s="1"/>
  <c r="F97" i="1"/>
  <c r="H97" i="1" s="1"/>
  <c r="J97" i="1" s="1"/>
  <c r="L97" i="1" s="1"/>
  <c r="N97" i="1" s="1"/>
  <c r="P97" i="1" s="1"/>
  <c r="R97" i="1" s="1"/>
  <c r="T97" i="1" s="1"/>
  <c r="F96" i="1"/>
  <c r="H96" i="1" s="1"/>
  <c r="J96" i="1" s="1"/>
  <c r="L96" i="1" s="1"/>
  <c r="N96" i="1" s="1"/>
  <c r="P96" i="1" s="1"/>
  <c r="R96" i="1" s="1"/>
  <c r="T96" i="1" s="1"/>
  <c r="F95" i="1"/>
  <c r="H95" i="1" s="1"/>
  <c r="J95" i="1" s="1"/>
  <c r="L95" i="1" s="1"/>
  <c r="N95" i="1" s="1"/>
  <c r="P95" i="1" s="1"/>
  <c r="R95" i="1" s="1"/>
  <c r="T95" i="1" s="1"/>
  <c r="F94" i="1"/>
  <c r="H94" i="1" s="1"/>
  <c r="J94" i="1" s="1"/>
  <c r="L94" i="1" s="1"/>
  <c r="N94" i="1" s="1"/>
  <c r="P94" i="1" s="1"/>
  <c r="R94" i="1" s="1"/>
  <c r="T94" i="1" s="1"/>
  <c r="F93" i="1"/>
  <c r="H93" i="1" s="1"/>
  <c r="J93" i="1" s="1"/>
  <c r="L93" i="1" s="1"/>
  <c r="N93" i="1" s="1"/>
  <c r="P93" i="1" s="1"/>
  <c r="R93" i="1" s="1"/>
  <c r="T93" i="1" s="1"/>
  <c r="F92" i="1"/>
  <c r="H92" i="1" s="1"/>
  <c r="J92" i="1" s="1"/>
  <c r="L92" i="1" s="1"/>
  <c r="N92" i="1" s="1"/>
  <c r="P92" i="1" s="1"/>
  <c r="R92" i="1" s="1"/>
  <c r="T92" i="1" s="1"/>
  <c r="F91" i="1"/>
  <c r="H91" i="1" s="1"/>
  <c r="J91" i="1" s="1"/>
  <c r="L91" i="1" s="1"/>
  <c r="N91" i="1" s="1"/>
  <c r="P91" i="1" s="1"/>
  <c r="R91" i="1" s="1"/>
  <c r="T91" i="1" s="1"/>
  <c r="F79" i="1"/>
  <c r="H79" i="1" s="1"/>
  <c r="J79" i="1" s="1"/>
  <c r="L79" i="1" s="1"/>
  <c r="N79" i="1" s="1"/>
  <c r="P79" i="1" s="1"/>
  <c r="R79" i="1" s="1"/>
  <c r="T79" i="1" s="1"/>
  <c r="F78" i="1"/>
  <c r="H78" i="1" s="1"/>
  <c r="J78" i="1" s="1"/>
  <c r="L78" i="1" s="1"/>
  <c r="N78" i="1" s="1"/>
  <c r="P78" i="1" s="1"/>
  <c r="R78" i="1" s="1"/>
  <c r="T78" i="1" s="1"/>
  <c r="F77" i="1"/>
  <c r="H77" i="1" s="1"/>
  <c r="J77" i="1" s="1"/>
  <c r="L77" i="1" s="1"/>
  <c r="N77" i="1" s="1"/>
  <c r="P77" i="1" s="1"/>
  <c r="R77" i="1" s="1"/>
  <c r="T77" i="1" s="1"/>
  <c r="F76" i="1"/>
  <c r="H76" i="1" s="1"/>
  <c r="J76" i="1" s="1"/>
  <c r="L76" i="1" s="1"/>
  <c r="N76" i="1" s="1"/>
  <c r="P76" i="1" s="1"/>
  <c r="R76" i="1" s="1"/>
  <c r="T76" i="1" s="1"/>
  <c r="F75" i="1"/>
  <c r="H75" i="1" s="1"/>
  <c r="J75" i="1" s="1"/>
  <c r="L75" i="1" s="1"/>
  <c r="N75" i="1" s="1"/>
  <c r="P75" i="1" s="1"/>
  <c r="R75" i="1" s="1"/>
  <c r="T75" i="1" s="1"/>
  <c r="F74" i="1"/>
  <c r="H74" i="1" s="1"/>
  <c r="J74" i="1" s="1"/>
  <c r="L74" i="1" s="1"/>
  <c r="N74" i="1" s="1"/>
  <c r="P74" i="1" s="1"/>
  <c r="R74" i="1" s="1"/>
  <c r="T74" i="1" s="1"/>
  <c r="F73" i="1"/>
  <c r="H73" i="1" s="1"/>
  <c r="J73" i="1" s="1"/>
  <c r="L73" i="1" s="1"/>
  <c r="N73" i="1" s="1"/>
  <c r="P73" i="1" s="1"/>
  <c r="R73" i="1" s="1"/>
  <c r="T73" i="1" s="1"/>
  <c r="F72" i="1"/>
  <c r="H72" i="1" s="1"/>
  <c r="J72" i="1" s="1"/>
  <c r="L72" i="1" s="1"/>
  <c r="N72" i="1" s="1"/>
  <c r="P72" i="1" s="1"/>
  <c r="R72" i="1" s="1"/>
  <c r="T72" i="1" s="1"/>
  <c r="F71" i="1"/>
  <c r="H71" i="1" s="1"/>
  <c r="J71" i="1" s="1"/>
  <c r="L71" i="1" s="1"/>
  <c r="N71" i="1" s="1"/>
  <c r="P71" i="1" s="1"/>
  <c r="R71" i="1" s="1"/>
  <c r="T71" i="1" s="1"/>
  <c r="F70" i="1"/>
  <c r="H70" i="1" s="1"/>
  <c r="J70" i="1" s="1"/>
  <c r="L70" i="1" s="1"/>
  <c r="N70" i="1" s="1"/>
  <c r="P70" i="1" s="1"/>
  <c r="R70" i="1" s="1"/>
  <c r="T70" i="1" s="1"/>
  <c r="F69" i="1"/>
  <c r="H69" i="1" s="1"/>
  <c r="J69" i="1" s="1"/>
  <c r="L69" i="1" s="1"/>
  <c r="N69" i="1" s="1"/>
  <c r="P69" i="1" s="1"/>
  <c r="R69" i="1" s="1"/>
  <c r="T69" i="1" s="1"/>
  <c r="F68" i="1"/>
  <c r="H68" i="1" s="1"/>
  <c r="J68" i="1" s="1"/>
  <c r="L68" i="1" s="1"/>
  <c r="N68" i="1" s="1"/>
  <c r="P68" i="1" s="1"/>
  <c r="R68" i="1" s="1"/>
  <c r="T68" i="1" s="1"/>
  <c r="F67" i="1"/>
  <c r="H67" i="1" s="1"/>
  <c r="J67" i="1" s="1"/>
  <c r="L67" i="1" s="1"/>
  <c r="N67" i="1" s="1"/>
  <c r="P67" i="1" s="1"/>
  <c r="R67" i="1" s="1"/>
  <c r="T67" i="1" s="1"/>
  <c r="F66" i="1"/>
  <c r="H66" i="1" s="1"/>
  <c r="J66" i="1" s="1"/>
  <c r="L66" i="1" s="1"/>
  <c r="N66" i="1" s="1"/>
  <c r="P66" i="1" s="1"/>
  <c r="R66" i="1" s="1"/>
  <c r="T66" i="1" s="1"/>
  <c r="F63" i="1"/>
  <c r="H63" i="1" s="1"/>
  <c r="J63" i="1" s="1"/>
  <c r="L63" i="1" s="1"/>
  <c r="N63" i="1" s="1"/>
  <c r="P63" i="1" s="1"/>
  <c r="R63" i="1" s="1"/>
  <c r="T63" i="1" s="1"/>
  <c r="F56" i="1"/>
  <c r="H56" i="1" s="1"/>
  <c r="J56" i="1" s="1"/>
  <c r="L56" i="1" s="1"/>
  <c r="N56" i="1" s="1"/>
  <c r="P56" i="1" s="1"/>
  <c r="R56" i="1" s="1"/>
  <c r="T56" i="1" s="1"/>
  <c r="F55" i="1"/>
  <c r="H55" i="1" s="1"/>
  <c r="J55" i="1" s="1"/>
  <c r="L55" i="1" s="1"/>
  <c r="N55" i="1" s="1"/>
  <c r="P55" i="1" s="1"/>
  <c r="R55" i="1" s="1"/>
  <c r="T55" i="1" s="1"/>
  <c r="F54" i="1"/>
  <c r="H54" i="1" s="1"/>
  <c r="J54" i="1" s="1"/>
  <c r="L54" i="1" s="1"/>
  <c r="N54" i="1" s="1"/>
  <c r="P54" i="1" s="1"/>
  <c r="R54" i="1" s="1"/>
  <c r="T54" i="1" s="1"/>
  <c r="F51" i="1"/>
  <c r="H51" i="1" s="1"/>
  <c r="J51" i="1" s="1"/>
  <c r="L51" i="1" s="1"/>
  <c r="N51" i="1" s="1"/>
  <c r="P51" i="1" s="1"/>
  <c r="R51" i="1" s="1"/>
  <c r="T51" i="1" s="1"/>
  <c r="F50" i="1"/>
  <c r="H50" i="1" s="1"/>
  <c r="J50" i="1" s="1"/>
  <c r="L50" i="1" s="1"/>
  <c r="N50" i="1" s="1"/>
  <c r="P50" i="1" s="1"/>
  <c r="R50" i="1" s="1"/>
  <c r="T50" i="1" s="1"/>
  <c r="F49" i="1"/>
  <c r="H49" i="1" s="1"/>
  <c r="J49" i="1" s="1"/>
  <c r="L49" i="1" s="1"/>
  <c r="N49" i="1" s="1"/>
  <c r="P49" i="1" s="1"/>
  <c r="R49" i="1" s="1"/>
  <c r="T49" i="1" s="1"/>
  <c r="F48" i="1"/>
  <c r="H48" i="1" s="1"/>
  <c r="J48" i="1" s="1"/>
  <c r="L48" i="1" s="1"/>
  <c r="N48" i="1" s="1"/>
  <c r="P48" i="1" s="1"/>
  <c r="R48" i="1" s="1"/>
  <c r="T48" i="1" s="1"/>
  <c r="F47" i="1"/>
  <c r="H47" i="1" s="1"/>
  <c r="J47" i="1" s="1"/>
  <c r="L47" i="1" s="1"/>
  <c r="N47" i="1" s="1"/>
  <c r="P47" i="1" s="1"/>
  <c r="R47" i="1" s="1"/>
  <c r="T47" i="1" s="1"/>
  <c r="F46" i="1"/>
  <c r="H46" i="1" s="1"/>
  <c r="J46" i="1" s="1"/>
  <c r="L46" i="1" s="1"/>
  <c r="N46" i="1" s="1"/>
  <c r="P46" i="1" s="1"/>
  <c r="R46" i="1" s="1"/>
  <c r="T46" i="1" s="1"/>
  <c r="F45" i="1"/>
  <c r="H45" i="1" s="1"/>
  <c r="J45" i="1" s="1"/>
  <c r="L45" i="1" s="1"/>
  <c r="N45" i="1" s="1"/>
  <c r="P45" i="1" s="1"/>
  <c r="R45" i="1" s="1"/>
  <c r="T45" i="1" s="1"/>
  <c r="F37" i="1"/>
  <c r="H37" i="1" s="1"/>
  <c r="J37" i="1" s="1"/>
  <c r="L37" i="1" s="1"/>
  <c r="N37" i="1" s="1"/>
  <c r="P37" i="1" s="1"/>
  <c r="R37" i="1" s="1"/>
  <c r="T37" i="1" s="1"/>
  <c r="F36" i="1"/>
  <c r="H36" i="1" s="1"/>
  <c r="J36" i="1" s="1"/>
  <c r="L36" i="1" s="1"/>
  <c r="N36" i="1" s="1"/>
  <c r="P36" i="1" s="1"/>
  <c r="R36" i="1" s="1"/>
  <c r="T36" i="1" s="1"/>
  <c r="F35" i="1"/>
  <c r="H35" i="1" s="1"/>
  <c r="J35" i="1" s="1"/>
  <c r="L35" i="1" s="1"/>
  <c r="N35" i="1" s="1"/>
  <c r="P35" i="1" s="1"/>
  <c r="R35" i="1" s="1"/>
  <c r="T35" i="1" s="1"/>
  <c r="F32" i="1"/>
  <c r="H32" i="1" s="1"/>
  <c r="J32" i="1" s="1"/>
  <c r="L32" i="1" s="1"/>
  <c r="N32" i="1" s="1"/>
  <c r="P32" i="1" s="1"/>
  <c r="R32" i="1" s="1"/>
  <c r="T32" i="1" s="1"/>
  <c r="F31" i="1"/>
  <c r="H31" i="1" s="1"/>
  <c r="J31" i="1" s="1"/>
  <c r="L31" i="1" s="1"/>
  <c r="N31" i="1" s="1"/>
  <c r="P31" i="1" s="1"/>
  <c r="R31" i="1" s="1"/>
  <c r="T31" i="1" s="1"/>
  <c r="F24" i="1"/>
  <c r="H24" i="1" s="1"/>
  <c r="J24" i="1" s="1"/>
  <c r="L24" i="1" s="1"/>
  <c r="N24" i="1" s="1"/>
  <c r="P24" i="1" s="1"/>
  <c r="R24" i="1" s="1"/>
  <c r="T24" i="1" s="1"/>
  <c r="F22" i="1"/>
  <c r="H22" i="1" s="1"/>
  <c r="J22" i="1" s="1"/>
  <c r="L22" i="1" s="1"/>
  <c r="N22" i="1" s="1"/>
  <c r="P22" i="1" s="1"/>
  <c r="R22" i="1" s="1"/>
  <c r="T22" i="1" s="1"/>
  <c r="F21" i="1"/>
  <c r="H21" i="1" s="1"/>
  <c r="J21" i="1" s="1"/>
  <c r="L21" i="1" s="1"/>
  <c r="N21" i="1" s="1"/>
  <c r="P21" i="1" s="1"/>
  <c r="R21" i="1" s="1"/>
  <c r="T21" i="1" s="1"/>
  <c r="F20" i="1"/>
  <c r="H20" i="1" s="1"/>
  <c r="J20" i="1" s="1"/>
  <c r="L20" i="1" s="1"/>
  <c r="N20" i="1" s="1"/>
  <c r="P20" i="1" s="1"/>
  <c r="R20" i="1" s="1"/>
  <c r="T20" i="1" s="1"/>
  <c r="E251" i="1"/>
  <c r="E214" i="1"/>
  <c r="E207" i="1" s="1"/>
  <c r="E210" i="1"/>
  <c r="E209" i="1"/>
  <c r="E203" i="1"/>
  <c r="E195" i="1"/>
  <c r="E190" i="1"/>
  <c r="E186" i="1"/>
  <c r="E182" i="1"/>
  <c r="E178" i="1"/>
  <c r="E174" i="1"/>
  <c r="E169" i="1"/>
  <c r="E165" i="1"/>
  <c r="E161" i="1"/>
  <c r="E152" i="1"/>
  <c r="E242" i="1" s="1"/>
  <c r="E151" i="1"/>
  <c r="E130" i="1"/>
  <c r="E116" i="1"/>
  <c r="E113" i="1"/>
  <c r="E110" i="1"/>
  <c r="E105" i="1"/>
  <c r="E245" i="1"/>
  <c r="E89" i="1"/>
  <c r="E52" i="1"/>
  <c r="E43" i="1"/>
  <c r="E33" i="1"/>
  <c r="E250" i="1" s="1"/>
  <c r="AH205" i="1" l="1"/>
  <c r="AG205" i="1"/>
  <c r="AI205" i="1"/>
  <c r="AJ205" i="1" s="1"/>
  <c r="AI247" i="1"/>
  <c r="E247" i="1"/>
  <c r="E85" i="1"/>
  <c r="E126" i="1"/>
  <c r="E249" i="1"/>
  <c r="AI85" i="1"/>
  <c r="AI126" i="1"/>
  <c r="AI249" i="1"/>
  <c r="E15" i="1"/>
  <c r="AI250" i="1"/>
  <c r="AI15" i="1"/>
  <c r="E244" i="1"/>
  <c r="AI244" i="1"/>
  <c r="AI248" i="1"/>
  <c r="AI207" i="1"/>
  <c r="AI149" i="1"/>
  <c r="AI243" i="1"/>
  <c r="E243" i="1"/>
  <c r="E149" i="1"/>
  <c r="E248" i="1"/>
  <c r="W223" i="1"/>
  <c r="Y223" i="1" s="1"/>
  <c r="AA223" i="1" s="1"/>
  <c r="AC223" i="1" s="1"/>
  <c r="AE223" i="1" s="1"/>
  <c r="AG223" i="1" s="1"/>
  <c r="AH223" i="1"/>
  <c r="AJ223" i="1" s="1"/>
  <c r="AL223" i="1" s="1"/>
  <c r="AN223" i="1" s="1"/>
  <c r="AP223" i="1" s="1"/>
  <c r="AR223" i="1" s="1"/>
  <c r="AT223" i="1" s="1"/>
  <c r="D223" i="1"/>
  <c r="F223" i="1" s="1"/>
  <c r="H223" i="1" s="1"/>
  <c r="J223" i="1" s="1"/>
  <c r="L223" i="1" s="1"/>
  <c r="N223" i="1" s="1"/>
  <c r="P223" i="1" s="1"/>
  <c r="R223" i="1" s="1"/>
  <c r="T223" i="1" s="1"/>
  <c r="AK205" i="1" l="1"/>
  <c r="AL205" i="1" s="1"/>
  <c r="AI251" i="1"/>
  <c r="AI203" i="1"/>
  <c r="AI240" i="1" s="1"/>
  <c r="E240" i="1"/>
  <c r="E255" i="1" s="1"/>
  <c r="W151" i="1"/>
  <c r="Y151" i="1" s="1"/>
  <c r="AA151" i="1" s="1"/>
  <c r="AC151" i="1" s="1"/>
  <c r="AE151" i="1" s="1"/>
  <c r="AG151" i="1" s="1"/>
  <c r="AH151" i="1"/>
  <c r="AJ151" i="1" s="1"/>
  <c r="AL151" i="1" s="1"/>
  <c r="AN151" i="1" s="1"/>
  <c r="AP151" i="1" s="1"/>
  <c r="AR151" i="1" s="1"/>
  <c r="AT151" i="1" s="1"/>
  <c r="W152" i="1"/>
  <c r="Y152" i="1" s="1"/>
  <c r="AA152" i="1" s="1"/>
  <c r="AC152" i="1" s="1"/>
  <c r="AE152" i="1" s="1"/>
  <c r="AG152" i="1" s="1"/>
  <c r="AH152" i="1"/>
  <c r="AJ152" i="1" s="1"/>
  <c r="AL152" i="1" s="1"/>
  <c r="AN152" i="1" s="1"/>
  <c r="AP152" i="1" s="1"/>
  <c r="AR152" i="1" s="1"/>
  <c r="AT152" i="1" s="1"/>
  <c r="D151" i="1"/>
  <c r="F151" i="1" s="1"/>
  <c r="H151" i="1" s="1"/>
  <c r="J151" i="1" s="1"/>
  <c r="L151" i="1" s="1"/>
  <c r="N151" i="1" s="1"/>
  <c r="P151" i="1" s="1"/>
  <c r="R151" i="1" s="1"/>
  <c r="T151" i="1" s="1"/>
  <c r="D152" i="1"/>
  <c r="F152" i="1" s="1"/>
  <c r="H152" i="1" s="1"/>
  <c r="J152" i="1" s="1"/>
  <c r="L152" i="1" s="1"/>
  <c r="N152" i="1" s="1"/>
  <c r="P152" i="1" s="1"/>
  <c r="R152" i="1" s="1"/>
  <c r="T152" i="1" s="1"/>
  <c r="W190" i="1"/>
  <c r="Y190" i="1" s="1"/>
  <c r="AA190" i="1" s="1"/>
  <c r="AC190" i="1" s="1"/>
  <c r="AE190" i="1" s="1"/>
  <c r="AG190" i="1" s="1"/>
  <c r="AH190" i="1"/>
  <c r="AJ190" i="1" s="1"/>
  <c r="AL190" i="1" s="1"/>
  <c r="AN190" i="1" s="1"/>
  <c r="AP190" i="1" s="1"/>
  <c r="AR190" i="1" s="1"/>
  <c r="AT190" i="1" s="1"/>
  <c r="D190" i="1"/>
  <c r="F190" i="1" s="1"/>
  <c r="H190" i="1" s="1"/>
  <c r="J190" i="1" s="1"/>
  <c r="L190" i="1" s="1"/>
  <c r="N190" i="1" s="1"/>
  <c r="P190" i="1" s="1"/>
  <c r="R190" i="1" s="1"/>
  <c r="T190" i="1" s="1"/>
  <c r="AI255" i="1" l="1"/>
  <c r="AM205" i="1"/>
  <c r="AN205" i="1" s="1"/>
  <c r="AK251" i="1"/>
  <c r="AK203" i="1"/>
  <c r="AK240" i="1" s="1"/>
  <c r="AI246" i="1"/>
  <c r="W128" i="1"/>
  <c r="Y128" i="1" s="1"/>
  <c r="AA128" i="1" s="1"/>
  <c r="AC128" i="1" s="1"/>
  <c r="AE128" i="1" s="1"/>
  <c r="AG128" i="1" s="1"/>
  <c r="AH128" i="1"/>
  <c r="AJ128" i="1" s="1"/>
  <c r="AL128" i="1" s="1"/>
  <c r="AN128" i="1" s="1"/>
  <c r="AP128" i="1" s="1"/>
  <c r="AR128" i="1" s="1"/>
  <c r="AT128" i="1" s="1"/>
  <c r="D128" i="1"/>
  <c r="F128" i="1" s="1"/>
  <c r="H128" i="1" s="1"/>
  <c r="J128" i="1" s="1"/>
  <c r="L128" i="1" s="1"/>
  <c r="N128" i="1" s="1"/>
  <c r="P128" i="1" s="1"/>
  <c r="R128" i="1" s="1"/>
  <c r="T128" i="1" s="1"/>
  <c r="AK255" i="1" l="1"/>
  <c r="AO205" i="1"/>
  <c r="AP205" i="1" s="1"/>
  <c r="AR205" i="1" s="1"/>
  <c r="AT205" i="1" s="1"/>
  <c r="AM203" i="1"/>
  <c r="AM240" i="1" s="1"/>
  <c r="AM251" i="1"/>
  <c r="AH90" i="1"/>
  <c r="W89" i="1"/>
  <c r="Y89" i="1" s="1"/>
  <c r="AA89" i="1" s="1"/>
  <c r="AC89" i="1" s="1"/>
  <c r="AE89" i="1" s="1"/>
  <c r="AG89" i="1" s="1"/>
  <c r="AH89" i="1"/>
  <c r="AJ89" i="1" s="1"/>
  <c r="AL89" i="1" s="1"/>
  <c r="AN89" i="1" s="1"/>
  <c r="AP89" i="1" s="1"/>
  <c r="AR89" i="1" s="1"/>
  <c r="AT89" i="1" s="1"/>
  <c r="D89" i="1"/>
  <c r="F89" i="1" s="1"/>
  <c r="H89" i="1" s="1"/>
  <c r="J89" i="1" s="1"/>
  <c r="L89" i="1" s="1"/>
  <c r="N89" i="1" s="1"/>
  <c r="P89" i="1" s="1"/>
  <c r="R89" i="1" s="1"/>
  <c r="T89" i="1" s="1"/>
  <c r="W88" i="1"/>
  <c r="Y88" i="1" s="1"/>
  <c r="AA88" i="1" s="1"/>
  <c r="AC88" i="1" s="1"/>
  <c r="AE88" i="1" s="1"/>
  <c r="AG88" i="1" s="1"/>
  <c r="AH88" i="1"/>
  <c r="AJ88" i="1" s="1"/>
  <c r="AL88" i="1" s="1"/>
  <c r="AN88" i="1" s="1"/>
  <c r="AP88" i="1" s="1"/>
  <c r="AR88" i="1" s="1"/>
  <c r="AT88" i="1" s="1"/>
  <c r="D88" i="1"/>
  <c r="F88" i="1" s="1"/>
  <c r="H88" i="1" s="1"/>
  <c r="J88" i="1" s="1"/>
  <c r="L88" i="1" s="1"/>
  <c r="N88" i="1" s="1"/>
  <c r="P88" i="1" s="1"/>
  <c r="R88" i="1" s="1"/>
  <c r="T88" i="1" s="1"/>
  <c r="W87" i="1"/>
  <c r="Y87" i="1" s="1"/>
  <c r="AA87" i="1" s="1"/>
  <c r="AC87" i="1" s="1"/>
  <c r="AE87" i="1" s="1"/>
  <c r="AG87" i="1" s="1"/>
  <c r="AH87" i="1"/>
  <c r="AJ87" i="1" s="1"/>
  <c r="AL87" i="1" s="1"/>
  <c r="AN87" i="1" s="1"/>
  <c r="AP87" i="1" s="1"/>
  <c r="AR87" i="1" s="1"/>
  <c r="AT87" i="1" s="1"/>
  <c r="F87" i="1"/>
  <c r="H87" i="1" s="1"/>
  <c r="J87" i="1" s="1"/>
  <c r="L87" i="1" s="1"/>
  <c r="N87" i="1" s="1"/>
  <c r="P87" i="1" s="1"/>
  <c r="R87" i="1" s="1"/>
  <c r="T87" i="1" s="1"/>
  <c r="W116" i="1"/>
  <c r="Y116" i="1" s="1"/>
  <c r="AA116" i="1" s="1"/>
  <c r="AC116" i="1" s="1"/>
  <c r="AE116" i="1" s="1"/>
  <c r="AG116" i="1" s="1"/>
  <c r="AH116" i="1"/>
  <c r="AJ116" i="1" s="1"/>
  <c r="AL116" i="1" s="1"/>
  <c r="AN116" i="1" s="1"/>
  <c r="AP116" i="1" s="1"/>
  <c r="AR116" i="1" s="1"/>
  <c r="AT116" i="1" s="1"/>
  <c r="D116" i="1"/>
  <c r="F116" i="1" s="1"/>
  <c r="H116" i="1" s="1"/>
  <c r="J116" i="1" s="1"/>
  <c r="L116" i="1" s="1"/>
  <c r="N116" i="1" s="1"/>
  <c r="P116" i="1" s="1"/>
  <c r="R116" i="1" s="1"/>
  <c r="T116" i="1" s="1"/>
  <c r="W113" i="1"/>
  <c r="Y113" i="1" s="1"/>
  <c r="AA113" i="1" s="1"/>
  <c r="AC113" i="1" s="1"/>
  <c r="AE113" i="1" s="1"/>
  <c r="AG113" i="1" s="1"/>
  <c r="AH113" i="1"/>
  <c r="AJ113" i="1" s="1"/>
  <c r="AL113" i="1" s="1"/>
  <c r="AN113" i="1" s="1"/>
  <c r="AP113" i="1" s="1"/>
  <c r="AR113" i="1" s="1"/>
  <c r="AT113" i="1" s="1"/>
  <c r="D113" i="1"/>
  <c r="F113" i="1" s="1"/>
  <c r="H113" i="1" s="1"/>
  <c r="J113" i="1" s="1"/>
  <c r="L113" i="1" s="1"/>
  <c r="N113" i="1" s="1"/>
  <c r="P113" i="1" s="1"/>
  <c r="R113" i="1" s="1"/>
  <c r="T113" i="1" s="1"/>
  <c r="W110" i="1"/>
  <c r="Y110" i="1" s="1"/>
  <c r="AA110" i="1" s="1"/>
  <c r="AC110" i="1" s="1"/>
  <c r="AE110" i="1" s="1"/>
  <c r="AG110" i="1" s="1"/>
  <c r="AH110" i="1"/>
  <c r="AJ110" i="1" s="1"/>
  <c r="AL110" i="1" s="1"/>
  <c r="AN110" i="1" s="1"/>
  <c r="AP110" i="1" s="1"/>
  <c r="AR110" i="1" s="1"/>
  <c r="AT110" i="1" s="1"/>
  <c r="D110" i="1"/>
  <c r="F110" i="1" s="1"/>
  <c r="H110" i="1" s="1"/>
  <c r="J110" i="1" s="1"/>
  <c r="L110" i="1" s="1"/>
  <c r="N110" i="1" s="1"/>
  <c r="P110" i="1" s="1"/>
  <c r="R110" i="1" s="1"/>
  <c r="T110" i="1" s="1"/>
  <c r="W105" i="1"/>
  <c r="Y105" i="1" s="1"/>
  <c r="AA105" i="1" s="1"/>
  <c r="AC105" i="1" s="1"/>
  <c r="AE105" i="1" s="1"/>
  <c r="AG105" i="1" s="1"/>
  <c r="AH105" i="1"/>
  <c r="AJ105" i="1" s="1"/>
  <c r="AL105" i="1" s="1"/>
  <c r="AN105" i="1" s="1"/>
  <c r="AP105" i="1" s="1"/>
  <c r="AR105" i="1" s="1"/>
  <c r="AT105" i="1" s="1"/>
  <c r="D105" i="1"/>
  <c r="F105" i="1" s="1"/>
  <c r="H105" i="1" s="1"/>
  <c r="J105" i="1" s="1"/>
  <c r="L105" i="1" s="1"/>
  <c r="N105" i="1" s="1"/>
  <c r="P105" i="1" s="1"/>
  <c r="R105" i="1" s="1"/>
  <c r="T105" i="1" s="1"/>
  <c r="AM255" i="1" l="1"/>
  <c r="AO203" i="1"/>
  <c r="AO240" i="1" s="1"/>
  <c r="AO251" i="1"/>
  <c r="AH245" i="1"/>
  <c r="AJ245" i="1" s="1"/>
  <c r="AL245" i="1" s="1"/>
  <c r="AN245" i="1" s="1"/>
  <c r="AP245" i="1" s="1"/>
  <c r="AR245" i="1" s="1"/>
  <c r="AT245" i="1" s="1"/>
  <c r="AJ90" i="1"/>
  <c r="AL90" i="1" s="1"/>
  <c r="AN90" i="1" s="1"/>
  <c r="AP90" i="1" s="1"/>
  <c r="AR90" i="1" s="1"/>
  <c r="AT90" i="1" s="1"/>
  <c r="W245" i="1"/>
  <c r="Y245" i="1" s="1"/>
  <c r="AA245" i="1" s="1"/>
  <c r="AC245" i="1" s="1"/>
  <c r="AE245" i="1" s="1"/>
  <c r="AG245" i="1" s="1"/>
  <c r="W90" i="1"/>
  <c r="Y90" i="1" s="1"/>
  <c r="AA90" i="1" s="1"/>
  <c r="AC90" i="1" s="1"/>
  <c r="AE90" i="1" s="1"/>
  <c r="AG90" i="1" s="1"/>
  <c r="D245" i="1"/>
  <c r="F245" i="1" s="1"/>
  <c r="H245" i="1" s="1"/>
  <c r="J245" i="1" s="1"/>
  <c r="L245" i="1" s="1"/>
  <c r="N245" i="1" s="1"/>
  <c r="P245" i="1" s="1"/>
  <c r="R245" i="1" s="1"/>
  <c r="T245" i="1" s="1"/>
  <c r="F90" i="1"/>
  <c r="H90" i="1" s="1"/>
  <c r="J90" i="1" s="1"/>
  <c r="L90" i="1" s="1"/>
  <c r="N90" i="1" s="1"/>
  <c r="P90" i="1" s="1"/>
  <c r="R90" i="1" s="1"/>
  <c r="T90" i="1" s="1"/>
  <c r="AH85" i="1"/>
  <c r="AJ85" i="1" s="1"/>
  <c r="AL85" i="1" s="1"/>
  <c r="AN85" i="1" s="1"/>
  <c r="AP85" i="1" s="1"/>
  <c r="AR85" i="1" s="1"/>
  <c r="AT85" i="1" s="1"/>
  <c r="D248" i="1"/>
  <c r="F248" i="1" s="1"/>
  <c r="H248" i="1" s="1"/>
  <c r="J248" i="1" s="1"/>
  <c r="L248" i="1" s="1"/>
  <c r="N248" i="1" s="1"/>
  <c r="P248" i="1" s="1"/>
  <c r="R248" i="1" s="1"/>
  <c r="T248" i="1" s="1"/>
  <c r="AH248" i="1"/>
  <c r="AJ248" i="1" s="1"/>
  <c r="AL248" i="1" s="1"/>
  <c r="AN248" i="1" s="1"/>
  <c r="AP248" i="1" s="1"/>
  <c r="AR248" i="1" s="1"/>
  <c r="AT248" i="1" s="1"/>
  <c r="W85" i="1"/>
  <c r="Y85" i="1" s="1"/>
  <c r="AA85" i="1" s="1"/>
  <c r="AC85" i="1" s="1"/>
  <c r="AE85" i="1" s="1"/>
  <c r="AG85" i="1" s="1"/>
  <c r="D85" i="1"/>
  <c r="F85" i="1" s="1"/>
  <c r="H85" i="1" s="1"/>
  <c r="J85" i="1" s="1"/>
  <c r="L85" i="1" s="1"/>
  <c r="N85" i="1" s="1"/>
  <c r="P85" i="1" s="1"/>
  <c r="R85" i="1" s="1"/>
  <c r="T85" i="1" s="1"/>
  <c r="W248" i="1"/>
  <c r="Y248" i="1" s="1"/>
  <c r="AA248" i="1" s="1"/>
  <c r="AC248" i="1" s="1"/>
  <c r="AE248" i="1" s="1"/>
  <c r="AG248" i="1" s="1"/>
  <c r="AO255" i="1" l="1"/>
  <c r="W210" i="1"/>
  <c r="Y210" i="1" s="1"/>
  <c r="AA210" i="1" s="1"/>
  <c r="AC210" i="1" s="1"/>
  <c r="AE210" i="1" s="1"/>
  <c r="AG210" i="1" s="1"/>
  <c r="AH210" i="1"/>
  <c r="AJ210" i="1" s="1"/>
  <c r="AL210" i="1" s="1"/>
  <c r="AN210" i="1" s="1"/>
  <c r="AP210" i="1" s="1"/>
  <c r="AR210" i="1" s="1"/>
  <c r="AT210" i="1" s="1"/>
  <c r="D210" i="1"/>
  <c r="F210" i="1" s="1"/>
  <c r="H210" i="1" s="1"/>
  <c r="J210" i="1" s="1"/>
  <c r="L210" i="1" s="1"/>
  <c r="N210" i="1" s="1"/>
  <c r="P210" i="1" s="1"/>
  <c r="R210" i="1" s="1"/>
  <c r="T210" i="1" s="1"/>
  <c r="W209" i="1"/>
  <c r="Y209" i="1" s="1"/>
  <c r="AA209" i="1" s="1"/>
  <c r="AC209" i="1" s="1"/>
  <c r="AE209" i="1" s="1"/>
  <c r="AG209" i="1" s="1"/>
  <c r="AH209" i="1"/>
  <c r="AJ209" i="1" s="1"/>
  <c r="AL209" i="1" s="1"/>
  <c r="AN209" i="1" s="1"/>
  <c r="AP209" i="1" s="1"/>
  <c r="AR209" i="1" s="1"/>
  <c r="AT209" i="1" s="1"/>
  <c r="D209" i="1"/>
  <c r="F209" i="1" s="1"/>
  <c r="H209" i="1" s="1"/>
  <c r="J209" i="1" s="1"/>
  <c r="L209" i="1" s="1"/>
  <c r="N209" i="1" s="1"/>
  <c r="P209" i="1" s="1"/>
  <c r="R209" i="1" s="1"/>
  <c r="T209" i="1" s="1"/>
  <c r="AH214" i="1"/>
  <c r="D214" i="1"/>
  <c r="AJ252" i="1" l="1"/>
  <c r="AL252" i="1" s="1"/>
  <c r="AN252" i="1" s="1"/>
  <c r="AP252" i="1" s="1"/>
  <c r="AR252" i="1" s="1"/>
  <c r="AT252" i="1" s="1"/>
  <c r="AJ214" i="1"/>
  <c r="AL214" i="1" s="1"/>
  <c r="AN214" i="1" s="1"/>
  <c r="AP214" i="1" s="1"/>
  <c r="AR214" i="1" s="1"/>
  <c r="AT214" i="1" s="1"/>
  <c r="W207" i="1"/>
  <c r="Y207" i="1" s="1"/>
  <c r="AA207" i="1" s="1"/>
  <c r="AC207" i="1" s="1"/>
  <c r="AE207" i="1" s="1"/>
  <c r="AG207" i="1" s="1"/>
  <c r="W214" i="1"/>
  <c r="Y214" i="1" s="1"/>
  <c r="AA214" i="1" s="1"/>
  <c r="AC214" i="1" s="1"/>
  <c r="AE214" i="1" s="1"/>
  <c r="AG214" i="1" s="1"/>
  <c r="D207" i="1"/>
  <c r="F207" i="1" s="1"/>
  <c r="H207" i="1" s="1"/>
  <c r="J207" i="1" s="1"/>
  <c r="L207" i="1" s="1"/>
  <c r="N207" i="1" s="1"/>
  <c r="P207" i="1" s="1"/>
  <c r="R207" i="1" s="1"/>
  <c r="T207" i="1" s="1"/>
  <c r="F214" i="1"/>
  <c r="H214" i="1" s="1"/>
  <c r="J214" i="1" s="1"/>
  <c r="L214" i="1" s="1"/>
  <c r="N214" i="1" s="1"/>
  <c r="P214" i="1" s="1"/>
  <c r="R214" i="1" s="1"/>
  <c r="T214" i="1" s="1"/>
  <c r="AH207" i="1"/>
  <c r="AJ207" i="1" s="1"/>
  <c r="AL207" i="1" s="1"/>
  <c r="AN207" i="1" s="1"/>
  <c r="AP207" i="1" s="1"/>
  <c r="AR207" i="1" s="1"/>
  <c r="AT207" i="1" s="1"/>
  <c r="W252" i="1"/>
  <c r="Y252" i="1" s="1"/>
  <c r="AA252" i="1" s="1"/>
  <c r="AC252" i="1" s="1"/>
  <c r="AE252" i="1" s="1"/>
  <c r="AG252" i="1" s="1"/>
  <c r="F252" i="1"/>
  <c r="H252" i="1" s="1"/>
  <c r="J252" i="1" s="1"/>
  <c r="L252" i="1" s="1"/>
  <c r="N252" i="1" s="1"/>
  <c r="P252" i="1" s="1"/>
  <c r="R252" i="1" s="1"/>
  <c r="T252" i="1" s="1"/>
  <c r="W251" i="1" l="1"/>
  <c r="Y251" i="1" s="1"/>
  <c r="AA251" i="1" s="1"/>
  <c r="AC251" i="1" s="1"/>
  <c r="AE251" i="1" s="1"/>
  <c r="AG251" i="1" s="1"/>
  <c r="AH251" i="1"/>
  <c r="AJ251" i="1" s="1"/>
  <c r="AL251" i="1" s="1"/>
  <c r="AN251" i="1" s="1"/>
  <c r="AP251" i="1" s="1"/>
  <c r="AR251" i="1" s="1"/>
  <c r="AT251" i="1" s="1"/>
  <c r="D251" i="1"/>
  <c r="F251" i="1" s="1"/>
  <c r="H251" i="1" s="1"/>
  <c r="J251" i="1" s="1"/>
  <c r="L251" i="1" s="1"/>
  <c r="N251" i="1" s="1"/>
  <c r="P251" i="1" s="1"/>
  <c r="R251" i="1" s="1"/>
  <c r="T251" i="1" s="1"/>
  <c r="W203" i="1"/>
  <c r="Y203" i="1" s="1"/>
  <c r="AA203" i="1" s="1"/>
  <c r="AC203" i="1" s="1"/>
  <c r="AE203" i="1" s="1"/>
  <c r="AG203" i="1" s="1"/>
  <c r="AH203" i="1"/>
  <c r="AJ203" i="1" s="1"/>
  <c r="AL203" i="1" s="1"/>
  <c r="AN203" i="1" s="1"/>
  <c r="AP203" i="1" s="1"/>
  <c r="AR203" i="1" s="1"/>
  <c r="AT203" i="1" s="1"/>
  <c r="D203" i="1"/>
  <c r="F203" i="1" s="1"/>
  <c r="H203" i="1" s="1"/>
  <c r="J203" i="1" s="1"/>
  <c r="L203" i="1" s="1"/>
  <c r="N203" i="1" s="1"/>
  <c r="P203" i="1" s="1"/>
  <c r="R203" i="1" s="1"/>
  <c r="T203" i="1" s="1"/>
  <c r="W242" i="1" l="1"/>
  <c r="Y242" i="1" s="1"/>
  <c r="AA242" i="1" s="1"/>
  <c r="AC242" i="1" s="1"/>
  <c r="AE242" i="1" s="1"/>
  <c r="AG242" i="1" s="1"/>
  <c r="AH242" i="1"/>
  <c r="AJ242" i="1" s="1"/>
  <c r="AL242" i="1" s="1"/>
  <c r="AN242" i="1" s="1"/>
  <c r="AP242" i="1" s="1"/>
  <c r="AR242" i="1" s="1"/>
  <c r="AT242" i="1" s="1"/>
  <c r="D242" i="1"/>
  <c r="F242" i="1" s="1"/>
  <c r="H242" i="1" s="1"/>
  <c r="J242" i="1" s="1"/>
  <c r="L242" i="1" s="1"/>
  <c r="N242" i="1" s="1"/>
  <c r="P242" i="1" s="1"/>
  <c r="R242" i="1" s="1"/>
  <c r="T242" i="1" s="1"/>
  <c r="W195" i="1"/>
  <c r="Y195" i="1" s="1"/>
  <c r="AA195" i="1" s="1"/>
  <c r="AC195" i="1" s="1"/>
  <c r="AE195" i="1" s="1"/>
  <c r="AG195" i="1" s="1"/>
  <c r="AH195" i="1"/>
  <c r="AJ195" i="1" s="1"/>
  <c r="AL195" i="1" s="1"/>
  <c r="AN195" i="1" s="1"/>
  <c r="AP195" i="1" s="1"/>
  <c r="AR195" i="1" s="1"/>
  <c r="AT195" i="1" s="1"/>
  <c r="D195" i="1"/>
  <c r="F195" i="1" s="1"/>
  <c r="H195" i="1" s="1"/>
  <c r="J195" i="1" s="1"/>
  <c r="L195" i="1" s="1"/>
  <c r="N195" i="1" s="1"/>
  <c r="P195" i="1" s="1"/>
  <c r="R195" i="1" s="1"/>
  <c r="T195" i="1" s="1"/>
  <c r="W186" i="1"/>
  <c r="Y186" i="1" s="1"/>
  <c r="AA186" i="1" s="1"/>
  <c r="AC186" i="1" s="1"/>
  <c r="AE186" i="1" s="1"/>
  <c r="AG186" i="1" s="1"/>
  <c r="AH186" i="1"/>
  <c r="AJ186" i="1" s="1"/>
  <c r="AL186" i="1" s="1"/>
  <c r="AN186" i="1" s="1"/>
  <c r="AP186" i="1" s="1"/>
  <c r="AR186" i="1" s="1"/>
  <c r="AT186" i="1" s="1"/>
  <c r="D186" i="1"/>
  <c r="F186" i="1" s="1"/>
  <c r="H186" i="1" s="1"/>
  <c r="J186" i="1" s="1"/>
  <c r="L186" i="1" s="1"/>
  <c r="N186" i="1" s="1"/>
  <c r="P186" i="1" s="1"/>
  <c r="R186" i="1" s="1"/>
  <c r="T186" i="1" s="1"/>
  <c r="W182" i="1"/>
  <c r="Y182" i="1" s="1"/>
  <c r="AA182" i="1" s="1"/>
  <c r="AC182" i="1" s="1"/>
  <c r="AE182" i="1" s="1"/>
  <c r="AG182" i="1" s="1"/>
  <c r="AH182" i="1"/>
  <c r="AJ182" i="1" s="1"/>
  <c r="AL182" i="1" s="1"/>
  <c r="AN182" i="1" s="1"/>
  <c r="AP182" i="1" s="1"/>
  <c r="AR182" i="1" s="1"/>
  <c r="AT182" i="1" s="1"/>
  <c r="D182" i="1"/>
  <c r="F182" i="1" s="1"/>
  <c r="H182" i="1" s="1"/>
  <c r="J182" i="1" s="1"/>
  <c r="L182" i="1" s="1"/>
  <c r="N182" i="1" s="1"/>
  <c r="P182" i="1" s="1"/>
  <c r="R182" i="1" s="1"/>
  <c r="T182" i="1" s="1"/>
  <c r="W178" i="1"/>
  <c r="Y178" i="1" s="1"/>
  <c r="AA178" i="1" s="1"/>
  <c r="AC178" i="1" s="1"/>
  <c r="AE178" i="1" s="1"/>
  <c r="AG178" i="1" s="1"/>
  <c r="AH178" i="1"/>
  <c r="AJ178" i="1" s="1"/>
  <c r="AL178" i="1" s="1"/>
  <c r="AN178" i="1" s="1"/>
  <c r="AP178" i="1" s="1"/>
  <c r="AR178" i="1" s="1"/>
  <c r="AT178" i="1" s="1"/>
  <c r="D178" i="1"/>
  <c r="F178" i="1" s="1"/>
  <c r="H178" i="1" s="1"/>
  <c r="J178" i="1" s="1"/>
  <c r="L178" i="1" s="1"/>
  <c r="N178" i="1" s="1"/>
  <c r="P178" i="1" s="1"/>
  <c r="R178" i="1" s="1"/>
  <c r="T178" i="1" s="1"/>
  <c r="W174" i="1"/>
  <c r="Y174" i="1" s="1"/>
  <c r="AA174" i="1" s="1"/>
  <c r="AC174" i="1" s="1"/>
  <c r="AE174" i="1" s="1"/>
  <c r="AG174" i="1" s="1"/>
  <c r="AH174" i="1"/>
  <c r="AJ174" i="1" s="1"/>
  <c r="AL174" i="1" s="1"/>
  <c r="AN174" i="1" s="1"/>
  <c r="AP174" i="1" s="1"/>
  <c r="AR174" i="1" s="1"/>
  <c r="AT174" i="1" s="1"/>
  <c r="D174" i="1"/>
  <c r="F174" i="1" s="1"/>
  <c r="H174" i="1" s="1"/>
  <c r="J174" i="1" s="1"/>
  <c r="L174" i="1" s="1"/>
  <c r="N174" i="1" s="1"/>
  <c r="P174" i="1" s="1"/>
  <c r="R174" i="1" s="1"/>
  <c r="T174" i="1" s="1"/>
  <c r="W169" i="1"/>
  <c r="Y169" i="1" s="1"/>
  <c r="AA169" i="1" s="1"/>
  <c r="AC169" i="1" s="1"/>
  <c r="AE169" i="1" s="1"/>
  <c r="AG169" i="1" s="1"/>
  <c r="AH169" i="1"/>
  <c r="AJ169" i="1" s="1"/>
  <c r="AL169" i="1" s="1"/>
  <c r="AN169" i="1" s="1"/>
  <c r="AP169" i="1" s="1"/>
  <c r="AR169" i="1" s="1"/>
  <c r="AT169" i="1" s="1"/>
  <c r="D169" i="1"/>
  <c r="F169" i="1" s="1"/>
  <c r="H169" i="1" s="1"/>
  <c r="J169" i="1" s="1"/>
  <c r="L169" i="1" s="1"/>
  <c r="N169" i="1" s="1"/>
  <c r="P169" i="1" s="1"/>
  <c r="R169" i="1" s="1"/>
  <c r="T169" i="1" s="1"/>
  <c r="W165" i="1"/>
  <c r="Y165" i="1" s="1"/>
  <c r="AA165" i="1" s="1"/>
  <c r="AC165" i="1" s="1"/>
  <c r="AE165" i="1" s="1"/>
  <c r="AG165" i="1" s="1"/>
  <c r="AH165" i="1"/>
  <c r="AJ165" i="1" s="1"/>
  <c r="AL165" i="1" s="1"/>
  <c r="AN165" i="1" s="1"/>
  <c r="AP165" i="1" s="1"/>
  <c r="AR165" i="1" s="1"/>
  <c r="AT165" i="1" s="1"/>
  <c r="D165" i="1"/>
  <c r="F165" i="1" s="1"/>
  <c r="H165" i="1" s="1"/>
  <c r="J165" i="1" s="1"/>
  <c r="L165" i="1" s="1"/>
  <c r="N165" i="1" s="1"/>
  <c r="P165" i="1" s="1"/>
  <c r="R165" i="1" s="1"/>
  <c r="T165" i="1" s="1"/>
  <c r="W161" i="1"/>
  <c r="Y161" i="1" s="1"/>
  <c r="AA161" i="1" s="1"/>
  <c r="AC161" i="1" s="1"/>
  <c r="AE161" i="1" s="1"/>
  <c r="AG161" i="1" s="1"/>
  <c r="AH161" i="1"/>
  <c r="AJ161" i="1" s="1"/>
  <c r="AL161" i="1" s="1"/>
  <c r="AN161" i="1" s="1"/>
  <c r="AP161" i="1" s="1"/>
  <c r="AR161" i="1" s="1"/>
  <c r="AT161" i="1" s="1"/>
  <c r="D161" i="1"/>
  <c r="F161" i="1" s="1"/>
  <c r="H161" i="1" s="1"/>
  <c r="J161" i="1" s="1"/>
  <c r="L161" i="1" s="1"/>
  <c r="N161" i="1" s="1"/>
  <c r="P161" i="1" s="1"/>
  <c r="R161" i="1" s="1"/>
  <c r="T161" i="1" s="1"/>
  <c r="W129" i="1"/>
  <c r="Y129" i="1" s="1"/>
  <c r="AA129" i="1" s="1"/>
  <c r="AC129" i="1" s="1"/>
  <c r="AE129" i="1" s="1"/>
  <c r="AG129" i="1" s="1"/>
  <c r="AH129" i="1"/>
  <c r="AJ129" i="1" s="1"/>
  <c r="AL129" i="1" s="1"/>
  <c r="AN129" i="1" s="1"/>
  <c r="AP129" i="1" s="1"/>
  <c r="AR129" i="1" s="1"/>
  <c r="AT129" i="1" s="1"/>
  <c r="D129" i="1"/>
  <c r="F129" i="1" s="1"/>
  <c r="H129" i="1" s="1"/>
  <c r="J129" i="1" s="1"/>
  <c r="L129" i="1" s="1"/>
  <c r="N129" i="1" s="1"/>
  <c r="P129" i="1" s="1"/>
  <c r="R129" i="1" s="1"/>
  <c r="T129" i="1" s="1"/>
  <c r="W130" i="1"/>
  <c r="Y130" i="1" s="1"/>
  <c r="AA130" i="1" s="1"/>
  <c r="AC130" i="1" s="1"/>
  <c r="AE130" i="1" s="1"/>
  <c r="AG130" i="1" s="1"/>
  <c r="AH130" i="1"/>
  <c r="AJ130" i="1" s="1"/>
  <c r="AL130" i="1" s="1"/>
  <c r="AN130" i="1" s="1"/>
  <c r="AP130" i="1" s="1"/>
  <c r="AR130" i="1" s="1"/>
  <c r="AT130" i="1" s="1"/>
  <c r="D130" i="1"/>
  <c r="F130" i="1" s="1"/>
  <c r="H130" i="1" s="1"/>
  <c r="J130" i="1" s="1"/>
  <c r="L130" i="1" s="1"/>
  <c r="N130" i="1" s="1"/>
  <c r="P130" i="1" s="1"/>
  <c r="R130" i="1" s="1"/>
  <c r="T130" i="1" s="1"/>
  <c r="W249" i="1" l="1"/>
  <c r="Y249" i="1" s="1"/>
  <c r="AA249" i="1" s="1"/>
  <c r="AC249" i="1" s="1"/>
  <c r="AE249" i="1" s="1"/>
  <c r="AG249" i="1" s="1"/>
  <c r="D149" i="1"/>
  <c r="F149" i="1" s="1"/>
  <c r="H149" i="1" s="1"/>
  <c r="J149" i="1" s="1"/>
  <c r="L149" i="1" s="1"/>
  <c r="N149" i="1" s="1"/>
  <c r="P149" i="1" s="1"/>
  <c r="R149" i="1" s="1"/>
  <c r="T149" i="1" s="1"/>
  <c r="AH126" i="1"/>
  <c r="AJ126" i="1" s="1"/>
  <c r="AL126" i="1" s="1"/>
  <c r="AN126" i="1" s="1"/>
  <c r="AP126" i="1" s="1"/>
  <c r="AR126" i="1" s="1"/>
  <c r="AT126" i="1" s="1"/>
  <c r="AH249" i="1"/>
  <c r="AJ249" i="1" s="1"/>
  <c r="AL249" i="1" s="1"/>
  <c r="AN249" i="1" s="1"/>
  <c r="AP249" i="1" s="1"/>
  <c r="AR249" i="1" s="1"/>
  <c r="AT249" i="1" s="1"/>
  <c r="AH149" i="1"/>
  <c r="AJ149" i="1" s="1"/>
  <c r="AL149" i="1" s="1"/>
  <c r="AN149" i="1" s="1"/>
  <c r="AP149" i="1" s="1"/>
  <c r="AR149" i="1" s="1"/>
  <c r="AT149" i="1" s="1"/>
  <c r="D126" i="1"/>
  <c r="F126" i="1" s="1"/>
  <c r="H126" i="1" s="1"/>
  <c r="J126" i="1" s="1"/>
  <c r="L126" i="1" s="1"/>
  <c r="N126" i="1" s="1"/>
  <c r="P126" i="1" s="1"/>
  <c r="R126" i="1" s="1"/>
  <c r="T126" i="1" s="1"/>
  <c r="D249" i="1"/>
  <c r="F249" i="1" s="1"/>
  <c r="H249" i="1" s="1"/>
  <c r="J249" i="1" s="1"/>
  <c r="L249" i="1" s="1"/>
  <c r="N249" i="1" s="1"/>
  <c r="P249" i="1" s="1"/>
  <c r="R249" i="1" s="1"/>
  <c r="T249" i="1" s="1"/>
  <c r="W149" i="1"/>
  <c r="Y149" i="1" s="1"/>
  <c r="AA149" i="1" s="1"/>
  <c r="AC149" i="1" s="1"/>
  <c r="AE149" i="1" s="1"/>
  <c r="AG149" i="1" s="1"/>
  <c r="W126" i="1"/>
  <c r="Y126" i="1" s="1"/>
  <c r="AA126" i="1" s="1"/>
  <c r="AC126" i="1" s="1"/>
  <c r="AE126" i="1" s="1"/>
  <c r="AG126" i="1" s="1"/>
  <c r="AH19" i="1"/>
  <c r="D19" i="1"/>
  <c r="AH18" i="1"/>
  <c r="W17" i="1"/>
  <c r="Y17" i="1" s="1"/>
  <c r="AA17" i="1" s="1"/>
  <c r="AC17" i="1" s="1"/>
  <c r="AE17" i="1" s="1"/>
  <c r="AG17" i="1" s="1"/>
  <c r="AH17" i="1"/>
  <c r="AJ17" i="1" s="1"/>
  <c r="AL17" i="1" s="1"/>
  <c r="AN17" i="1" s="1"/>
  <c r="AP17" i="1" s="1"/>
  <c r="AR17" i="1" s="1"/>
  <c r="AT17" i="1" s="1"/>
  <c r="F17" i="1"/>
  <c r="H17" i="1" s="1"/>
  <c r="J17" i="1" s="1"/>
  <c r="L17" i="1" s="1"/>
  <c r="N17" i="1" s="1"/>
  <c r="P17" i="1" s="1"/>
  <c r="R17" i="1" s="1"/>
  <c r="T17" i="1" s="1"/>
  <c r="W61" i="1"/>
  <c r="Y61" i="1" s="1"/>
  <c r="AA61" i="1" s="1"/>
  <c r="AC61" i="1" s="1"/>
  <c r="AE61" i="1" s="1"/>
  <c r="AG61" i="1" s="1"/>
  <c r="AH61" i="1"/>
  <c r="AJ61" i="1" s="1"/>
  <c r="AL61" i="1" s="1"/>
  <c r="AN61" i="1" s="1"/>
  <c r="AP61" i="1" s="1"/>
  <c r="AR61" i="1" s="1"/>
  <c r="AT61" i="1" s="1"/>
  <c r="D61" i="1"/>
  <c r="F61" i="1" s="1"/>
  <c r="H61" i="1" s="1"/>
  <c r="J61" i="1" s="1"/>
  <c r="L61" i="1" s="1"/>
  <c r="N61" i="1" s="1"/>
  <c r="P61" i="1" s="1"/>
  <c r="R61" i="1" s="1"/>
  <c r="T61" i="1" s="1"/>
  <c r="W52" i="1"/>
  <c r="Y52" i="1" s="1"/>
  <c r="AA52" i="1" s="1"/>
  <c r="AC52" i="1" s="1"/>
  <c r="AE52" i="1" s="1"/>
  <c r="AG52" i="1" s="1"/>
  <c r="AH52" i="1"/>
  <c r="AJ52" i="1" s="1"/>
  <c r="AL52" i="1" s="1"/>
  <c r="AN52" i="1" s="1"/>
  <c r="AP52" i="1" s="1"/>
  <c r="AR52" i="1" s="1"/>
  <c r="AT52" i="1" s="1"/>
  <c r="D52" i="1"/>
  <c r="F52" i="1" s="1"/>
  <c r="H52" i="1" s="1"/>
  <c r="J52" i="1" s="1"/>
  <c r="L52" i="1" s="1"/>
  <c r="N52" i="1" s="1"/>
  <c r="P52" i="1" s="1"/>
  <c r="R52" i="1" s="1"/>
  <c r="T52" i="1" s="1"/>
  <c r="AH43" i="1"/>
  <c r="D43" i="1"/>
  <c r="F43" i="1" s="1"/>
  <c r="H43" i="1" s="1"/>
  <c r="J43" i="1" s="1"/>
  <c r="L43" i="1" s="1"/>
  <c r="N43" i="1" s="1"/>
  <c r="P43" i="1" s="1"/>
  <c r="R43" i="1" s="1"/>
  <c r="T43" i="1" s="1"/>
  <c r="AH33" i="1"/>
  <c r="D33" i="1"/>
  <c r="D28" i="1"/>
  <c r="AH247" i="1" l="1"/>
  <c r="AJ247" i="1" s="1"/>
  <c r="AL247" i="1" s="1"/>
  <c r="AN247" i="1" s="1"/>
  <c r="AP247" i="1" s="1"/>
  <c r="AR247" i="1" s="1"/>
  <c r="AT247" i="1" s="1"/>
  <c r="F28" i="1"/>
  <c r="H28" i="1" s="1"/>
  <c r="J28" i="1" s="1"/>
  <c r="L28" i="1" s="1"/>
  <c r="N28" i="1" s="1"/>
  <c r="P28" i="1" s="1"/>
  <c r="R28" i="1" s="1"/>
  <c r="T28" i="1" s="1"/>
  <c r="D247" i="1"/>
  <c r="F247" i="1" s="1"/>
  <c r="H247" i="1" s="1"/>
  <c r="J247" i="1" s="1"/>
  <c r="L247" i="1" s="1"/>
  <c r="N247" i="1" s="1"/>
  <c r="P247" i="1" s="1"/>
  <c r="R247" i="1" s="1"/>
  <c r="T247" i="1" s="1"/>
  <c r="W43" i="1"/>
  <c r="Y43" i="1" s="1"/>
  <c r="AA43" i="1" s="1"/>
  <c r="AC43" i="1" s="1"/>
  <c r="AE43" i="1" s="1"/>
  <c r="AG43" i="1" s="1"/>
  <c r="W247" i="1"/>
  <c r="Y247" i="1" s="1"/>
  <c r="AA247" i="1" s="1"/>
  <c r="AC247" i="1" s="1"/>
  <c r="AE247" i="1" s="1"/>
  <c r="AG247" i="1" s="1"/>
  <c r="AJ43" i="1"/>
  <c r="AL43" i="1" s="1"/>
  <c r="AN43" i="1" s="1"/>
  <c r="AP43" i="1" s="1"/>
  <c r="AR43" i="1" s="1"/>
  <c r="AT43" i="1" s="1"/>
  <c r="W250" i="1"/>
  <c r="Y250" i="1" s="1"/>
  <c r="AA250" i="1" s="1"/>
  <c r="AC250" i="1" s="1"/>
  <c r="AE250" i="1" s="1"/>
  <c r="AG250" i="1" s="1"/>
  <c r="W33" i="1"/>
  <c r="Y33" i="1" s="1"/>
  <c r="AA33" i="1" s="1"/>
  <c r="AC33" i="1" s="1"/>
  <c r="AE33" i="1" s="1"/>
  <c r="AG33" i="1" s="1"/>
  <c r="AH243" i="1"/>
  <c r="AJ243" i="1" s="1"/>
  <c r="AL243" i="1" s="1"/>
  <c r="AN243" i="1" s="1"/>
  <c r="AP243" i="1" s="1"/>
  <c r="AR243" i="1" s="1"/>
  <c r="AT243" i="1" s="1"/>
  <c r="AJ18" i="1"/>
  <c r="AL18" i="1" s="1"/>
  <c r="AN18" i="1" s="1"/>
  <c r="AP18" i="1" s="1"/>
  <c r="AR18" i="1" s="1"/>
  <c r="AT18" i="1" s="1"/>
  <c r="W244" i="1"/>
  <c r="Y244" i="1" s="1"/>
  <c r="AA244" i="1" s="1"/>
  <c r="AC244" i="1" s="1"/>
  <c r="AE244" i="1" s="1"/>
  <c r="AG244" i="1" s="1"/>
  <c r="W19" i="1"/>
  <c r="Y19" i="1" s="1"/>
  <c r="AA19" i="1" s="1"/>
  <c r="AC19" i="1" s="1"/>
  <c r="AE19" i="1" s="1"/>
  <c r="AG19" i="1" s="1"/>
  <c r="AH244" i="1"/>
  <c r="AJ244" i="1" s="1"/>
  <c r="AL244" i="1" s="1"/>
  <c r="AN244" i="1" s="1"/>
  <c r="AP244" i="1" s="1"/>
  <c r="AR244" i="1" s="1"/>
  <c r="AT244" i="1" s="1"/>
  <c r="AJ19" i="1"/>
  <c r="AL19" i="1" s="1"/>
  <c r="AN19" i="1" s="1"/>
  <c r="AP19" i="1" s="1"/>
  <c r="AR19" i="1" s="1"/>
  <c r="AT19" i="1" s="1"/>
  <c r="AH250" i="1"/>
  <c r="AJ250" i="1" s="1"/>
  <c r="AL250" i="1" s="1"/>
  <c r="AN250" i="1" s="1"/>
  <c r="AP250" i="1" s="1"/>
  <c r="AR250" i="1" s="1"/>
  <c r="AT250" i="1" s="1"/>
  <c r="AJ33" i="1"/>
  <c r="AL33" i="1" s="1"/>
  <c r="AN33" i="1" s="1"/>
  <c r="AP33" i="1" s="1"/>
  <c r="AR33" i="1" s="1"/>
  <c r="AT33" i="1" s="1"/>
  <c r="W243" i="1"/>
  <c r="Y243" i="1" s="1"/>
  <c r="AA243" i="1" s="1"/>
  <c r="AC243" i="1" s="1"/>
  <c r="AE243" i="1" s="1"/>
  <c r="AG243" i="1" s="1"/>
  <c r="W18" i="1"/>
  <c r="Y18" i="1" s="1"/>
  <c r="AA18" i="1" s="1"/>
  <c r="AC18" i="1" s="1"/>
  <c r="AE18" i="1" s="1"/>
  <c r="AG18" i="1" s="1"/>
  <c r="D244" i="1"/>
  <c r="F244" i="1" s="1"/>
  <c r="H244" i="1" s="1"/>
  <c r="J244" i="1" s="1"/>
  <c r="L244" i="1" s="1"/>
  <c r="N244" i="1" s="1"/>
  <c r="P244" i="1" s="1"/>
  <c r="R244" i="1" s="1"/>
  <c r="T244" i="1" s="1"/>
  <c r="F19" i="1"/>
  <c r="H19" i="1" s="1"/>
  <c r="J19" i="1" s="1"/>
  <c r="L19" i="1" s="1"/>
  <c r="N19" i="1" s="1"/>
  <c r="P19" i="1" s="1"/>
  <c r="R19" i="1" s="1"/>
  <c r="T19" i="1" s="1"/>
  <c r="D250" i="1"/>
  <c r="F250" i="1" s="1"/>
  <c r="H250" i="1" s="1"/>
  <c r="J250" i="1" s="1"/>
  <c r="L250" i="1" s="1"/>
  <c r="N250" i="1" s="1"/>
  <c r="P250" i="1" s="1"/>
  <c r="R250" i="1" s="1"/>
  <c r="T250" i="1" s="1"/>
  <c r="F33" i="1"/>
  <c r="H33" i="1" s="1"/>
  <c r="J33" i="1" s="1"/>
  <c r="L33" i="1" s="1"/>
  <c r="N33" i="1" s="1"/>
  <c r="P33" i="1" s="1"/>
  <c r="R33" i="1" s="1"/>
  <c r="T33" i="1" s="1"/>
  <c r="D243" i="1"/>
  <c r="F243" i="1" s="1"/>
  <c r="H243" i="1" s="1"/>
  <c r="J243" i="1" s="1"/>
  <c r="L243" i="1" s="1"/>
  <c r="N243" i="1" s="1"/>
  <c r="P243" i="1" s="1"/>
  <c r="R243" i="1" s="1"/>
  <c r="T243" i="1" s="1"/>
  <c r="D15" i="1"/>
  <c r="AH15" i="1"/>
  <c r="W253" i="1"/>
  <c r="Y253" i="1" s="1"/>
  <c r="AA253" i="1" s="1"/>
  <c r="AC253" i="1" s="1"/>
  <c r="AE253" i="1" s="1"/>
  <c r="AG253" i="1" s="1"/>
  <c r="AH253" i="1"/>
  <c r="AJ253" i="1" s="1"/>
  <c r="AL253" i="1" s="1"/>
  <c r="AN253" i="1" s="1"/>
  <c r="AP253" i="1" s="1"/>
  <c r="AR253" i="1" s="1"/>
  <c r="AT253" i="1" s="1"/>
  <c r="D253" i="1"/>
  <c r="F253" i="1" s="1"/>
  <c r="H253" i="1" s="1"/>
  <c r="J253" i="1" s="1"/>
  <c r="L253" i="1" s="1"/>
  <c r="N253" i="1" s="1"/>
  <c r="P253" i="1" s="1"/>
  <c r="R253" i="1" s="1"/>
  <c r="T253" i="1" s="1"/>
  <c r="AH240" i="1" l="1"/>
  <c r="AH255" i="1" s="1"/>
  <c r="AJ15" i="1"/>
  <c r="AL15" i="1" s="1"/>
  <c r="AN15" i="1" s="1"/>
  <c r="AP15" i="1" s="1"/>
  <c r="AR15" i="1" s="1"/>
  <c r="AT15" i="1" s="1"/>
  <c r="W15" i="1"/>
  <c r="Y15" i="1" s="1"/>
  <c r="AA15" i="1" s="1"/>
  <c r="AC15" i="1" s="1"/>
  <c r="AE15" i="1" s="1"/>
  <c r="AG15" i="1" s="1"/>
  <c r="D240" i="1"/>
  <c r="F240" i="1" s="1"/>
  <c r="H240" i="1" s="1"/>
  <c r="J240" i="1" s="1"/>
  <c r="L240" i="1" s="1"/>
  <c r="N240" i="1" s="1"/>
  <c r="P240" i="1" s="1"/>
  <c r="R240" i="1" s="1"/>
  <c r="T240" i="1" s="1"/>
  <c r="F15" i="1"/>
  <c r="H15" i="1" s="1"/>
  <c r="J15" i="1" s="1"/>
  <c r="L15" i="1" s="1"/>
  <c r="N15" i="1" s="1"/>
  <c r="P15" i="1" s="1"/>
  <c r="R15" i="1" s="1"/>
  <c r="T15" i="1" s="1"/>
  <c r="AH246" i="1" l="1"/>
  <c r="W240" i="1"/>
  <c r="W255" i="1" s="1"/>
  <c r="AJ240" i="1"/>
  <c r="AJ255" i="1" s="1"/>
  <c r="AL240" i="1" l="1"/>
  <c r="AN240" i="1" s="1"/>
  <c r="AP240" i="1" s="1"/>
  <c r="AR240" i="1" s="1"/>
  <c r="AT240" i="1" s="1"/>
  <c r="Y240" i="1"/>
  <c r="AA240" i="1" s="1"/>
  <c r="AC240" i="1" s="1"/>
  <c r="AE240" i="1" s="1"/>
  <c r="AG240" i="1" s="1"/>
</calcChain>
</file>

<file path=xl/sharedStrings.xml><?xml version="1.0" encoding="utf-8"?>
<sst xmlns="http://schemas.openxmlformats.org/spreadsheetml/2006/main" count="698" uniqueCount="365">
  <si>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</si>
  <si>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</si>
  <si>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</si>
  <si>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</si>
  <si>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</si>
  <si>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</si>
  <si>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</si>
  <si>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</si>
  <si>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</si>
  <si>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</si>
  <si>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</si>
  <si>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</si>
  <si>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</si>
  <si>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</si>
  <si>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</si>
  <si>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</si>
  <si>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</si>
  <si>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</si>
  <si>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</si>
  <si>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</si>
  <si>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</si>
  <si>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</si>
  <si>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</si>
  <si>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</si>
  <si>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</si>
  <si>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</si>
  <si>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</si>
  <si>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</si>
  <si>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</si>
  <si>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</si>
  <si>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</si>
  <si>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</si>
  <si>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</si>
  <si>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</si>
  <si>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</si>
  <si>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2022 год и на плановый период 2023 и 2024 годов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</si>
  <si>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</si>
  <si>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</si>
  <si>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</si>
  <si>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</si>
  <si>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</si>
  <si>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Строительство сетей водоснабжения в микрорайонах города Перми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</si>
  <si>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</si>
  <si>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</si>
  <si>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</si>
  <si>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</si>
  <si>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</si>
  <si>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</si>
  <si>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</si>
  <si>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</si>
  <si>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</si>
  <si>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</si>
  <si>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</si>
  <si>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</si>
  <si>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</si>
  <si>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</si>
  <si>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</si>
  <si>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</si>
  <si>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</si>
  <si>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</si>
  <si>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</si>
  <si>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</si>
  <si>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</si>
  <si>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</si>
  <si>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</si>
  <si>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</si>
  <si>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</si>
  <si>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</si>
  <si>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</si>
  <si>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</si>
  <si>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</si>
  <si>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</si>
  <si>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</si>
  <si>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</si>
  <si>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</si>
  <si>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</si>
  <si>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</si>
  <si>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</si>
  <si>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</si>
  <si>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</si>
  <si>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</si>
  <si>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</si>
  <si>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</si>
  <si>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</si>
  <si>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</si>
  <si>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</si>
  <si>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</si>
  <si>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</si>
  <si>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</si>
  <si>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</si>
  <si>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</si>
  <si>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</si>
  <si>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</si>
  <si>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</si>
  <si>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</si>
  <si>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</si>
  <si>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</si>
  <si>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</si>
  <si>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</si>
  <si>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</si>
  <si>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</si>
  <si>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</si>
  <si>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</si>
  <si>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</si>
  <si>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</si>
  <si>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</si>
  <si>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</si>
  <si>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</si>
  <si>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</si>
  <si>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</si>
  <si>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</si>
  <si>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</si>
  <si>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</si>
  <si>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</si>
  <si>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</si>
  <si>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</si>
  <si>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</si>
  <si>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</si>
  <si>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</si>
  <si>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</si>
  <si>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</si>
  <si>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</si>
  <si>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</si>
  <si>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</si>
  <si>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</si>
  <si>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</si>
  <si>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</si>
  <si>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</si>
  <si>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</si>
  <si>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</si>
  <si>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</si>
  <si>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</si>
  <si>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</si>
  <si>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</si>
  <si>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</si>
  <si>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</si>
  <si>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</si>
  <si>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</si>
  <si>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</si>
  <si>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</si>
  <si>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</si>
  <si>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</si>
  <si>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</si>
  <si>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</si>
  <si>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</si>
  <si>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</si>
  <si>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</si>
  <si>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</si>
  <si>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</si>
  <si>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</si>
  <si>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</si>
  <si>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</si>
  <si>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</si>
  <si>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</si>
  <si>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</si>
  <si>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</si>
  <si>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</si>
  <si>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</si>
  <si>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</si>
  <si>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</si>
  <si>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</si>
  <si>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</si>
  <si>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</si>
  <si>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</si>
  <si>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</si>
  <si>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</si>
  <si>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</si>
  <si>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</si>
  <si>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</si>
  <si>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</si>
  <si>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</si>
  <si>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</si>
  <si>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</si>
  <si>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</si>
  <si>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</si>
  <si>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</si>
  <si>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</si>
  <si>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</si>
  <si>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</si>
  <si>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</si>
  <si>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</si>
  <si>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</si>
  <si>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</si>
  <si>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</si>
  <si>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</si>
  <si>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</si>
  <si>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</si>
  <si>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</si>
  <si>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</si>
  <si>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</si>
  <si>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</si>
  <si>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</si>
  <si>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</si>
  <si>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</si>
  <si>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</si>
  <si>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</si>
  <si>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</si>
  <si>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</si>
  <si>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</si>
  <si>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</si>
  <si>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</si>
  <si>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</si>
  <si>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</si>
  <si>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</si>
  <si>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</si>
  <si>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</si>
  <si>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</si>
  <si>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</si>
  <si>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</si>
  <si>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</si>
  <si>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</si>
  <si>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</si>
  <si>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</si>
  <si>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</si>
  <si>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</si>
  <si>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</si>
  <si>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</si>
  <si>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</si>
  <si>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</si>
  <si>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</si>
  <si>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</si>
  <si>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</si>
  <si>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</si>
  <si>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</si>
  <si>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1710142260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</si>
  <si>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</si>
  <si>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</si>
  <si>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</si>
  <si>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</si>
  <si>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</si>
  <si>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</si>
  <si>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</si>
  <si>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</si>
  <si>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</si>
  <si>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</si>
  <si>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</si>
  <si>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</si>
  <si>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</si>
  <si>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</si>
  <si>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</si>
  <si>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</si>
  <si>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</si>
  <si>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</si>
  <si>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</si>
  <si>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</si>
  <si>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</si>
  <si>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</si>
  <si>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</si>
  <si>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</si>
  <si>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</si>
  <si>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</si>
  <si>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</si>
  <si>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</si>
  <si>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</si>
  <si>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</si>
  <si>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</si>
  <si>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</si>
  <si>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</si>
  <si>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</si>
  <si>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</si>
  <si>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</si>
  <si>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</si>
  <si>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</si>
  <si>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</si>
  <si>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</si>
  <si>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</si>
  <si>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</si>
  <si>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</si>
  <si>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</si>
  <si>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</si>
  <si>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</si>
  <si>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</si>
  <si>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</si>
  <si>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</si>
  <si>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</si>
  <si>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</si>
  <si>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</si>
  <si>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</si>
  <si>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</si>
  <si>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</si>
  <si>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</si>
  <si>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</si>
  <si>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</si>
  <si>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</si>
  <si>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</si>
  <si>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</si>
  <si>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</si>
  <si>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</si>
  <si>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</si>
  <si>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</si>
  <si>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</si>
  <si>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</si>
  <si>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</si>
  <si>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</si>
  <si>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</si>
  <si>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</si>
  <si>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</si>
  <si>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</si>
  <si>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</si>
  <si>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</si>
  <si>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</si>
  <si>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</si>
  <si>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</si>
  <si>
    <t>Поправки</t>
  </si>
  <si>
    <t>0820142120</t>
  </si>
  <si>
    <t>Строительство пожарного водоема в микрорайоне Чапаевский Орджоникидзевского района города Перми</t>
  </si>
  <si>
    <t>0230243600</t>
  </si>
  <si>
    <t>08201SН070</t>
  </si>
  <si>
    <t>Строительство сетей наружного освещения на объектах озеленения общего пользования</t>
  </si>
  <si>
    <t>11105SЖ410</t>
  </si>
  <si>
    <t>082E153050</t>
  </si>
  <si>
    <t>08201SН070, 082E153050</t>
  </si>
  <si>
    <t>08201SP040, 082E153050</t>
  </si>
  <si>
    <t>Уточнение февраль</t>
  </si>
  <si>
    <t>от 21.12.2021 № 306</t>
  </si>
  <si>
    <t>Строительство корпуса МАОУ «Школа дизайна «Точка» г. Перми</t>
  </si>
  <si>
    <t>20101ST04F</t>
  </si>
  <si>
    <t>Реконструкция ул. Плеханова от шоссе Космонавтов до ул. Грузинская</t>
  </si>
  <si>
    <t>0220443720</t>
  </si>
  <si>
    <t>Реконструкция здания по ул. Ижевской, 25 (литер Д)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</si>
  <si>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</si>
  <si>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</si>
  <si>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Строительство здания для размещения дошкольного образовательного учреждения по ул. Байкальской, 26а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</si>
  <si>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</si>
  <si>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</si>
  <si>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</si>
  <si>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Приобретение земельных участков по ул. 3-я Ключевая, 11 с расположенными на них объектами недвижимости</t>
  </si>
  <si>
    <t>Департамент имущественных отношений</t>
  </si>
  <si>
    <t>0810143330</t>
  </si>
  <si>
    <t>Прочие объекты</t>
  </si>
  <si>
    <t>90.</t>
  </si>
  <si>
    <t>91.</t>
  </si>
  <si>
    <t>92.</t>
  </si>
  <si>
    <t>93.</t>
  </si>
  <si>
    <t>94.</t>
  </si>
  <si>
    <t>Комитет февраль</t>
  </si>
  <si>
    <t>Уточнение март</t>
  </si>
  <si>
    <t>201F150210</t>
  </si>
  <si>
    <t>20101ST04К, 201F150210</t>
  </si>
  <si>
    <t>Комитет март</t>
  </si>
  <si>
    <t>Уточнение апрель</t>
  </si>
  <si>
    <t>Строительство здания для размещения дошкольного образовательного учреждения по ул. Плеханова, 63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</si>
  <si>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</si>
  <si>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0810141640</t>
  </si>
  <si>
    <t>0820141390</t>
  </si>
  <si>
    <t>151F367484, 15101SЖ860</t>
  </si>
  <si>
    <t>1510121480, 15101SЖ160, 1530343260, 15101SЖ860</t>
  </si>
  <si>
    <t>0320342170</t>
  </si>
  <si>
    <t>Приобретение здания дворца культуры (с земельным участком), расположенного по адресу: г. Пермь, ул. Репина, 20</t>
  </si>
  <si>
    <t>95.</t>
  </si>
  <si>
    <t>96.</t>
  </si>
  <si>
    <t>Строительство корпуса МАОУ «Гимназия № 33» г. Перми</t>
  </si>
  <si>
    <t>Комитет апрель</t>
  </si>
  <si>
    <t>Уточнение май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</si>
  <si>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</si>
  <si>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</si>
  <si>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</si>
  <si>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городского питомника растений на земельном участке с кадастровым номером 59:01:0000000:91384</t>
  </si>
  <si>
    <t>Строительство автомобильной дороги по ул. Крисанова от шоссе Космонавтов до ул. Пушкина</t>
  </si>
  <si>
    <t>Строительство здания для размещения дошкольного образовательного учреждения по ул. Желябова, 16б</t>
  </si>
  <si>
    <t>08101141610</t>
  </si>
  <si>
    <t>Строительство нового учебного корпуса МАОУ «Лицей № 10»</t>
  </si>
  <si>
    <t>0820141010</t>
  </si>
  <si>
    <t>97.</t>
  </si>
  <si>
    <t>98.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</si>
</sst>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164" fontId="1" fillId="2" borderId="8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49" fontId="3" fillId="3" borderId="0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0" xfId="0" applyNumberFormat="1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W258"/>
  <sheetViews>
    <sheetView tabSelected="1" zoomScale="70" zoomScaleNormal="70" workbookViewId="0">
      <selection activeCell="C22" sqref="C22"/>
    </sheetView>
  </sheetViews>
  <sheetFormatPr defaultColWidth="9.140625" defaultRowHeight="18.75" x14ac:dyDescent="0.3"/>
  <cols>
    <col min="1" max="1" width="5.5703125" style="3" customWidth="1"/>
    <col min="2" max="2" width="82.7109375" style="8" customWidth="1"/>
    <col min="3" max="3" width="21.28515625" style="8" customWidth="1"/>
    <col min="4" max="7" width="17.5703125" style="13" hidden="1" customWidth="1"/>
    <col min="8" max="8" width="18.7109375" style="13" hidden="1" customWidth="1"/>
    <col min="9" max="9" width="17.5703125" style="13" hidden="1" customWidth="1"/>
    <col min="10" max="10" width="18.7109375" style="13" hidden="1" customWidth="1"/>
    <col min="11" max="11" width="17.5703125" style="13" hidden="1" customWidth="1"/>
    <col min="12" max="12" width="18.7109375" style="13" hidden="1" customWidth="1"/>
    <col min="13" max="13" width="17.5703125" style="13" hidden="1" customWidth="1"/>
    <col min="14" max="14" width="18.7109375" style="13" hidden="1" customWidth="1"/>
    <col min="15" max="15" width="17.5703125" style="77" hidden="1" customWidth="1"/>
    <col min="16" max="16" width="18.7109375" style="13" hidden="1" customWidth="1"/>
    <col min="17" max="17" width="17.5703125" style="13" hidden="1" customWidth="1"/>
    <col min="18" max="18" width="18.7109375" style="13" hidden="1" customWidth="1"/>
    <col min="19" max="19" width="17.5703125" style="45" hidden="1" customWidth="1"/>
    <col min="20" max="20" width="18.7109375" style="13" customWidth="1"/>
    <col min="21" max="31" width="18.7109375" style="13" hidden="1" customWidth="1"/>
    <col min="32" max="32" width="17.42578125" style="45" hidden="1" customWidth="1"/>
    <col min="33" max="33" width="18.7109375" style="13" customWidth="1"/>
    <col min="34" max="44" width="18.7109375" style="13" hidden="1" customWidth="1"/>
    <col min="45" max="45" width="17.7109375" style="45" hidden="1" customWidth="1"/>
    <col min="46" max="46" width="18.7109375" style="13" customWidth="1"/>
    <col min="47" max="47" width="17.85546875" style="25" hidden="1" customWidth="1"/>
    <col min="48" max="48" width="10" style="23" hidden="1" customWidth="1"/>
    <col min="49" max="49" width="9.42578125" style="3" hidden="1" customWidth="1"/>
    <col min="50" max="51" width="9.140625" style="3" customWidth="1"/>
    <col min="52" max="16384" width="9.140625" style="3"/>
  </cols>
  <sheetData>
    <row r="1" spans="1:48" x14ac:dyDescent="0.3">
      <c r="O1" s="13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48"/>
      <c r="AT1" s="14" t="s">
        <v>192</v>
      </c>
    </row>
    <row r="2" spans="1:48" x14ac:dyDescent="0.3">
      <c r="O2" s="13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48"/>
      <c r="AT2" s="14" t="s">
        <v>17</v>
      </c>
    </row>
    <row r="3" spans="1:48" x14ac:dyDescent="0.3">
      <c r="O3" s="13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48"/>
      <c r="AT3" s="14" t="s">
        <v>18</v>
      </c>
    </row>
    <row r="4" spans="1:48" x14ac:dyDescent="0.3">
      <c r="O4" s="13"/>
    </row>
    <row r="5" spans="1:48" ht="15.75" customHeight="1" x14ac:dyDescent="0.3">
      <c r="A5" s="88"/>
      <c r="B5" s="89"/>
      <c r="C5" s="89"/>
      <c r="D5" s="50"/>
      <c r="E5" s="50"/>
      <c r="F5" s="50"/>
      <c r="G5" s="67"/>
      <c r="H5" s="66"/>
      <c r="I5" s="69"/>
      <c r="J5" s="67"/>
      <c r="K5" s="72"/>
      <c r="L5" s="71"/>
      <c r="M5" s="73"/>
      <c r="N5" s="72"/>
      <c r="O5" s="13"/>
      <c r="P5" s="75"/>
      <c r="Q5" s="81"/>
      <c r="R5" s="76"/>
      <c r="S5" s="81"/>
      <c r="T5" s="90"/>
      <c r="U5" s="50"/>
      <c r="V5" s="50"/>
      <c r="W5" s="50"/>
      <c r="X5" s="67"/>
      <c r="Y5" s="66"/>
      <c r="Z5" s="69"/>
      <c r="AA5" s="67"/>
      <c r="AB5" s="73"/>
      <c r="AC5" s="71"/>
      <c r="AD5" s="81"/>
      <c r="AE5" s="75"/>
      <c r="AF5" s="81"/>
      <c r="AG5" s="90"/>
      <c r="AH5" s="51"/>
      <c r="AI5" s="52"/>
      <c r="AJ5" s="52"/>
      <c r="AK5" s="68"/>
      <c r="AL5" s="54"/>
      <c r="AM5" s="70"/>
      <c r="AN5" s="54"/>
      <c r="AO5" s="74"/>
      <c r="AP5" s="54"/>
      <c r="AQ5" s="82"/>
      <c r="AR5" s="54"/>
      <c r="AS5" s="82"/>
      <c r="AT5" s="54" t="s">
        <v>192</v>
      </c>
      <c r="AU5" s="26"/>
    </row>
    <row r="6" spans="1:48" ht="15.75" customHeight="1" x14ac:dyDescent="0.3">
      <c r="A6" s="88"/>
      <c r="B6" s="89"/>
      <c r="C6" s="89"/>
      <c r="D6" s="50"/>
      <c r="E6" s="50"/>
      <c r="F6" s="50"/>
      <c r="G6" s="67"/>
      <c r="H6" s="66"/>
      <c r="I6" s="69"/>
      <c r="J6" s="67"/>
      <c r="K6" s="72"/>
      <c r="L6" s="71"/>
      <c r="M6" s="73"/>
      <c r="N6" s="72"/>
      <c r="O6" s="13"/>
      <c r="P6" s="75"/>
      <c r="Q6" s="81"/>
      <c r="R6" s="76"/>
      <c r="S6" s="81"/>
      <c r="T6" s="90"/>
      <c r="U6" s="50"/>
      <c r="V6" s="50"/>
      <c r="W6" s="50"/>
      <c r="X6" s="67"/>
      <c r="Y6" s="66"/>
      <c r="Z6" s="69"/>
      <c r="AA6" s="67"/>
      <c r="AB6" s="73"/>
      <c r="AC6" s="71"/>
      <c r="AD6" s="81"/>
      <c r="AE6" s="75"/>
      <c r="AF6" s="81"/>
      <c r="AG6" s="90"/>
      <c r="AH6" s="51"/>
      <c r="AI6" s="52"/>
      <c r="AJ6" s="52"/>
      <c r="AK6" s="68"/>
      <c r="AL6" s="54"/>
      <c r="AM6" s="70"/>
      <c r="AN6" s="54"/>
      <c r="AO6" s="74"/>
      <c r="AP6" s="54"/>
      <c r="AQ6" s="82"/>
      <c r="AR6" s="54"/>
      <c r="AS6" s="82"/>
      <c r="AT6" s="54" t="s">
        <v>17</v>
      </c>
      <c r="AU6" s="26"/>
    </row>
    <row r="7" spans="1:48" ht="15.75" customHeight="1" x14ac:dyDescent="0.3">
      <c r="A7" s="88"/>
      <c r="B7" s="89"/>
      <c r="C7" s="89"/>
      <c r="D7" s="50"/>
      <c r="E7" s="50"/>
      <c r="F7" s="50"/>
      <c r="G7" s="67"/>
      <c r="H7" s="66"/>
      <c r="I7" s="69"/>
      <c r="J7" s="67"/>
      <c r="K7" s="72"/>
      <c r="L7" s="71"/>
      <c r="M7" s="73"/>
      <c r="N7" s="72"/>
      <c r="O7" s="13"/>
      <c r="P7" s="75"/>
      <c r="Q7" s="81"/>
      <c r="R7" s="76"/>
      <c r="S7" s="81"/>
      <c r="T7" s="90"/>
      <c r="U7" s="50"/>
      <c r="V7" s="50"/>
      <c r="W7" s="50"/>
      <c r="X7" s="67"/>
      <c r="Y7" s="66"/>
      <c r="Z7" s="69"/>
      <c r="AA7" s="67"/>
      <c r="AB7" s="73"/>
      <c r="AC7" s="71"/>
      <c r="AD7" s="81"/>
      <c r="AE7" s="75"/>
      <c r="AF7" s="81"/>
      <c r="AG7" s="90"/>
      <c r="AH7" s="51"/>
      <c r="AI7" s="52"/>
      <c r="AJ7" s="52"/>
      <c r="AK7" s="68"/>
      <c r="AL7" s="54"/>
      <c r="AM7" s="70"/>
      <c r="AN7" s="54"/>
      <c r="AO7" s="74"/>
      <c r="AP7" s="54"/>
      <c r="AQ7" s="82"/>
      <c r="AR7" s="54"/>
      <c r="AS7" s="82"/>
      <c r="AT7" s="54" t="s">
        <v>18</v>
      </c>
      <c r="AU7" s="26"/>
    </row>
    <row r="8" spans="1:48" ht="15.75" customHeight="1" x14ac:dyDescent="0.3">
      <c r="A8" s="88"/>
      <c r="B8" s="89"/>
      <c r="C8" s="89"/>
      <c r="D8" s="50"/>
      <c r="E8" s="50"/>
      <c r="F8" s="50"/>
      <c r="G8" s="67"/>
      <c r="H8" s="66"/>
      <c r="I8" s="69"/>
      <c r="J8" s="67"/>
      <c r="K8" s="72"/>
      <c r="L8" s="71"/>
      <c r="M8" s="73"/>
      <c r="N8" s="72"/>
      <c r="O8" s="78"/>
      <c r="P8" s="75"/>
      <c r="Q8" s="81"/>
      <c r="R8" s="76"/>
      <c r="S8" s="81"/>
      <c r="T8" s="90"/>
      <c r="U8" s="50"/>
      <c r="V8" s="50"/>
      <c r="W8" s="50"/>
      <c r="X8" s="67"/>
      <c r="Y8" s="66"/>
      <c r="Z8" s="69"/>
      <c r="AA8" s="67"/>
      <c r="AB8" s="73"/>
      <c r="AC8" s="71"/>
      <c r="AD8" s="81"/>
      <c r="AE8" s="75"/>
      <c r="AF8" s="81"/>
      <c r="AG8" s="90"/>
      <c r="AH8" s="51"/>
      <c r="AI8" s="52"/>
      <c r="AJ8" s="52"/>
      <c r="AK8" s="68"/>
      <c r="AL8" s="14"/>
      <c r="AM8" s="70"/>
      <c r="AN8" s="14"/>
      <c r="AO8" s="74"/>
      <c r="AP8" s="14"/>
      <c r="AQ8" s="82"/>
      <c r="AR8" s="14"/>
      <c r="AS8" s="83"/>
      <c r="AT8" s="14" t="s">
        <v>314</v>
      </c>
      <c r="AU8" s="26"/>
    </row>
    <row r="9" spans="1:48" ht="15.75" customHeight="1" x14ac:dyDescent="0.3">
      <c r="A9" s="116" t="s">
        <v>22</v>
      </c>
      <c r="B9" s="117"/>
      <c r="C9" s="117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9"/>
      <c r="AI9" s="120"/>
      <c r="AJ9" s="120"/>
      <c r="AK9" s="121"/>
      <c r="AL9" s="120"/>
      <c r="AM9" s="121"/>
      <c r="AN9" s="121"/>
      <c r="AO9" s="121"/>
      <c r="AP9" s="120"/>
      <c r="AQ9" s="121"/>
      <c r="AR9" s="120"/>
      <c r="AS9" s="121"/>
      <c r="AT9" s="120"/>
      <c r="AU9" s="26"/>
    </row>
    <row r="10" spans="1:48" ht="19.5" customHeight="1" x14ac:dyDescent="0.3">
      <c r="A10" s="116" t="s">
        <v>35</v>
      </c>
      <c r="B10" s="117"/>
      <c r="C10" s="117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9"/>
      <c r="AI10" s="120"/>
      <c r="AJ10" s="120"/>
      <c r="AK10" s="121"/>
      <c r="AL10" s="120"/>
      <c r="AM10" s="121"/>
      <c r="AN10" s="121"/>
      <c r="AO10" s="121"/>
      <c r="AP10" s="120"/>
      <c r="AQ10" s="121"/>
      <c r="AR10" s="120"/>
      <c r="AS10" s="121"/>
      <c r="AT10" s="120"/>
      <c r="AU10" s="26"/>
    </row>
    <row r="11" spans="1:48" x14ac:dyDescent="0.3">
      <c r="A11" s="122"/>
      <c r="B11" s="117"/>
      <c r="C11" s="117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9"/>
      <c r="AI11" s="120"/>
      <c r="AJ11" s="120"/>
      <c r="AK11" s="121"/>
      <c r="AL11" s="120"/>
      <c r="AM11" s="121"/>
      <c r="AN11" s="121"/>
      <c r="AO11" s="121"/>
      <c r="AP11" s="120"/>
      <c r="AQ11" s="121"/>
      <c r="AR11" s="120"/>
      <c r="AS11" s="121"/>
      <c r="AT11" s="120"/>
      <c r="AU11" s="26"/>
    </row>
    <row r="12" spans="1:48" x14ac:dyDescent="0.3">
      <c r="A12" s="4"/>
      <c r="B12" s="9"/>
      <c r="C12" s="9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48"/>
      <c r="AT12" s="14" t="s">
        <v>16</v>
      </c>
    </row>
    <row r="13" spans="1:48" ht="18.75" customHeight="1" x14ac:dyDescent="0.3">
      <c r="A13" s="92" t="s">
        <v>0</v>
      </c>
      <c r="B13" s="92" t="s">
        <v>13</v>
      </c>
      <c r="C13" s="92" t="s">
        <v>1</v>
      </c>
      <c r="D13" s="94" t="s">
        <v>23</v>
      </c>
      <c r="E13" s="94" t="s">
        <v>303</v>
      </c>
      <c r="F13" s="94" t="s">
        <v>23</v>
      </c>
      <c r="G13" s="94" t="s">
        <v>313</v>
      </c>
      <c r="H13" s="92" t="s">
        <v>23</v>
      </c>
      <c r="I13" s="94" t="s">
        <v>335</v>
      </c>
      <c r="J13" s="92" t="s">
        <v>23</v>
      </c>
      <c r="K13" s="94" t="s">
        <v>336</v>
      </c>
      <c r="L13" s="92" t="s">
        <v>23</v>
      </c>
      <c r="M13" s="94" t="s">
        <v>339</v>
      </c>
      <c r="N13" s="92" t="s">
        <v>23</v>
      </c>
      <c r="O13" s="110" t="s">
        <v>340</v>
      </c>
      <c r="P13" s="92" t="s">
        <v>23</v>
      </c>
      <c r="Q13" s="94" t="s">
        <v>352</v>
      </c>
      <c r="R13" s="92" t="s">
        <v>23</v>
      </c>
      <c r="S13" s="112" t="s">
        <v>353</v>
      </c>
      <c r="T13" s="92" t="s">
        <v>23</v>
      </c>
      <c r="U13" s="102" t="s">
        <v>29</v>
      </c>
      <c r="V13" s="102" t="s">
        <v>303</v>
      </c>
      <c r="W13" s="100" t="s">
        <v>29</v>
      </c>
      <c r="X13" s="94" t="s">
        <v>313</v>
      </c>
      <c r="Y13" s="92" t="s">
        <v>29</v>
      </c>
      <c r="Z13" s="94" t="s">
        <v>335</v>
      </c>
      <c r="AA13" s="92" t="s">
        <v>29</v>
      </c>
      <c r="AB13" s="94" t="s">
        <v>336</v>
      </c>
      <c r="AC13" s="92" t="s">
        <v>29</v>
      </c>
      <c r="AD13" s="94" t="s">
        <v>340</v>
      </c>
      <c r="AE13" s="92" t="s">
        <v>29</v>
      </c>
      <c r="AF13" s="112" t="s">
        <v>353</v>
      </c>
      <c r="AG13" s="92" t="s">
        <v>29</v>
      </c>
      <c r="AH13" s="100" t="s">
        <v>36</v>
      </c>
      <c r="AI13" s="94" t="s">
        <v>303</v>
      </c>
      <c r="AJ13" s="100" t="s">
        <v>36</v>
      </c>
      <c r="AK13" s="94" t="s">
        <v>313</v>
      </c>
      <c r="AL13" s="92" t="s">
        <v>36</v>
      </c>
      <c r="AM13" s="94" t="s">
        <v>313</v>
      </c>
      <c r="AN13" s="92" t="s">
        <v>36</v>
      </c>
      <c r="AO13" s="94" t="s">
        <v>336</v>
      </c>
      <c r="AP13" s="92" t="s">
        <v>36</v>
      </c>
      <c r="AQ13" s="94" t="s">
        <v>336</v>
      </c>
      <c r="AR13" s="92" t="s">
        <v>36</v>
      </c>
      <c r="AS13" s="112" t="s">
        <v>353</v>
      </c>
      <c r="AT13" s="92" t="s">
        <v>36</v>
      </c>
      <c r="AU13" s="27"/>
    </row>
    <row r="14" spans="1:48" x14ac:dyDescent="0.3">
      <c r="A14" s="93"/>
      <c r="B14" s="93"/>
      <c r="C14" s="93"/>
      <c r="D14" s="95"/>
      <c r="E14" s="95"/>
      <c r="F14" s="95"/>
      <c r="G14" s="95"/>
      <c r="H14" s="93"/>
      <c r="I14" s="95"/>
      <c r="J14" s="93"/>
      <c r="K14" s="95"/>
      <c r="L14" s="93"/>
      <c r="M14" s="95"/>
      <c r="N14" s="93"/>
      <c r="O14" s="111"/>
      <c r="P14" s="93"/>
      <c r="Q14" s="95"/>
      <c r="R14" s="93"/>
      <c r="S14" s="113"/>
      <c r="T14" s="93"/>
      <c r="U14" s="103"/>
      <c r="V14" s="103"/>
      <c r="W14" s="101"/>
      <c r="X14" s="95"/>
      <c r="Y14" s="93"/>
      <c r="Z14" s="95"/>
      <c r="AA14" s="93"/>
      <c r="AB14" s="95"/>
      <c r="AC14" s="93"/>
      <c r="AD14" s="95"/>
      <c r="AE14" s="93"/>
      <c r="AF14" s="113"/>
      <c r="AG14" s="93"/>
      <c r="AH14" s="101"/>
      <c r="AI14" s="95"/>
      <c r="AJ14" s="101"/>
      <c r="AK14" s="95"/>
      <c r="AL14" s="93"/>
      <c r="AM14" s="95"/>
      <c r="AN14" s="93"/>
      <c r="AO14" s="95"/>
      <c r="AP14" s="93"/>
      <c r="AQ14" s="95"/>
      <c r="AR14" s="93"/>
      <c r="AS14" s="113"/>
      <c r="AT14" s="93"/>
      <c r="AU14" s="28"/>
    </row>
    <row r="15" spans="1:48" x14ac:dyDescent="0.3">
      <c r="A15" s="1"/>
      <c r="B15" s="7" t="s">
        <v>2</v>
      </c>
      <c r="C15" s="7"/>
      <c r="D15" s="36">
        <f>D20+D21+D22+D24+D28+D33+D37+D43+D48+D49+D50+D51+D52+D56+D61+D66+D67+D68+D69+D70+D71+D72+D73+D74+D75+D76+D77+D78+D79</f>
        <v>1020909.7000000001</v>
      </c>
      <c r="E15" s="37">
        <f>E20+E21+E22+E24+E28+E33+E37+E43+E48+E49+E50+E51+E52+E56+E61+E66+E67+E68+E69+E70+E71+E72+E73+E74+E75+E76+E77+E78+E79+E38</f>
        <v>398635.03</v>
      </c>
      <c r="F15" s="37">
        <f>D15+E15</f>
        <v>1419544.73</v>
      </c>
      <c r="G15" s="37">
        <f>G20+G21+G22+G24+G28+G33+G37+G43+G48+G49+G50+G51+G52+G56+G61+G66+G67+G68+G69+G70+G71+G72+G73+G74+G75+G76+G77+G78+G79+G38+G80</f>
        <v>10480.867</v>
      </c>
      <c r="H15" s="37">
        <f>F15+G15</f>
        <v>1430025.5970000001</v>
      </c>
      <c r="I15" s="37">
        <f>I20+I21+I22+I24+I28+I33+I37+I43+I48+I49+I50+I51+I52+I56+I61+I66+I67+I68+I69+I70+I71+I72+I73+I74+I75+I76+I77+I78+I79+I38+I80</f>
        <v>-936.10399999999993</v>
      </c>
      <c r="J15" s="37">
        <f>H15+I15</f>
        <v>1429089.493</v>
      </c>
      <c r="K15" s="37">
        <f>K20+K21+K22+K24+K28+K33+K37+K43+K48+K49+K50+K51+K52+K56+K61+K66+K67+K68+K69+K70+K71+K72+K73+K74+K75+K76+K77+K78+K79+K38+K80</f>
        <v>0</v>
      </c>
      <c r="L15" s="37">
        <f>J15+K15</f>
        <v>1429089.493</v>
      </c>
      <c r="M15" s="37">
        <f>M20+M21+M22+M24+M28+M33+M37+M43+M48+M49+M50+M51+M52+M56+M61+M66+M67+M68+M69+M70+M71+M72+M73+M74+M75+M76+M77+M78+M79+M38+M80</f>
        <v>0</v>
      </c>
      <c r="N15" s="37">
        <f>L15+M15</f>
        <v>1429089.493</v>
      </c>
      <c r="O15" s="37">
        <f>O20+O21+O22+O24+O28+O33+O37+O43+O48+O49+O50+O51+O52+O56+O61+O66+O67+O68+O69+O70+O71+O72+O73+O74+O75+O76+O77+O78+O79+O38+O80+O23+O81+O82</f>
        <v>-5405.6870000000017</v>
      </c>
      <c r="P15" s="37">
        <f>N15+O15</f>
        <v>1423683.8060000001</v>
      </c>
      <c r="Q15" s="35">
        <f>Q20+Q21+Q22+Q24+Q28+Q33+Q37+Q43+Q48+Q49+Q50+Q51+Q52+Q56+Q61+Q66+Q67+Q68+Q69+Q70+Q71+Q72+Q73+Q74+Q75+Q76+Q77+Q78+Q79+Q38+Q80+Q23+Q81+Q82</f>
        <v>0</v>
      </c>
      <c r="R15" s="37">
        <f>P15+Q15</f>
        <v>1423683.8060000001</v>
      </c>
      <c r="S15" s="37">
        <f>S20+S21+S22+S24+S28+S33+S37+S43+S48+S49+S50+S51+S52+S56+S61+S66+S67+S68+S69+S70+S71+S72+S73+S74+S75+S76+S77+S78+S79+S38+S80+S23+S81+S82+S83+S84</f>
        <v>-28219.760000000002</v>
      </c>
      <c r="T15" s="35">
        <f>R15+S15</f>
        <v>1395464.0460000001</v>
      </c>
      <c r="U15" s="37">
        <f>U20+U21+U22+U24+U28+U33+U37+U43+U48+U49+U50+U51+U52+U56+U61+U66+U67+U68+U69+U70+U71+U72+U73+U74+U75+U76+U77+U78+U79</f>
        <v>1592185.8999999994</v>
      </c>
      <c r="V15" s="37">
        <f>V20+V21+V22+V24+V28+V33+V37+V43+V48+V49+V50+V51+V52+V56+V61+V66+V67+V68+V69+V70+V71+V72+V73+V74+V75+V76+V77+V78+V79+V38</f>
        <v>779269.19</v>
      </c>
      <c r="W15" s="37">
        <f>U15+V15</f>
        <v>2371455.0899999994</v>
      </c>
      <c r="X15" s="37">
        <f>X20+X21+X22+X24+X28+X33+X37+X43+X48+X49+X50+X51+X52+X56+X61+X66+X67+X68+X69+X70+X71+X72+X73+X74+X75+X76+X77+X78+X79+X38+X80</f>
        <v>0</v>
      </c>
      <c r="Y15" s="37">
        <f>W15+X15</f>
        <v>2371455.0899999994</v>
      </c>
      <c r="Z15" s="37">
        <f>Z20+Z21+Z22+Z24+Z28+Z33+Z37+Z43+Z48+Z49+Z50+Z51+Z52+Z56+Z61+Z66+Z67+Z68+Z69+Z70+Z71+Z72+Z73+Z74+Z75+Z76+Z77+Z78+Z79+Z38+Z80</f>
        <v>0</v>
      </c>
      <c r="AA15" s="37">
        <f>Y15+Z15</f>
        <v>2371455.0899999994</v>
      </c>
      <c r="AB15" s="37">
        <f>AB20+AB21+AB22+AB24+AB28+AB33+AB37+AB43+AB48+AB49+AB50+AB51+AB52+AB56+AB61+AB66+AB67+AB68+AB69+AB70+AB71+AB72+AB73+AB74+AB75+AB76+AB77+AB78+AB79+AB38+AB80</f>
        <v>0</v>
      </c>
      <c r="AC15" s="37">
        <f>AA15+AB15</f>
        <v>2371455.0899999994</v>
      </c>
      <c r="AD15" s="35">
        <f>AD20+AD21+AD22+AD24+AD28+AD33+AD37+AD43+AD48+AD49+AD50+AD51+AD52+AD56+AD61+AD66+AD67+AD68+AD69+AD70+AD71+AD72+AD73+AD74+AD75+AD76+AD77+AD78+AD79+AD38+AD80+AD23+AD81+AD82</f>
        <v>0</v>
      </c>
      <c r="AE15" s="37">
        <f>AC15+AD15</f>
        <v>2371455.0899999994</v>
      </c>
      <c r="AF15" s="37">
        <f>AF20+AF21+AF22+AF24+AF28+AF33+AF37+AF43+AF48+AF49+AF50+AF51+AF52+AF56+AF61+AF66+AF67+AF68+AF69+AF70+AF71+AF72+AF73+AF74+AF75+AF76+AF77+AF78+AF79+AF38+AF80+AF23+AF81+AF82+AF83+AF84</f>
        <v>18748.326000000001</v>
      </c>
      <c r="AG15" s="35">
        <f>AE15+AF15</f>
        <v>2390203.4159999993</v>
      </c>
      <c r="AH15" s="37">
        <f>AH20+AH21+AH22+AH24+AH28+AH33+AH37+AH43+AH48+AH49+AH50+AH51+AH52+AH56+AH61+AH66+AH67+AH68+AH69+AH70+AH71+AH72+AH73+AH74+AH75+AH76+AH77+AH78+AH79</f>
        <v>884457.8</v>
      </c>
      <c r="AI15" s="37">
        <f>AI20+AI21+AI22+AI24+AI28+AI33+AI37+AI43+AI48+AI49+AI50+AI51+AI52+AI56+AI61+AI66+AI67+AI68+AI69+AI70+AI71+AI72+AI73+AI74+AI75+AI76+AI77+AI78+AI79+AI38</f>
        <v>52623.150000000023</v>
      </c>
      <c r="AJ15" s="37">
        <f>AH15+AI15</f>
        <v>937080.95000000007</v>
      </c>
      <c r="AK15" s="37">
        <f>AK20+AK21+AK22+AK24+AK28+AK33+AK37+AK43+AK48+AK49+AK50+AK51+AK52+AK56+AK61+AK66+AK67+AK68+AK69+AK70+AK71+AK72+AK73+AK74+AK75+AK76+AK77+AK78+AK79+AK38+AK80</f>
        <v>0</v>
      </c>
      <c r="AL15" s="37">
        <f>AJ15+AK15</f>
        <v>937080.95000000007</v>
      </c>
      <c r="AM15" s="37">
        <f>AM20+AM21+AM22+AM24+AM28+AM33+AM37+AM43+AM48+AM49+AM50+AM51+AM52+AM56+AM61+AM66+AM67+AM68+AM69+AM70+AM71+AM72+AM73+AM74+AM75+AM76+AM77+AM78+AM79+AM38+AM80</f>
        <v>0</v>
      </c>
      <c r="AN15" s="37">
        <f>AL15+AM15</f>
        <v>937080.95000000007</v>
      </c>
      <c r="AO15" s="37">
        <f>AO20+AO21+AO22+AO24+AO28+AO33+AO37+AO43+AO48+AO49+AO50+AO51+AO52+AO56+AO61+AO66+AO67+AO68+AO69+AO70+AO71+AO72+AO73+AO74+AO75+AO76+AO77+AO78+AO79+AO38+AO80</f>
        <v>0</v>
      </c>
      <c r="AP15" s="37">
        <f>AN15+AO15</f>
        <v>937080.95000000007</v>
      </c>
      <c r="AQ15" s="35">
        <f>AQ20+AQ21+AQ22+AQ24+AQ28+AQ33+AQ37+AQ43+AQ48+AQ49+AQ50+AQ51+AQ52+AQ56+AQ61+AQ66+AQ67+AQ68+AQ69+AQ70+AQ71+AQ72+AQ73+AQ74+AQ75+AQ76+AQ77+AQ78+AQ79+AQ38+AQ80+AQ23+AQ81+AQ82</f>
        <v>23622.800000000003</v>
      </c>
      <c r="AR15" s="37">
        <f>AP15+AQ15</f>
        <v>960703.75000000012</v>
      </c>
      <c r="AS15" s="37">
        <f>AS20+AS21+AS22+AS24+AS28+AS33+AS37+AS43+AS48+AS49+AS50+AS51+AS52+AS56+AS61+AS66+AS67+AS68+AS69+AS70+AS71+AS72+AS73+AS74+AS75+AS76+AS77+AS78+AS79+AS38+AS80+AS23+AS81+AS82+AS83+AS84</f>
        <v>0</v>
      </c>
      <c r="AT15" s="35">
        <f>AR15+AS15</f>
        <v>960703.75000000012</v>
      </c>
      <c r="AU15" s="31"/>
      <c r="AV15" s="24"/>
    </row>
    <row r="16" spans="1:48" x14ac:dyDescent="0.3">
      <c r="A16" s="1"/>
      <c r="B16" s="7" t="s">
        <v>5</v>
      </c>
      <c r="C16" s="7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5"/>
      <c r="R16" s="37"/>
      <c r="S16" s="37"/>
      <c r="T16" s="35"/>
      <c r="U16" s="37"/>
      <c r="V16" s="37"/>
      <c r="W16" s="37"/>
      <c r="X16" s="37"/>
      <c r="Y16" s="37"/>
      <c r="Z16" s="37"/>
      <c r="AA16" s="37"/>
      <c r="AB16" s="37"/>
      <c r="AC16" s="37"/>
      <c r="AD16" s="35"/>
      <c r="AE16" s="37"/>
      <c r="AF16" s="37"/>
      <c r="AG16" s="35"/>
      <c r="AH16" s="37"/>
      <c r="AI16" s="37"/>
      <c r="AJ16" s="37"/>
      <c r="AK16" s="37"/>
      <c r="AL16" s="37"/>
      <c r="AM16" s="37"/>
      <c r="AN16" s="37"/>
      <c r="AO16" s="37"/>
      <c r="AP16" s="37"/>
      <c r="AQ16" s="35"/>
      <c r="AR16" s="37"/>
      <c r="AS16" s="37"/>
      <c r="AT16" s="35"/>
      <c r="AU16" s="31"/>
      <c r="AV16" s="24"/>
    </row>
    <row r="17" spans="1:49" s="18" customFormat="1" hidden="1" x14ac:dyDescent="0.3">
      <c r="A17" s="16"/>
      <c r="B17" s="19" t="s">
        <v>6</v>
      </c>
      <c r="C17" s="38"/>
      <c r="D17" s="36">
        <f>D20+D21+D22+D37+D45+D48+D49+D50+D51+D54+D56+D63+D66+D67+D68+D69+D70+D71+D72+D73+D74+D75+D76+D77+D78+D79+D26</f>
        <v>412066.30000000005</v>
      </c>
      <c r="E17" s="37">
        <f>E20+E21+E22+E37+E45+E48+E49+E50+E51+E54+E63+E66+E67+E68+E69+E70+E71+E72+E73+E74+E75+E76+E77+E78+E79+E26+E30+E40+E58</f>
        <v>335641.93</v>
      </c>
      <c r="F17" s="37">
        <f t="shared" ref="F17:F99" si="0">D17+E17</f>
        <v>747708.23</v>
      </c>
      <c r="G17" s="37">
        <f>G20+G21+G22+G37+G45+G48+G49+G50+G51+G54+G63+G66+G67+G68+G69+G70+G71+G72+G73+G74+G75+G76+G77+G78+G79+G26+G30+G40+G58+G80</f>
        <v>10480.867000000002</v>
      </c>
      <c r="H17" s="37">
        <f t="shared" ref="H17" si="1">F17+G17</f>
        <v>758189.09699999995</v>
      </c>
      <c r="I17" s="37">
        <f>I20+I21+I22+I37+I45+I48+I49+I50+I51+I54+I63+I66+I67+I68+I69+I70+I71+I72+I73+I74+I75+I76+I77+I78+I79+I26+I30+I40+I58+I80</f>
        <v>-936.10399999999993</v>
      </c>
      <c r="J17" s="37">
        <f t="shared" ref="J17" si="2">H17+I17</f>
        <v>757252.9929999999</v>
      </c>
      <c r="K17" s="37">
        <f>K20+K21+K22+K37+K45+K48+K49+K50+K51+K54+K63+K66+K67+K68+K69+K70+K71+K72+K73+K74+K75+K76+K77+K78+K79+K26+K30+K40+K58+K80</f>
        <v>0</v>
      </c>
      <c r="L17" s="37">
        <f t="shared" ref="L17" si="3">J17+K17</f>
        <v>757252.9929999999</v>
      </c>
      <c r="M17" s="37">
        <f>M20+M21+M22+M37+M45+M48+M49+M50+M51+M54+M63+M66+M67+M68+M69+M70+M71+M72+M73+M74+M75+M76+M77+M78+M79+M26+M30+M40+M58+M80</f>
        <v>0</v>
      </c>
      <c r="N17" s="37">
        <f t="shared" ref="N17" si="4">L17+M17</f>
        <v>757252.9929999999</v>
      </c>
      <c r="O17" s="37">
        <f>O20+O21+O22+O37+O45+O48+O49+O50+O51+O54+O63+O66+O67+O68+O69+O70+O71+O72+O73+O74+O75+O76+O77+O78+O79+O26+O30+O40+O58+O80+O23+O81+O82</f>
        <v>-5405.6870000000017</v>
      </c>
      <c r="P17" s="37">
        <f t="shared" ref="P17" si="5">N17+O17</f>
        <v>751847.30599999987</v>
      </c>
      <c r="Q17" s="35">
        <f>Q20+Q21+Q22+Q37+Q45+Q48+Q49+Q50+Q51+Q54+Q63+Q66+Q67+Q68+Q69+Q70+Q71+Q72+Q73+Q74+Q75+Q76+Q77+Q78+Q79+Q26+Q30+Q40+Q58+Q80+Q23+Q81+Q82</f>
        <v>0</v>
      </c>
      <c r="R17" s="37">
        <f t="shared" ref="R17" si="6">P17+Q17</f>
        <v>751847.30599999987</v>
      </c>
      <c r="S17" s="37">
        <f>S20+S21+S22+S37+S45+S48+S49+S50+S51+S54+S63+S66+S67+S68+S69+S70+S71+S72+S73+S74+S75+S76+S77+S78+S79+S26+S30+S40+S58+S80+S23+S81+S82+S83+S84</f>
        <v>-28219.760000000002</v>
      </c>
      <c r="T17" s="37">
        <f t="shared" ref="T17" si="7">R17+S17</f>
        <v>723627.54599999986</v>
      </c>
      <c r="U17" s="37">
        <f>U20+U21+U22+U24+U37+U45+U48+U49+U50+U51+U54+U56+U63+U66+U67+U68+U69+U70+U71+U72+U73+U74+U75+U76+U77+U78+U79</f>
        <v>1577908.2999999996</v>
      </c>
      <c r="V17" s="37">
        <f>V20+V21+V22+V37+V45+V48+V49+V50+V51+V54+V63+V66+V67+V68+V69+V70+V71+V72+V73+V74+V75+V76+V77+V78+V79+V26+V30+V40+V58</f>
        <v>-231163.41</v>
      </c>
      <c r="W17" s="37">
        <f t="shared" ref="W17:W99" si="8">U17+V17</f>
        <v>1346744.8899999997</v>
      </c>
      <c r="X17" s="37">
        <f>X20+X21+X22+X37+X45+X48+X49+X50+X51+X54+X63+X66+X67+X68+X69+X70+X71+X72+X73+X74+X75+X76+X77+X78+X79+X26+X30+X40+X58+X80</f>
        <v>0</v>
      </c>
      <c r="Y17" s="37">
        <f t="shared" ref="Y17:Y24" si="9">W17+X17</f>
        <v>1346744.8899999997</v>
      </c>
      <c r="Z17" s="37">
        <f>Z20+Z21+Z22+Z37+Z45+Z48+Z49+Z50+Z51+Z54+Z63+Z66+Z67+Z68+Z69+Z70+Z71+Z72+Z73+Z74+Z75+Z76+Z77+Z78+Z79+Z26+Z30+Z40+Z58+Z80</f>
        <v>0</v>
      </c>
      <c r="AA17" s="37">
        <f t="shared" ref="AA17:AA24" si="10">Y17+Z17</f>
        <v>1346744.8899999997</v>
      </c>
      <c r="AB17" s="37">
        <f>AB20+AB21+AB22+AB37+AB45+AB48+AB49+AB50+AB51+AB54+AB63+AB66+AB67+AB68+AB69+AB70+AB71+AB72+AB73+AB74+AB75+AB76+AB77+AB78+AB79+AB26+AB30+AB40+AB58+AB80</f>
        <v>0</v>
      </c>
      <c r="AC17" s="37">
        <f t="shared" ref="AC17:AC24" si="11">AA17+AB17</f>
        <v>1346744.8899999997</v>
      </c>
      <c r="AD17" s="35">
        <f>AD20+AD21+AD22+AD37+AD45+AD48+AD49+AD50+AD51+AD54+AD63+AD66+AD67+AD68+AD69+AD70+AD71+AD72+AD73+AD74+AD75+AD76+AD77+AD78+AD79+AD26+AD30+AD40+AD58+AD80+AD23+AD81+AD82</f>
        <v>0</v>
      </c>
      <c r="AE17" s="37">
        <f t="shared" ref="AE17:AE24" si="12">AC17+AD17</f>
        <v>1346744.8899999997</v>
      </c>
      <c r="AF17" s="37">
        <f>AF20+AF21+AF22+AF37+AF45+AF48+AF49+AF50+AF51+AF54+AF63+AF66+AF67+AF68+AF69+AF70+AF71+AF72+AF73+AF74+AF75+AF76+AF77+AF78+AF79+AF26+AF30+AF40+AF58+AF80+AF23+AF81+AF82+AF83+AF84</f>
        <v>18748.326000000001</v>
      </c>
      <c r="AG17" s="37">
        <f t="shared" ref="AG17:AG24" si="13">AE17+AF17</f>
        <v>1365493.2159999995</v>
      </c>
      <c r="AH17" s="37">
        <f>AH20+AH21+AH22+AH24+AH37+AH45+AH48+AH49+AH50+AH51+AH54+AH56+AH63+AH66+AH67+AH68+AH69+AH70+AH71+AH72+AH73+AH74+AH75+AH76+AH77+AH78+AH79</f>
        <v>777685.2</v>
      </c>
      <c r="AI17" s="37">
        <f>AI20+AI21+AI22+AI37+AI45+AI48+AI49+AI50+AI51+AI54+AI63+AI66+AI67+AI68+AI69+AI70+AI71+AI72+AI73+AI74+AI75+AI76+AI77+AI78+AI79+AI26+AI30+AI40+AI58</f>
        <v>52623.150000000023</v>
      </c>
      <c r="AJ17" s="37">
        <f t="shared" ref="AJ17:AJ99" si="14">AH17+AI17</f>
        <v>830308.35</v>
      </c>
      <c r="AK17" s="37">
        <f>AK20+AK21+AK22+AK37+AK45+AK48+AK49+AK50+AK51+AK54+AK63+AK66+AK67+AK68+AK69+AK70+AK71+AK72+AK73+AK74+AK75+AK76+AK77+AK78+AK79+AK26+AK30+AK40+AK58+AK80</f>
        <v>0</v>
      </c>
      <c r="AL17" s="37">
        <f t="shared" ref="AL17:AL24" si="15">AJ17+AK17</f>
        <v>830308.35</v>
      </c>
      <c r="AM17" s="37">
        <f>AM20+AM21+AM22+AM37+AM45+AM48+AM49+AM50+AM51+AM54+AM63+AM66+AM67+AM68+AM69+AM70+AM71+AM72+AM73+AM74+AM75+AM76+AM77+AM78+AM79+AM26+AM30+AM40+AM58+AM80</f>
        <v>0</v>
      </c>
      <c r="AN17" s="37">
        <f t="shared" ref="AN17:AN24" si="16">AL17+AM17</f>
        <v>830308.35</v>
      </c>
      <c r="AO17" s="37">
        <f>AO20+AO21+AO22+AO37+AO45+AO48+AO49+AO50+AO51+AO54+AO63+AO66+AO67+AO68+AO69+AO70+AO71+AO72+AO73+AO74+AO75+AO76+AO77+AO78+AO79+AO26+AO30+AO40+AO58+AO80</f>
        <v>0</v>
      </c>
      <c r="AP17" s="37">
        <f t="shared" ref="AP17:AP24" si="17">AN17+AO17</f>
        <v>830308.35</v>
      </c>
      <c r="AQ17" s="35">
        <f>AQ20+AQ21+AQ22+AQ37+AQ45+AQ48+AQ49+AQ50+AQ51+AQ54+AQ63+AQ66+AQ67+AQ68+AQ69+AQ70+AQ71+AQ72+AQ73+AQ74+AQ75+AQ76+AQ77+AQ78+AQ79+AQ26+AQ30+AQ40+AQ58+AQ80+AQ23+AQ81+AQ82</f>
        <v>23622.800000000003</v>
      </c>
      <c r="AR17" s="37">
        <f t="shared" ref="AR17:AR24" si="18">AP17+AQ17</f>
        <v>853931.15</v>
      </c>
      <c r="AS17" s="37">
        <f>AS20+AS21+AS22+AS37+AS45+AS48+AS49+AS50+AS51+AS54+AS63+AS66+AS67+AS68+AS69+AS70+AS71+AS72+AS73+AS74+AS75+AS76+AS77+AS78+AS79+AS26+AS30+AS40+AS58+AS80+AS23+AS81+AS82+AS83+AS84</f>
        <v>0</v>
      </c>
      <c r="AT17" s="37">
        <f t="shared" ref="AT17:AT24" si="19">AR17+AS17</f>
        <v>853931.15</v>
      </c>
      <c r="AU17" s="32"/>
      <c r="AV17" s="24" t="s">
        <v>51</v>
      </c>
      <c r="AW17" s="17"/>
    </row>
    <row r="18" spans="1:49" x14ac:dyDescent="0.3">
      <c r="A18" s="1"/>
      <c r="B18" s="60" t="s">
        <v>12</v>
      </c>
      <c r="C18" s="7"/>
      <c r="D18" s="36">
        <f>D31+D35+D46+D55+D64+D27</f>
        <v>153575.9</v>
      </c>
      <c r="E18" s="37">
        <f>E31+E35+E46+E55+E64+E27+E41+E59</f>
        <v>-66895.599999999991</v>
      </c>
      <c r="F18" s="37">
        <f>D18+E18</f>
        <v>86680.3</v>
      </c>
      <c r="G18" s="37">
        <f>G31+G35+G46+G55+G64+G27+G41+G59</f>
        <v>0</v>
      </c>
      <c r="H18" s="37">
        <f>F18+G18</f>
        <v>86680.3</v>
      </c>
      <c r="I18" s="37">
        <f>I31+I35+I46+I55+I64+I27+I41+I59</f>
        <v>0</v>
      </c>
      <c r="J18" s="37">
        <f>H18+I18</f>
        <v>86680.3</v>
      </c>
      <c r="K18" s="37">
        <f>K31+K35+K46+K55+K64+K27+K41+K59</f>
        <v>0</v>
      </c>
      <c r="L18" s="37">
        <f>J18+K18</f>
        <v>86680.3</v>
      </c>
      <c r="M18" s="37">
        <f>M31+M35+M46+M55+M64+M27+M41+M59</f>
        <v>0</v>
      </c>
      <c r="N18" s="37">
        <f>L18+M18</f>
        <v>86680.3</v>
      </c>
      <c r="O18" s="37">
        <f>O31+O35+O46+O55+O64+O27+O41+O59</f>
        <v>0</v>
      </c>
      <c r="P18" s="37">
        <f>N18+O18</f>
        <v>86680.3</v>
      </c>
      <c r="Q18" s="35">
        <f>Q31+Q35+Q46+Q55+Q64+Q27+Q41+Q59</f>
        <v>0</v>
      </c>
      <c r="R18" s="37">
        <f>P18+Q18</f>
        <v>86680.3</v>
      </c>
      <c r="S18" s="37">
        <f>S31+S35+S46+S55+S64+S27+S41+S59</f>
        <v>0</v>
      </c>
      <c r="T18" s="35">
        <f>R18+S18</f>
        <v>86680.3</v>
      </c>
      <c r="U18" s="37">
        <f t="shared" ref="U18:AH18" si="20">U31+U35+U46+U55+U64</f>
        <v>14277.6</v>
      </c>
      <c r="V18" s="37">
        <f>V31+V35+V46+V55+V64+V27+V41+V59</f>
        <v>50521.599999999999</v>
      </c>
      <c r="W18" s="37">
        <f t="shared" si="8"/>
        <v>64799.199999999997</v>
      </c>
      <c r="X18" s="37">
        <f>X31+X35+X46+X55+X64+X27+X41+X59</f>
        <v>0</v>
      </c>
      <c r="Y18" s="37">
        <f t="shared" si="9"/>
        <v>64799.199999999997</v>
      </c>
      <c r="Z18" s="37">
        <f>Z31+Z35+Z46+Z55+Z64+Z27+Z41+Z59</f>
        <v>0</v>
      </c>
      <c r="AA18" s="37">
        <f t="shared" si="10"/>
        <v>64799.199999999997</v>
      </c>
      <c r="AB18" s="37">
        <f>AB31+AB35+AB46+AB55+AB64+AB27+AB41+AB59</f>
        <v>0</v>
      </c>
      <c r="AC18" s="37">
        <f t="shared" si="11"/>
        <v>64799.199999999997</v>
      </c>
      <c r="AD18" s="35">
        <f>AD31+AD35+AD46+AD55+AD64+AD27+AD41+AD59</f>
        <v>0</v>
      </c>
      <c r="AE18" s="37">
        <f t="shared" si="12"/>
        <v>64799.199999999997</v>
      </c>
      <c r="AF18" s="37">
        <f>AF31+AF35+AF46+AF55+AF64+AF27+AF41+AF59</f>
        <v>0</v>
      </c>
      <c r="AG18" s="35">
        <f t="shared" si="13"/>
        <v>64799.199999999997</v>
      </c>
      <c r="AH18" s="37">
        <f t="shared" si="20"/>
        <v>106772.6</v>
      </c>
      <c r="AI18" s="37">
        <f>AI31+AI35+AI46+AI55+AI64+AI27+AI41+AI59</f>
        <v>0</v>
      </c>
      <c r="AJ18" s="37">
        <f t="shared" si="14"/>
        <v>106772.6</v>
      </c>
      <c r="AK18" s="37">
        <f>AK31+AK35+AK46+AK55+AK64+AK27+AK41+AK59</f>
        <v>0</v>
      </c>
      <c r="AL18" s="37">
        <f t="shared" si="15"/>
        <v>106772.6</v>
      </c>
      <c r="AM18" s="37">
        <f>AM31+AM35+AM46+AM55+AM64+AM27+AM41+AM59</f>
        <v>0</v>
      </c>
      <c r="AN18" s="37">
        <f t="shared" si="16"/>
        <v>106772.6</v>
      </c>
      <c r="AO18" s="37">
        <f>AO31+AO35+AO46+AO55+AO64+AO27+AO41+AO59</f>
        <v>0</v>
      </c>
      <c r="AP18" s="37">
        <f t="shared" si="17"/>
        <v>106772.6</v>
      </c>
      <c r="AQ18" s="35">
        <f>AQ31+AQ35+AQ46+AQ55+AQ64+AQ27+AQ41+AQ59</f>
        <v>0</v>
      </c>
      <c r="AR18" s="37">
        <f t="shared" si="18"/>
        <v>106772.6</v>
      </c>
      <c r="AS18" s="37">
        <f>AS31+AS35+AS46+AS55+AS64+AS27+AS41+AS59</f>
        <v>0</v>
      </c>
      <c r="AT18" s="35">
        <f t="shared" si="19"/>
        <v>106772.6</v>
      </c>
      <c r="AU18" s="31"/>
      <c r="AV18" s="24"/>
      <c r="AW18" s="11"/>
    </row>
    <row r="19" spans="1:49" x14ac:dyDescent="0.3">
      <c r="A19" s="1"/>
      <c r="B19" s="58" t="s">
        <v>27</v>
      </c>
      <c r="C19" s="7"/>
      <c r="D19" s="36">
        <f>D32+D36+D47</f>
        <v>455267.5</v>
      </c>
      <c r="E19" s="37">
        <f>E32+E36+E47+E42+E60+E65</f>
        <v>129888.70000000001</v>
      </c>
      <c r="F19" s="37">
        <f t="shared" si="0"/>
        <v>585156.19999999995</v>
      </c>
      <c r="G19" s="37">
        <f>G32+G36+G47+G42+G60+G65</f>
        <v>0</v>
      </c>
      <c r="H19" s="37">
        <f t="shared" ref="H19:H24" si="21">F19+G19</f>
        <v>585156.19999999995</v>
      </c>
      <c r="I19" s="37">
        <f>I32+I36+I47+I42+I60+I65</f>
        <v>0</v>
      </c>
      <c r="J19" s="37">
        <f t="shared" ref="J19:J24" si="22">H19+I19</f>
        <v>585156.19999999995</v>
      </c>
      <c r="K19" s="37">
        <f>K32+K36+K47+K42+K60+K65</f>
        <v>0</v>
      </c>
      <c r="L19" s="37">
        <f t="shared" ref="L19:L24" si="23">J19+K19</f>
        <v>585156.19999999995</v>
      </c>
      <c r="M19" s="37">
        <f>M32+M36+M47+M42+M60+M65</f>
        <v>0</v>
      </c>
      <c r="N19" s="37">
        <f t="shared" ref="N19:N24" si="24">L19+M19</f>
        <v>585156.19999999995</v>
      </c>
      <c r="O19" s="37">
        <f>O32+O36+O47+O42+O60+O65</f>
        <v>0</v>
      </c>
      <c r="P19" s="37">
        <f t="shared" ref="P19:P24" si="25">N19+O19</f>
        <v>585156.19999999995</v>
      </c>
      <c r="Q19" s="35">
        <f>Q32+Q36+Q47+Q42+Q60+Q65</f>
        <v>0</v>
      </c>
      <c r="R19" s="37">
        <f t="shared" ref="R19:R24" si="26">P19+Q19</f>
        <v>585156.19999999995</v>
      </c>
      <c r="S19" s="37">
        <f>S32+S36+S47+S42+S60+S65</f>
        <v>0</v>
      </c>
      <c r="T19" s="35">
        <f t="shared" ref="T19:T24" si="27">R19+S19</f>
        <v>585156.19999999995</v>
      </c>
      <c r="U19" s="37">
        <f t="shared" ref="U19:AH19" si="28">U32+U36+U47</f>
        <v>0</v>
      </c>
      <c r="V19" s="37">
        <f>V32+V36+V47+V42+V60+V65</f>
        <v>959911</v>
      </c>
      <c r="W19" s="37">
        <f t="shared" si="8"/>
        <v>959911</v>
      </c>
      <c r="X19" s="37">
        <f>X32+X36+X47+X42+X60+X65</f>
        <v>0</v>
      </c>
      <c r="Y19" s="37">
        <f t="shared" si="9"/>
        <v>959911</v>
      </c>
      <c r="Z19" s="37">
        <f>Z32+Z36+Z47+Z42+Z60+Z65</f>
        <v>0</v>
      </c>
      <c r="AA19" s="37">
        <f t="shared" si="10"/>
        <v>959911</v>
      </c>
      <c r="AB19" s="37">
        <f>AB32+AB36+AB47+AB42+AB60+AB65</f>
        <v>0</v>
      </c>
      <c r="AC19" s="37">
        <f t="shared" si="11"/>
        <v>959911</v>
      </c>
      <c r="AD19" s="35">
        <f>AD32+AD36+AD47+AD42+AD60+AD65</f>
        <v>0</v>
      </c>
      <c r="AE19" s="37">
        <f t="shared" si="12"/>
        <v>959911</v>
      </c>
      <c r="AF19" s="37">
        <f>AF32+AF36+AF47+AF42+AF60+AF65</f>
        <v>0</v>
      </c>
      <c r="AG19" s="35">
        <f t="shared" si="13"/>
        <v>959911</v>
      </c>
      <c r="AH19" s="37">
        <f t="shared" si="28"/>
        <v>0</v>
      </c>
      <c r="AI19" s="37">
        <f>AI32+AI36+AI47+AI42+AI60+AI65</f>
        <v>0</v>
      </c>
      <c r="AJ19" s="37">
        <f t="shared" si="14"/>
        <v>0</v>
      </c>
      <c r="AK19" s="37">
        <f>AK32+AK36+AK47+AK42+AK60+AK65</f>
        <v>0</v>
      </c>
      <c r="AL19" s="37">
        <f t="shared" si="15"/>
        <v>0</v>
      </c>
      <c r="AM19" s="37">
        <f>AM32+AM36+AM47+AM42+AM60+AM65</f>
        <v>0</v>
      </c>
      <c r="AN19" s="37">
        <f t="shared" si="16"/>
        <v>0</v>
      </c>
      <c r="AO19" s="37">
        <f>AO32+AO36+AO47+AO42+AO60+AO65</f>
        <v>0</v>
      </c>
      <c r="AP19" s="37">
        <f t="shared" si="17"/>
        <v>0</v>
      </c>
      <c r="AQ19" s="35">
        <f>AQ32+AQ36+AQ47+AQ42+AQ60+AQ65</f>
        <v>0</v>
      </c>
      <c r="AR19" s="37">
        <f t="shared" si="18"/>
        <v>0</v>
      </c>
      <c r="AS19" s="37">
        <f>AS32+AS36+AS47+AS42+AS60+AS65</f>
        <v>0</v>
      </c>
      <c r="AT19" s="35">
        <f t="shared" si="19"/>
        <v>0</v>
      </c>
      <c r="AU19" s="31"/>
      <c r="AV19" s="24"/>
      <c r="AW19" s="11"/>
    </row>
    <row r="20" spans="1:49" ht="75" x14ac:dyDescent="0.3">
      <c r="A20" s="1" t="s">
        <v>44</v>
      </c>
      <c r="B20" s="60" t="s">
        <v>43</v>
      </c>
      <c r="C20" s="60" t="s">
        <v>32</v>
      </c>
      <c r="D20" s="34">
        <v>0</v>
      </c>
      <c r="E20" s="35"/>
      <c r="F20" s="35">
        <f t="shared" si="0"/>
        <v>0</v>
      </c>
      <c r="G20" s="35"/>
      <c r="H20" s="35">
        <f t="shared" si="21"/>
        <v>0</v>
      </c>
      <c r="I20" s="35"/>
      <c r="J20" s="35">
        <f t="shared" si="22"/>
        <v>0</v>
      </c>
      <c r="K20" s="35"/>
      <c r="L20" s="35">
        <f t="shared" si="23"/>
        <v>0</v>
      </c>
      <c r="M20" s="35"/>
      <c r="N20" s="35">
        <f t="shared" si="24"/>
        <v>0</v>
      </c>
      <c r="O20" s="79"/>
      <c r="P20" s="35">
        <f t="shared" si="25"/>
        <v>0</v>
      </c>
      <c r="Q20" s="35"/>
      <c r="R20" s="35">
        <f t="shared" si="26"/>
        <v>0</v>
      </c>
      <c r="S20" s="46"/>
      <c r="T20" s="35">
        <f t="shared" si="27"/>
        <v>0</v>
      </c>
      <c r="U20" s="35">
        <v>115641.5</v>
      </c>
      <c r="V20" s="35">
        <v>-104664.71</v>
      </c>
      <c r="W20" s="35">
        <f t="shared" si="8"/>
        <v>10976.789999999994</v>
      </c>
      <c r="X20" s="35"/>
      <c r="Y20" s="35">
        <f t="shared" si="9"/>
        <v>10976.789999999994</v>
      </c>
      <c r="Z20" s="35"/>
      <c r="AA20" s="35">
        <f t="shared" si="10"/>
        <v>10976.789999999994</v>
      </c>
      <c r="AB20" s="35"/>
      <c r="AC20" s="35">
        <f t="shared" si="11"/>
        <v>10976.789999999994</v>
      </c>
      <c r="AD20" s="35"/>
      <c r="AE20" s="35">
        <f t="shared" si="12"/>
        <v>10976.789999999994</v>
      </c>
      <c r="AF20" s="46"/>
      <c r="AG20" s="35">
        <f t="shared" si="13"/>
        <v>10976.789999999994</v>
      </c>
      <c r="AH20" s="35">
        <v>189254.8</v>
      </c>
      <c r="AI20" s="35">
        <v>104664.71</v>
      </c>
      <c r="AJ20" s="35">
        <f t="shared" si="14"/>
        <v>293919.51</v>
      </c>
      <c r="AK20" s="35"/>
      <c r="AL20" s="35">
        <f t="shared" si="15"/>
        <v>293919.51</v>
      </c>
      <c r="AM20" s="35"/>
      <c r="AN20" s="35">
        <f t="shared" si="16"/>
        <v>293919.51</v>
      </c>
      <c r="AO20" s="35"/>
      <c r="AP20" s="35">
        <f t="shared" si="17"/>
        <v>293919.51</v>
      </c>
      <c r="AQ20" s="35"/>
      <c r="AR20" s="35">
        <f t="shared" si="18"/>
        <v>293919.51</v>
      </c>
      <c r="AS20" s="46"/>
      <c r="AT20" s="35">
        <f t="shared" si="19"/>
        <v>293919.51</v>
      </c>
      <c r="AU20" s="29" t="s">
        <v>194</v>
      </c>
      <c r="AW20" s="11"/>
    </row>
    <row r="21" spans="1:49" ht="56.25" x14ac:dyDescent="0.3">
      <c r="A21" s="1" t="s">
        <v>45</v>
      </c>
      <c r="B21" s="60" t="s">
        <v>46</v>
      </c>
      <c r="C21" s="60" t="s">
        <v>32</v>
      </c>
      <c r="D21" s="34">
        <v>0</v>
      </c>
      <c r="E21" s="35"/>
      <c r="F21" s="35">
        <f t="shared" si="0"/>
        <v>0</v>
      </c>
      <c r="G21" s="35"/>
      <c r="H21" s="35">
        <f t="shared" si="21"/>
        <v>0</v>
      </c>
      <c r="I21" s="35"/>
      <c r="J21" s="35">
        <f t="shared" si="22"/>
        <v>0</v>
      </c>
      <c r="K21" s="35"/>
      <c r="L21" s="35">
        <f t="shared" si="23"/>
        <v>0</v>
      </c>
      <c r="M21" s="35"/>
      <c r="N21" s="35">
        <f t="shared" si="24"/>
        <v>0</v>
      </c>
      <c r="O21" s="79"/>
      <c r="P21" s="35">
        <f t="shared" si="25"/>
        <v>0</v>
      </c>
      <c r="Q21" s="35"/>
      <c r="R21" s="35">
        <f t="shared" si="26"/>
        <v>0</v>
      </c>
      <c r="S21" s="46"/>
      <c r="T21" s="35">
        <f t="shared" si="27"/>
        <v>0</v>
      </c>
      <c r="U21" s="35">
        <v>5984</v>
      </c>
      <c r="V21" s="35"/>
      <c r="W21" s="35">
        <f t="shared" si="8"/>
        <v>5984</v>
      </c>
      <c r="X21" s="35"/>
      <c r="Y21" s="35">
        <f t="shared" si="9"/>
        <v>5984</v>
      </c>
      <c r="Z21" s="35"/>
      <c r="AA21" s="35">
        <f t="shared" si="10"/>
        <v>5984</v>
      </c>
      <c r="AB21" s="35"/>
      <c r="AC21" s="35">
        <f t="shared" si="11"/>
        <v>5984</v>
      </c>
      <c r="AD21" s="35"/>
      <c r="AE21" s="35">
        <f t="shared" si="12"/>
        <v>5984</v>
      </c>
      <c r="AF21" s="46"/>
      <c r="AG21" s="35">
        <f t="shared" si="13"/>
        <v>5984</v>
      </c>
      <c r="AH21" s="35">
        <v>0</v>
      </c>
      <c r="AI21" s="35"/>
      <c r="AJ21" s="35">
        <f t="shared" si="14"/>
        <v>0</v>
      </c>
      <c r="AK21" s="35"/>
      <c r="AL21" s="35">
        <f t="shared" si="15"/>
        <v>0</v>
      </c>
      <c r="AM21" s="35"/>
      <c r="AN21" s="35">
        <f t="shared" si="16"/>
        <v>0</v>
      </c>
      <c r="AO21" s="35"/>
      <c r="AP21" s="35">
        <f t="shared" si="17"/>
        <v>0</v>
      </c>
      <c r="AQ21" s="35"/>
      <c r="AR21" s="35">
        <f t="shared" si="18"/>
        <v>0</v>
      </c>
      <c r="AS21" s="46"/>
      <c r="AT21" s="35">
        <f t="shared" si="19"/>
        <v>0</v>
      </c>
      <c r="AU21" s="29" t="s">
        <v>195</v>
      </c>
      <c r="AW21" s="11"/>
    </row>
    <row r="22" spans="1:49" ht="56.25" x14ac:dyDescent="0.3">
      <c r="A22" s="1" t="s">
        <v>68</v>
      </c>
      <c r="B22" s="58" t="s">
        <v>47</v>
      </c>
      <c r="C22" s="60" t="s">
        <v>32</v>
      </c>
      <c r="D22" s="34">
        <v>0</v>
      </c>
      <c r="E22" s="35"/>
      <c r="F22" s="35">
        <f t="shared" si="0"/>
        <v>0</v>
      </c>
      <c r="G22" s="35"/>
      <c r="H22" s="35">
        <f t="shared" si="21"/>
        <v>0</v>
      </c>
      <c r="I22" s="35"/>
      <c r="J22" s="35">
        <f t="shared" si="22"/>
        <v>0</v>
      </c>
      <c r="K22" s="35"/>
      <c r="L22" s="35">
        <f t="shared" si="23"/>
        <v>0</v>
      </c>
      <c r="M22" s="35"/>
      <c r="N22" s="35">
        <f t="shared" si="24"/>
        <v>0</v>
      </c>
      <c r="O22" s="79"/>
      <c r="P22" s="35">
        <f t="shared" si="25"/>
        <v>0</v>
      </c>
      <c r="Q22" s="35"/>
      <c r="R22" s="35">
        <f t="shared" si="26"/>
        <v>0</v>
      </c>
      <c r="S22" s="46"/>
      <c r="T22" s="35">
        <f t="shared" si="27"/>
        <v>0</v>
      </c>
      <c r="U22" s="35">
        <v>6874.9</v>
      </c>
      <c r="V22" s="35"/>
      <c r="W22" s="35">
        <f t="shared" si="8"/>
        <v>6874.9</v>
      </c>
      <c r="X22" s="35"/>
      <c r="Y22" s="35">
        <f t="shared" si="9"/>
        <v>6874.9</v>
      </c>
      <c r="Z22" s="35"/>
      <c r="AA22" s="35">
        <f t="shared" si="10"/>
        <v>6874.9</v>
      </c>
      <c r="AB22" s="35"/>
      <c r="AC22" s="35">
        <f t="shared" si="11"/>
        <v>6874.9</v>
      </c>
      <c r="AD22" s="35"/>
      <c r="AE22" s="35">
        <f t="shared" si="12"/>
        <v>6874.9</v>
      </c>
      <c r="AF22" s="46"/>
      <c r="AG22" s="35">
        <f t="shared" si="13"/>
        <v>6874.9</v>
      </c>
      <c r="AH22" s="35">
        <v>0</v>
      </c>
      <c r="AI22" s="35"/>
      <c r="AJ22" s="35">
        <f t="shared" si="14"/>
        <v>0</v>
      </c>
      <c r="AK22" s="35"/>
      <c r="AL22" s="35">
        <f t="shared" si="15"/>
        <v>0</v>
      </c>
      <c r="AM22" s="35"/>
      <c r="AN22" s="35">
        <f t="shared" si="16"/>
        <v>0</v>
      </c>
      <c r="AO22" s="35"/>
      <c r="AP22" s="35">
        <f t="shared" si="17"/>
        <v>0</v>
      </c>
      <c r="AQ22" s="35"/>
      <c r="AR22" s="35">
        <f t="shared" si="18"/>
        <v>0</v>
      </c>
      <c r="AS22" s="46"/>
      <c r="AT22" s="35">
        <f t="shared" si="19"/>
        <v>0</v>
      </c>
      <c r="AU22" s="30" t="s">
        <v>196</v>
      </c>
      <c r="AW22" s="11"/>
    </row>
    <row r="23" spans="1:49" ht="39" hidden="1" customHeight="1" x14ac:dyDescent="0.3">
      <c r="A23" s="104" t="s">
        <v>69</v>
      </c>
      <c r="B23" s="10" t="s">
        <v>48</v>
      </c>
      <c r="C23" s="60" t="s">
        <v>11</v>
      </c>
      <c r="D23" s="3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79"/>
      <c r="P23" s="35">
        <f t="shared" si="25"/>
        <v>0</v>
      </c>
      <c r="Q23" s="35"/>
      <c r="R23" s="35">
        <f t="shared" si="26"/>
        <v>0</v>
      </c>
      <c r="S23" s="46"/>
      <c r="T23" s="35">
        <f t="shared" si="27"/>
        <v>0</v>
      </c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>
        <f t="shared" si="12"/>
        <v>0</v>
      </c>
      <c r="AF23" s="46"/>
      <c r="AG23" s="35">
        <f t="shared" si="13"/>
        <v>0</v>
      </c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>
        <f t="shared" si="18"/>
        <v>0</v>
      </c>
      <c r="AS23" s="46"/>
      <c r="AT23" s="35">
        <f t="shared" si="19"/>
        <v>0</v>
      </c>
      <c r="AU23" s="29" t="s">
        <v>193</v>
      </c>
      <c r="AV23" s="23" t="s">
        <v>51</v>
      </c>
      <c r="AW23" s="11"/>
    </row>
    <row r="24" spans="1:49" ht="56.25" x14ac:dyDescent="0.3">
      <c r="A24" s="105"/>
      <c r="B24" s="10" t="s">
        <v>48</v>
      </c>
      <c r="C24" s="60" t="s">
        <v>32</v>
      </c>
      <c r="D24" s="34">
        <v>247768.1</v>
      </c>
      <c r="E24" s="35">
        <f>E26+E27</f>
        <v>-50000</v>
      </c>
      <c r="F24" s="35">
        <f t="shared" si="0"/>
        <v>197768.1</v>
      </c>
      <c r="G24" s="35">
        <f>G26+G27</f>
        <v>18098.412</v>
      </c>
      <c r="H24" s="35">
        <f t="shared" si="21"/>
        <v>215866.51200000002</v>
      </c>
      <c r="I24" s="35">
        <f>I26+I27</f>
        <v>-336.89600000000002</v>
      </c>
      <c r="J24" s="35">
        <f t="shared" si="22"/>
        <v>215529.61600000001</v>
      </c>
      <c r="K24" s="35">
        <f>K26+K27</f>
        <v>0</v>
      </c>
      <c r="L24" s="35">
        <f t="shared" si="23"/>
        <v>215529.61600000001</v>
      </c>
      <c r="M24" s="35">
        <f>M26+M27</f>
        <v>0</v>
      </c>
      <c r="N24" s="35">
        <f t="shared" si="24"/>
        <v>215529.61600000001</v>
      </c>
      <c r="O24" s="79">
        <f>O26+O27</f>
        <v>0</v>
      </c>
      <c r="P24" s="35">
        <f t="shared" si="25"/>
        <v>215529.61600000001</v>
      </c>
      <c r="Q24" s="35">
        <f>Q26+Q27</f>
        <v>0</v>
      </c>
      <c r="R24" s="35">
        <f t="shared" si="26"/>
        <v>215529.61600000001</v>
      </c>
      <c r="S24" s="46">
        <f>S26+S27</f>
        <v>-10817.415000000001</v>
      </c>
      <c r="T24" s="35">
        <f t="shared" si="27"/>
        <v>204712.201</v>
      </c>
      <c r="U24" s="35">
        <v>115826.9</v>
      </c>
      <c r="V24" s="35">
        <f>V26+V27</f>
        <v>50000</v>
      </c>
      <c r="W24" s="35">
        <f t="shared" si="8"/>
        <v>165826.9</v>
      </c>
      <c r="X24" s="35">
        <f>X26+X27</f>
        <v>0</v>
      </c>
      <c r="Y24" s="35">
        <f t="shared" si="9"/>
        <v>165826.9</v>
      </c>
      <c r="Z24" s="35">
        <f>Z26+Z27</f>
        <v>0</v>
      </c>
      <c r="AA24" s="35">
        <f t="shared" si="10"/>
        <v>165826.9</v>
      </c>
      <c r="AB24" s="35">
        <f>AB26+AB27</f>
        <v>0</v>
      </c>
      <c r="AC24" s="35">
        <f t="shared" si="11"/>
        <v>165826.9</v>
      </c>
      <c r="AD24" s="35">
        <f>AD26+AD27</f>
        <v>0</v>
      </c>
      <c r="AE24" s="35">
        <f t="shared" si="12"/>
        <v>165826.9</v>
      </c>
      <c r="AF24" s="46">
        <f>AF26+AF27</f>
        <v>0</v>
      </c>
      <c r="AG24" s="35">
        <f t="shared" si="13"/>
        <v>165826.9</v>
      </c>
      <c r="AH24" s="35">
        <v>0</v>
      </c>
      <c r="AI24" s="35"/>
      <c r="AJ24" s="35">
        <f t="shared" si="14"/>
        <v>0</v>
      </c>
      <c r="AK24" s="35"/>
      <c r="AL24" s="35">
        <f t="shared" si="15"/>
        <v>0</v>
      </c>
      <c r="AM24" s="35"/>
      <c r="AN24" s="35">
        <f t="shared" si="16"/>
        <v>0</v>
      </c>
      <c r="AO24" s="35"/>
      <c r="AP24" s="35">
        <f t="shared" si="17"/>
        <v>0</v>
      </c>
      <c r="AQ24" s="35"/>
      <c r="AR24" s="35">
        <f t="shared" si="18"/>
        <v>0</v>
      </c>
      <c r="AS24" s="46"/>
      <c r="AT24" s="35">
        <f t="shared" si="19"/>
        <v>0</v>
      </c>
      <c r="AU24" s="29"/>
      <c r="AW24" s="11"/>
    </row>
    <row r="25" spans="1:49" x14ac:dyDescent="0.3">
      <c r="A25" s="1"/>
      <c r="B25" s="7" t="s">
        <v>5</v>
      </c>
      <c r="C25" s="60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79"/>
      <c r="P25" s="35"/>
      <c r="Q25" s="35"/>
      <c r="R25" s="35"/>
      <c r="S25" s="46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46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46"/>
      <c r="AT25" s="35"/>
      <c r="AU25" s="29"/>
      <c r="AW25" s="11"/>
    </row>
    <row r="26" spans="1:49" hidden="1" x14ac:dyDescent="0.3">
      <c r="A26" s="1"/>
      <c r="B26" s="7" t="s">
        <v>6</v>
      </c>
      <c r="C26" s="43"/>
      <c r="D26" s="34">
        <v>247768.1</v>
      </c>
      <c r="E26" s="35">
        <v>-50000</v>
      </c>
      <c r="F26" s="35">
        <f t="shared" si="0"/>
        <v>197768.1</v>
      </c>
      <c r="G26" s="35">
        <f>17761.516+336.896</f>
        <v>18098.412</v>
      </c>
      <c r="H26" s="35">
        <f t="shared" ref="H26:H28" si="29">F26+G26</f>
        <v>215866.51200000002</v>
      </c>
      <c r="I26" s="35">
        <v>-336.89600000000002</v>
      </c>
      <c r="J26" s="35">
        <f t="shared" ref="J26:J28" si="30">H26+I26</f>
        <v>215529.61600000001</v>
      </c>
      <c r="K26" s="35"/>
      <c r="L26" s="35">
        <f t="shared" ref="L26:L28" si="31">J26+K26</f>
        <v>215529.61600000001</v>
      </c>
      <c r="M26" s="35"/>
      <c r="N26" s="35">
        <f t="shared" ref="N26:N28" si="32">L26+M26</f>
        <v>215529.61600000001</v>
      </c>
      <c r="O26" s="79"/>
      <c r="P26" s="35">
        <f t="shared" ref="P26:P28" si="33">N26+O26</f>
        <v>215529.61600000001</v>
      </c>
      <c r="Q26" s="35"/>
      <c r="R26" s="35">
        <f t="shared" ref="R26:R28" si="34">P26+Q26</f>
        <v>215529.61600000001</v>
      </c>
      <c r="S26" s="46">
        <v>-10817.415000000001</v>
      </c>
      <c r="T26" s="35">
        <f t="shared" ref="T26:T28" si="35">R26+S26</f>
        <v>204712.201</v>
      </c>
      <c r="U26" s="35">
        <v>115826.9</v>
      </c>
      <c r="V26" s="35">
        <f>50000-14277.6</f>
        <v>35722.400000000001</v>
      </c>
      <c r="W26" s="35">
        <f t="shared" si="8"/>
        <v>151549.29999999999</v>
      </c>
      <c r="X26" s="35"/>
      <c r="Y26" s="35">
        <f t="shared" ref="Y26:Y28" si="36">W26+X26</f>
        <v>151549.29999999999</v>
      </c>
      <c r="Z26" s="35"/>
      <c r="AA26" s="35">
        <f t="shared" ref="AA26:AA28" si="37">Y26+Z26</f>
        <v>151549.29999999999</v>
      </c>
      <c r="AB26" s="35"/>
      <c r="AC26" s="35">
        <f t="shared" ref="AC26:AC28" si="38">AA26+AB26</f>
        <v>151549.29999999999</v>
      </c>
      <c r="AD26" s="35"/>
      <c r="AE26" s="35">
        <f t="shared" ref="AE26:AE28" si="39">AC26+AD26</f>
        <v>151549.29999999999</v>
      </c>
      <c r="AF26" s="46"/>
      <c r="AG26" s="35">
        <f t="shared" ref="AG26:AG28" si="40">AE26+AF26</f>
        <v>151549.29999999999</v>
      </c>
      <c r="AH26" s="35"/>
      <c r="AI26" s="35"/>
      <c r="AJ26" s="35">
        <f t="shared" si="14"/>
        <v>0</v>
      </c>
      <c r="AK26" s="35"/>
      <c r="AL26" s="35">
        <f t="shared" ref="AL26:AL28" si="41">AJ26+AK26</f>
        <v>0</v>
      </c>
      <c r="AM26" s="35"/>
      <c r="AN26" s="35">
        <f t="shared" ref="AN26:AN28" si="42">AL26+AM26</f>
        <v>0</v>
      </c>
      <c r="AO26" s="35"/>
      <c r="AP26" s="35">
        <f t="shared" ref="AP26:AP28" si="43">AN26+AO26</f>
        <v>0</v>
      </c>
      <c r="AQ26" s="35"/>
      <c r="AR26" s="35">
        <f t="shared" ref="AR26:AR28" si="44">AP26+AQ26</f>
        <v>0</v>
      </c>
      <c r="AS26" s="46"/>
      <c r="AT26" s="35">
        <f t="shared" ref="AT26:AT28" si="45">AR26+AS26</f>
        <v>0</v>
      </c>
      <c r="AU26" s="29" t="s">
        <v>193</v>
      </c>
      <c r="AV26" s="23" t="s">
        <v>51</v>
      </c>
      <c r="AW26" s="11"/>
    </row>
    <row r="27" spans="1:49" x14ac:dyDescent="0.3">
      <c r="A27" s="1"/>
      <c r="B27" s="60" t="s">
        <v>12</v>
      </c>
      <c r="C27" s="60"/>
      <c r="D27" s="34"/>
      <c r="E27" s="35"/>
      <c r="F27" s="35">
        <f t="shared" si="0"/>
        <v>0</v>
      </c>
      <c r="G27" s="35"/>
      <c r="H27" s="35">
        <f t="shared" si="29"/>
        <v>0</v>
      </c>
      <c r="I27" s="35"/>
      <c r="J27" s="35">
        <f t="shared" si="30"/>
        <v>0</v>
      </c>
      <c r="K27" s="35"/>
      <c r="L27" s="35">
        <f t="shared" si="31"/>
        <v>0</v>
      </c>
      <c r="M27" s="35"/>
      <c r="N27" s="35">
        <f t="shared" si="32"/>
        <v>0</v>
      </c>
      <c r="O27" s="79"/>
      <c r="P27" s="35">
        <f t="shared" si="33"/>
        <v>0</v>
      </c>
      <c r="Q27" s="35"/>
      <c r="R27" s="35">
        <f t="shared" si="34"/>
        <v>0</v>
      </c>
      <c r="S27" s="46"/>
      <c r="T27" s="35">
        <f t="shared" si="35"/>
        <v>0</v>
      </c>
      <c r="U27" s="35"/>
      <c r="V27" s="35">
        <v>14277.6</v>
      </c>
      <c r="W27" s="35">
        <f t="shared" si="8"/>
        <v>14277.6</v>
      </c>
      <c r="X27" s="35"/>
      <c r="Y27" s="35">
        <f t="shared" si="36"/>
        <v>14277.6</v>
      </c>
      <c r="Z27" s="35"/>
      <c r="AA27" s="35">
        <f t="shared" si="37"/>
        <v>14277.6</v>
      </c>
      <c r="AB27" s="35"/>
      <c r="AC27" s="35">
        <f t="shared" si="38"/>
        <v>14277.6</v>
      </c>
      <c r="AD27" s="35"/>
      <c r="AE27" s="35">
        <f t="shared" si="39"/>
        <v>14277.6</v>
      </c>
      <c r="AF27" s="46"/>
      <c r="AG27" s="35">
        <f t="shared" si="40"/>
        <v>14277.6</v>
      </c>
      <c r="AH27" s="35"/>
      <c r="AI27" s="35"/>
      <c r="AJ27" s="35">
        <f t="shared" si="14"/>
        <v>0</v>
      </c>
      <c r="AK27" s="35"/>
      <c r="AL27" s="35">
        <f t="shared" si="41"/>
        <v>0</v>
      </c>
      <c r="AM27" s="35"/>
      <c r="AN27" s="35">
        <f t="shared" si="42"/>
        <v>0</v>
      </c>
      <c r="AO27" s="35"/>
      <c r="AP27" s="35">
        <f t="shared" si="43"/>
        <v>0</v>
      </c>
      <c r="AQ27" s="35"/>
      <c r="AR27" s="35">
        <f t="shared" si="44"/>
        <v>0</v>
      </c>
      <c r="AS27" s="46"/>
      <c r="AT27" s="35">
        <f t="shared" si="45"/>
        <v>0</v>
      </c>
      <c r="AU27" s="29" t="s">
        <v>307</v>
      </c>
      <c r="AW27" s="11"/>
    </row>
    <row r="28" spans="1:49" ht="56.25" x14ac:dyDescent="0.3">
      <c r="A28" s="1" t="s">
        <v>70</v>
      </c>
      <c r="B28" s="58" t="s">
        <v>302</v>
      </c>
      <c r="C28" s="60" t="s">
        <v>32</v>
      </c>
      <c r="D28" s="34">
        <f>D31+D32</f>
        <v>261085.09999999998</v>
      </c>
      <c r="E28" s="35">
        <f>E31+E32+E30</f>
        <v>-232632.26999999996</v>
      </c>
      <c r="F28" s="35">
        <f t="shared" si="0"/>
        <v>28452.830000000016</v>
      </c>
      <c r="G28" s="35">
        <f>G31+G32+G30</f>
        <v>-8410.0560000000005</v>
      </c>
      <c r="H28" s="35">
        <f t="shared" si="29"/>
        <v>20042.774000000016</v>
      </c>
      <c r="I28" s="35">
        <f>I31+I32+I30</f>
        <v>0</v>
      </c>
      <c r="J28" s="35">
        <f t="shared" si="30"/>
        <v>20042.774000000016</v>
      </c>
      <c r="K28" s="35">
        <f>K31+K32+K30</f>
        <v>0</v>
      </c>
      <c r="L28" s="35">
        <f t="shared" si="31"/>
        <v>20042.774000000016</v>
      </c>
      <c r="M28" s="35">
        <f>M31+M32+M30</f>
        <v>0</v>
      </c>
      <c r="N28" s="35">
        <f t="shared" si="32"/>
        <v>20042.774000000016</v>
      </c>
      <c r="O28" s="79">
        <f>O31+O32+O30</f>
        <v>0</v>
      </c>
      <c r="P28" s="35">
        <f t="shared" si="33"/>
        <v>20042.774000000016</v>
      </c>
      <c r="Q28" s="35">
        <f>Q31+Q32+Q30</f>
        <v>0</v>
      </c>
      <c r="R28" s="35">
        <f t="shared" si="34"/>
        <v>20042.774000000016</v>
      </c>
      <c r="S28" s="46">
        <f>S31+S32+S30</f>
        <v>-180</v>
      </c>
      <c r="T28" s="35">
        <f t="shared" si="35"/>
        <v>19862.774000000016</v>
      </c>
      <c r="U28" s="35">
        <v>0</v>
      </c>
      <c r="V28" s="35">
        <f>V31+V32+V30</f>
        <v>0</v>
      </c>
      <c r="W28" s="35">
        <f t="shared" si="8"/>
        <v>0</v>
      </c>
      <c r="X28" s="35">
        <f>X31+X32+X30</f>
        <v>0</v>
      </c>
      <c r="Y28" s="35">
        <f t="shared" si="36"/>
        <v>0</v>
      </c>
      <c r="Z28" s="35">
        <f>Z31+Z32+Z30</f>
        <v>0</v>
      </c>
      <c r="AA28" s="35">
        <f t="shared" si="37"/>
        <v>0</v>
      </c>
      <c r="AB28" s="35">
        <f>AB31+AB32+AB30</f>
        <v>0</v>
      </c>
      <c r="AC28" s="35">
        <f t="shared" si="38"/>
        <v>0</v>
      </c>
      <c r="AD28" s="35">
        <f>AD31+AD32+AD30</f>
        <v>0</v>
      </c>
      <c r="AE28" s="35">
        <f t="shared" si="39"/>
        <v>0</v>
      </c>
      <c r="AF28" s="46">
        <f>AF31+AF32+AF30</f>
        <v>0</v>
      </c>
      <c r="AG28" s="35">
        <f t="shared" si="40"/>
        <v>0</v>
      </c>
      <c r="AH28" s="35">
        <v>0</v>
      </c>
      <c r="AI28" s="35">
        <f>AI31+AI32+AI30</f>
        <v>0</v>
      </c>
      <c r="AJ28" s="35">
        <f t="shared" si="14"/>
        <v>0</v>
      </c>
      <c r="AK28" s="35">
        <f>AK31+AK32+AK30</f>
        <v>0</v>
      </c>
      <c r="AL28" s="35">
        <f t="shared" si="41"/>
        <v>0</v>
      </c>
      <c r="AM28" s="35">
        <f>AM31+AM32+AM30</f>
        <v>0</v>
      </c>
      <c r="AN28" s="35">
        <f t="shared" si="42"/>
        <v>0</v>
      </c>
      <c r="AO28" s="35">
        <f>AO31+AO32+AO30</f>
        <v>0</v>
      </c>
      <c r="AP28" s="35">
        <f t="shared" si="43"/>
        <v>0</v>
      </c>
      <c r="AQ28" s="35">
        <f>AQ31+AQ32+AQ30</f>
        <v>0</v>
      </c>
      <c r="AR28" s="35">
        <f t="shared" si="44"/>
        <v>0</v>
      </c>
      <c r="AS28" s="46">
        <f>AS31+AS32+AS30</f>
        <v>0</v>
      </c>
      <c r="AT28" s="35">
        <f t="shared" si="45"/>
        <v>0</v>
      </c>
      <c r="AU28" s="29"/>
      <c r="AW28" s="11"/>
    </row>
    <row r="29" spans="1:49" hidden="1" x14ac:dyDescent="0.3">
      <c r="A29" s="1"/>
      <c r="B29" s="7" t="s">
        <v>5</v>
      </c>
      <c r="C29" s="43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79"/>
      <c r="P29" s="35"/>
      <c r="Q29" s="35"/>
      <c r="R29" s="35"/>
      <c r="S29" s="46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46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46"/>
      <c r="AT29" s="35"/>
      <c r="AU29" s="29"/>
      <c r="AV29" s="23" t="s">
        <v>51</v>
      </c>
      <c r="AW29" s="11"/>
    </row>
    <row r="30" spans="1:49" hidden="1" x14ac:dyDescent="0.3">
      <c r="A30" s="1"/>
      <c r="B30" s="7" t="s">
        <v>6</v>
      </c>
      <c r="C30" s="43"/>
      <c r="D30" s="34"/>
      <c r="E30" s="35">
        <v>28452.83</v>
      </c>
      <c r="F30" s="35">
        <f t="shared" si="0"/>
        <v>28452.83</v>
      </c>
      <c r="G30" s="35">
        <v>-8410.0560000000005</v>
      </c>
      <c r="H30" s="35">
        <f t="shared" ref="H30:H33" si="46">F30+G30</f>
        <v>20042.774000000001</v>
      </c>
      <c r="I30" s="35"/>
      <c r="J30" s="35">
        <f t="shared" ref="J30:J33" si="47">H30+I30</f>
        <v>20042.774000000001</v>
      </c>
      <c r="K30" s="35"/>
      <c r="L30" s="35">
        <f t="shared" ref="L30:L33" si="48">J30+K30</f>
        <v>20042.774000000001</v>
      </c>
      <c r="M30" s="35"/>
      <c r="N30" s="35">
        <f t="shared" ref="N30:N33" si="49">L30+M30</f>
        <v>20042.774000000001</v>
      </c>
      <c r="O30" s="79"/>
      <c r="P30" s="35">
        <f t="shared" ref="P30:P33" si="50">N30+O30</f>
        <v>20042.774000000001</v>
      </c>
      <c r="Q30" s="35"/>
      <c r="R30" s="35">
        <f t="shared" ref="R30:R33" si="51">P30+Q30</f>
        <v>20042.774000000001</v>
      </c>
      <c r="S30" s="46">
        <v>-180</v>
      </c>
      <c r="T30" s="35">
        <f t="shared" ref="T30:T33" si="52">R30+S30</f>
        <v>19862.774000000001</v>
      </c>
      <c r="U30" s="35"/>
      <c r="V30" s="35"/>
      <c r="W30" s="35">
        <f t="shared" si="8"/>
        <v>0</v>
      </c>
      <c r="X30" s="35"/>
      <c r="Y30" s="35">
        <f t="shared" ref="Y30:Y33" si="53">W30+X30</f>
        <v>0</v>
      </c>
      <c r="Z30" s="35"/>
      <c r="AA30" s="35">
        <f t="shared" ref="AA30:AA33" si="54">Y30+Z30</f>
        <v>0</v>
      </c>
      <c r="AB30" s="35"/>
      <c r="AC30" s="35">
        <f t="shared" ref="AC30:AC33" si="55">AA30+AB30</f>
        <v>0</v>
      </c>
      <c r="AD30" s="35"/>
      <c r="AE30" s="35">
        <f t="shared" ref="AE30:AE33" si="56">AC30+AD30</f>
        <v>0</v>
      </c>
      <c r="AF30" s="46"/>
      <c r="AG30" s="35">
        <f t="shared" ref="AG30:AG33" si="57">AE30+AF30</f>
        <v>0</v>
      </c>
      <c r="AH30" s="35"/>
      <c r="AI30" s="35"/>
      <c r="AJ30" s="35">
        <f t="shared" si="14"/>
        <v>0</v>
      </c>
      <c r="AK30" s="35"/>
      <c r="AL30" s="35">
        <f t="shared" ref="AL30:AL33" si="58">AJ30+AK30</f>
        <v>0</v>
      </c>
      <c r="AM30" s="35"/>
      <c r="AN30" s="35">
        <f t="shared" ref="AN30:AN33" si="59">AL30+AM30</f>
        <v>0</v>
      </c>
      <c r="AO30" s="35"/>
      <c r="AP30" s="35">
        <f t="shared" ref="AP30:AP33" si="60">AN30+AO30</f>
        <v>0</v>
      </c>
      <c r="AQ30" s="35"/>
      <c r="AR30" s="35">
        <f t="shared" ref="AR30:AR33" si="61">AP30+AQ30</f>
        <v>0</v>
      </c>
      <c r="AS30" s="46"/>
      <c r="AT30" s="35">
        <f t="shared" ref="AT30:AT33" si="62">AR30+AS30</f>
        <v>0</v>
      </c>
      <c r="AU30" s="39" t="s">
        <v>304</v>
      </c>
      <c r="AV30" s="23" t="s">
        <v>51</v>
      </c>
      <c r="AW30" s="11"/>
    </row>
    <row r="31" spans="1:49" hidden="1" x14ac:dyDescent="0.3">
      <c r="A31" s="1"/>
      <c r="B31" s="43" t="s">
        <v>12</v>
      </c>
      <c r="C31" s="6"/>
      <c r="D31" s="34">
        <v>72101.7</v>
      </c>
      <c r="E31" s="35">
        <f>-9107.2-62994.5</f>
        <v>-72101.7</v>
      </c>
      <c r="F31" s="35">
        <f t="shared" si="0"/>
        <v>0</v>
      </c>
      <c r="G31" s="35"/>
      <c r="H31" s="35">
        <f t="shared" si="46"/>
        <v>0</v>
      </c>
      <c r="I31" s="35"/>
      <c r="J31" s="35">
        <f t="shared" si="47"/>
        <v>0</v>
      </c>
      <c r="K31" s="35"/>
      <c r="L31" s="35">
        <f t="shared" si="48"/>
        <v>0</v>
      </c>
      <c r="M31" s="35"/>
      <c r="N31" s="35">
        <f t="shared" si="49"/>
        <v>0</v>
      </c>
      <c r="O31" s="79"/>
      <c r="P31" s="35">
        <f t="shared" si="50"/>
        <v>0</v>
      </c>
      <c r="Q31" s="35"/>
      <c r="R31" s="35">
        <f t="shared" si="51"/>
        <v>0</v>
      </c>
      <c r="S31" s="46"/>
      <c r="T31" s="35">
        <f t="shared" si="52"/>
        <v>0</v>
      </c>
      <c r="U31" s="35">
        <v>0</v>
      </c>
      <c r="V31" s="35"/>
      <c r="W31" s="35">
        <f t="shared" si="8"/>
        <v>0</v>
      </c>
      <c r="X31" s="35"/>
      <c r="Y31" s="35">
        <f t="shared" si="53"/>
        <v>0</v>
      </c>
      <c r="Z31" s="35"/>
      <c r="AA31" s="35">
        <f t="shared" si="54"/>
        <v>0</v>
      </c>
      <c r="AB31" s="35"/>
      <c r="AC31" s="35">
        <f t="shared" si="55"/>
        <v>0</v>
      </c>
      <c r="AD31" s="35"/>
      <c r="AE31" s="35">
        <f t="shared" si="56"/>
        <v>0</v>
      </c>
      <c r="AF31" s="46"/>
      <c r="AG31" s="35">
        <f t="shared" si="57"/>
        <v>0</v>
      </c>
      <c r="AH31" s="35">
        <v>0</v>
      </c>
      <c r="AI31" s="35"/>
      <c r="AJ31" s="35">
        <f t="shared" si="14"/>
        <v>0</v>
      </c>
      <c r="AK31" s="35"/>
      <c r="AL31" s="35">
        <f t="shared" si="58"/>
        <v>0</v>
      </c>
      <c r="AM31" s="35"/>
      <c r="AN31" s="35">
        <f t="shared" si="59"/>
        <v>0</v>
      </c>
      <c r="AO31" s="35"/>
      <c r="AP31" s="35">
        <f t="shared" si="60"/>
        <v>0</v>
      </c>
      <c r="AQ31" s="35"/>
      <c r="AR31" s="35">
        <f t="shared" si="61"/>
        <v>0</v>
      </c>
      <c r="AS31" s="46"/>
      <c r="AT31" s="35">
        <f t="shared" si="62"/>
        <v>0</v>
      </c>
      <c r="AU31" s="29" t="s">
        <v>218</v>
      </c>
      <c r="AV31" s="23" t="s">
        <v>51</v>
      </c>
      <c r="AW31" s="11"/>
    </row>
    <row r="32" spans="1:49" hidden="1" x14ac:dyDescent="0.3">
      <c r="A32" s="1"/>
      <c r="B32" s="41" t="s">
        <v>27</v>
      </c>
      <c r="C32" s="43"/>
      <c r="D32" s="34">
        <v>188983.4</v>
      </c>
      <c r="E32" s="35">
        <v>-188983.4</v>
      </c>
      <c r="F32" s="35">
        <f t="shared" si="0"/>
        <v>0</v>
      </c>
      <c r="G32" s="35"/>
      <c r="H32" s="35">
        <f t="shared" si="46"/>
        <v>0</v>
      </c>
      <c r="I32" s="35"/>
      <c r="J32" s="35">
        <f t="shared" si="47"/>
        <v>0</v>
      </c>
      <c r="K32" s="35"/>
      <c r="L32" s="35">
        <f t="shared" si="48"/>
        <v>0</v>
      </c>
      <c r="M32" s="35"/>
      <c r="N32" s="35">
        <f t="shared" si="49"/>
        <v>0</v>
      </c>
      <c r="O32" s="79"/>
      <c r="P32" s="35">
        <f t="shared" si="50"/>
        <v>0</v>
      </c>
      <c r="Q32" s="35"/>
      <c r="R32" s="35">
        <f t="shared" si="51"/>
        <v>0</v>
      </c>
      <c r="S32" s="46"/>
      <c r="T32" s="35">
        <f t="shared" si="52"/>
        <v>0</v>
      </c>
      <c r="U32" s="35">
        <v>0</v>
      </c>
      <c r="V32" s="35"/>
      <c r="W32" s="35">
        <f t="shared" si="8"/>
        <v>0</v>
      </c>
      <c r="X32" s="35"/>
      <c r="Y32" s="35">
        <f t="shared" si="53"/>
        <v>0</v>
      </c>
      <c r="Z32" s="35"/>
      <c r="AA32" s="35">
        <f t="shared" si="54"/>
        <v>0</v>
      </c>
      <c r="AB32" s="35"/>
      <c r="AC32" s="35">
        <f t="shared" si="55"/>
        <v>0</v>
      </c>
      <c r="AD32" s="35"/>
      <c r="AE32" s="35">
        <f t="shared" si="56"/>
        <v>0</v>
      </c>
      <c r="AF32" s="46"/>
      <c r="AG32" s="35">
        <f t="shared" si="57"/>
        <v>0</v>
      </c>
      <c r="AH32" s="35">
        <v>0</v>
      </c>
      <c r="AI32" s="35"/>
      <c r="AJ32" s="35">
        <f t="shared" si="14"/>
        <v>0</v>
      </c>
      <c r="AK32" s="35"/>
      <c r="AL32" s="35">
        <f t="shared" si="58"/>
        <v>0</v>
      </c>
      <c r="AM32" s="35"/>
      <c r="AN32" s="35">
        <f t="shared" si="59"/>
        <v>0</v>
      </c>
      <c r="AO32" s="35"/>
      <c r="AP32" s="35">
        <f t="shared" si="60"/>
        <v>0</v>
      </c>
      <c r="AQ32" s="35"/>
      <c r="AR32" s="35">
        <f t="shared" si="61"/>
        <v>0</v>
      </c>
      <c r="AS32" s="46"/>
      <c r="AT32" s="35">
        <f t="shared" si="62"/>
        <v>0</v>
      </c>
      <c r="AU32" s="29" t="s">
        <v>217</v>
      </c>
      <c r="AV32" s="23" t="s">
        <v>51</v>
      </c>
      <c r="AW32" s="11"/>
    </row>
    <row r="33" spans="1:49" ht="37.5" hidden="1" x14ac:dyDescent="0.3">
      <c r="A33" s="1" t="s">
        <v>74</v>
      </c>
      <c r="B33" s="41" t="s">
        <v>302</v>
      </c>
      <c r="C33" s="43" t="s">
        <v>11</v>
      </c>
      <c r="D33" s="34">
        <f>D35+D36</f>
        <v>54989.2</v>
      </c>
      <c r="E33" s="35">
        <f>E35+E36</f>
        <v>-54989.2</v>
      </c>
      <c r="F33" s="35">
        <f t="shared" si="0"/>
        <v>0</v>
      </c>
      <c r="G33" s="35">
        <f>G35+G36</f>
        <v>0</v>
      </c>
      <c r="H33" s="35">
        <f t="shared" si="46"/>
        <v>0</v>
      </c>
      <c r="I33" s="35">
        <f>I35+I36</f>
        <v>0</v>
      </c>
      <c r="J33" s="35">
        <f t="shared" si="47"/>
        <v>0</v>
      </c>
      <c r="K33" s="35">
        <f>K35+K36</f>
        <v>0</v>
      </c>
      <c r="L33" s="35">
        <f t="shared" si="48"/>
        <v>0</v>
      </c>
      <c r="M33" s="35">
        <f>M35+M36</f>
        <v>0</v>
      </c>
      <c r="N33" s="35">
        <f t="shared" si="49"/>
        <v>0</v>
      </c>
      <c r="O33" s="79">
        <f>O35+O36</f>
        <v>0</v>
      </c>
      <c r="P33" s="35">
        <f t="shared" si="50"/>
        <v>0</v>
      </c>
      <c r="Q33" s="35">
        <f>Q35+Q36</f>
        <v>0</v>
      </c>
      <c r="R33" s="35">
        <f t="shared" si="51"/>
        <v>0</v>
      </c>
      <c r="S33" s="46">
        <f>S35+S36</f>
        <v>0</v>
      </c>
      <c r="T33" s="35">
        <f t="shared" si="52"/>
        <v>0</v>
      </c>
      <c r="U33" s="35">
        <f t="shared" ref="U33:AH33" si="63">U35+U36</f>
        <v>0</v>
      </c>
      <c r="V33" s="35">
        <f t="shared" ref="V33:X33" si="64">V35+V36</f>
        <v>0</v>
      </c>
      <c r="W33" s="35">
        <f t="shared" si="8"/>
        <v>0</v>
      </c>
      <c r="X33" s="35">
        <f t="shared" si="64"/>
        <v>0</v>
      </c>
      <c r="Y33" s="35">
        <f t="shared" si="53"/>
        <v>0</v>
      </c>
      <c r="Z33" s="35">
        <f t="shared" ref="Z33:AB33" si="65">Z35+Z36</f>
        <v>0</v>
      </c>
      <c r="AA33" s="35">
        <f t="shared" si="54"/>
        <v>0</v>
      </c>
      <c r="AB33" s="35">
        <f t="shared" si="65"/>
        <v>0</v>
      </c>
      <c r="AC33" s="35">
        <f t="shared" si="55"/>
        <v>0</v>
      </c>
      <c r="AD33" s="35">
        <f t="shared" ref="AD33:AF33" si="66">AD35+AD36</f>
        <v>0</v>
      </c>
      <c r="AE33" s="35">
        <f t="shared" si="56"/>
        <v>0</v>
      </c>
      <c r="AF33" s="46">
        <f t="shared" si="66"/>
        <v>0</v>
      </c>
      <c r="AG33" s="35">
        <f t="shared" si="57"/>
        <v>0</v>
      </c>
      <c r="AH33" s="35">
        <f t="shared" si="63"/>
        <v>0</v>
      </c>
      <c r="AI33" s="35">
        <f>AI35+AI36</f>
        <v>0</v>
      </c>
      <c r="AJ33" s="35">
        <f t="shared" si="14"/>
        <v>0</v>
      </c>
      <c r="AK33" s="35">
        <f>AK35+AK36</f>
        <v>0</v>
      </c>
      <c r="AL33" s="35">
        <f t="shared" si="58"/>
        <v>0</v>
      </c>
      <c r="AM33" s="35">
        <f>AM35+AM36</f>
        <v>0</v>
      </c>
      <c r="AN33" s="35">
        <f t="shared" si="59"/>
        <v>0</v>
      </c>
      <c r="AO33" s="35">
        <f>AO35+AO36</f>
        <v>0</v>
      </c>
      <c r="AP33" s="35">
        <f t="shared" si="60"/>
        <v>0</v>
      </c>
      <c r="AQ33" s="35">
        <f>AQ35+AQ36</f>
        <v>0</v>
      </c>
      <c r="AR33" s="35">
        <f t="shared" si="61"/>
        <v>0</v>
      </c>
      <c r="AS33" s="46">
        <f>AS35+AS36</f>
        <v>0</v>
      </c>
      <c r="AT33" s="35">
        <f t="shared" si="62"/>
        <v>0</v>
      </c>
      <c r="AU33" s="29"/>
      <c r="AV33" s="23" t="s">
        <v>51</v>
      </c>
      <c r="AW33" s="11"/>
    </row>
    <row r="34" spans="1:49" hidden="1" x14ac:dyDescent="0.3">
      <c r="A34" s="40"/>
      <c r="B34" s="7" t="s">
        <v>5</v>
      </c>
      <c r="C34" s="43"/>
      <c r="D34" s="3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79"/>
      <c r="P34" s="35"/>
      <c r="Q34" s="35"/>
      <c r="R34" s="35"/>
      <c r="S34" s="46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46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46"/>
      <c r="AT34" s="35"/>
      <c r="AU34" s="29"/>
      <c r="AV34" s="23" t="s">
        <v>51</v>
      </c>
      <c r="AW34" s="11"/>
    </row>
    <row r="35" spans="1:49" hidden="1" x14ac:dyDescent="0.3">
      <c r="A35" s="40"/>
      <c r="B35" s="43" t="s">
        <v>12</v>
      </c>
      <c r="C35" s="43"/>
      <c r="D35" s="34">
        <v>13747.3</v>
      </c>
      <c r="E35" s="35">
        <v>-13747.3</v>
      </c>
      <c r="F35" s="35">
        <f t="shared" si="0"/>
        <v>0</v>
      </c>
      <c r="G35" s="35"/>
      <c r="H35" s="35">
        <f t="shared" ref="H35:H38" si="67">F35+G35</f>
        <v>0</v>
      </c>
      <c r="I35" s="35"/>
      <c r="J35" s="35">
        <f t="shared" ref="J35:J38" si="68">H35+I35</f>
        <v>0</v>
      </c>
      <c r="K35" s="35"/>
      <c r="L35" s="35">
        <f t="shared" ref="L35:L38" si="69">J35+K35</f>
        <v>0</v>
      </c>
      <c r="M35" s="35"/>
      <c r="N35" s="35">
        <f t="shared" ref="N35:N38" si="70">L35+M35</f>
        <v>0</v>
      </c>
      <c r="O35" s="79"/>
      <c r="P35" s="35">
        <f t="shared" ref="P35:P38" si="71">N35+O35</f>
        <v>0</v>
      </c>
      <c r="Q35" s="35"/>
      <c r="R35" s="35">
        <f t="shared" ref="R35:R38" si="72">P35+Q35</f>
        <v>0</v>
      </c>
      <c r="S35" s="46"/>
      <c r="T35" s="35">
        <f t="shared" ref="T35:T38" si="73">R35+S35</f>
        <v>0</v>
      </c>
      <c r="U35" s="35">
        <v>0</v>
      </c>
      <c r="V35" s="35"/>
      <c r="W35" s="35">
        <f t="shared" si="8"/>
        <v>0</v>
      </c>
      <c r="X35" s="35"/>
      <c r="Y35" s="35">
        <f t="shared" ref="Y35:Y38" si="74">W35+X35</f>
        <v>0</v>
      </c>
      <c r="Z35" s="35"/>
      <c r="AA35" s="35">
        <f t="shared" ref="AA35:AA38" si="75">Y35+Z35</f>
        <v>0</v>
      </c>
      <c r="AB35" s="35"/>
      <c r="AC35" s="35">
        <f t="shared" ref="AC35:AC38" si="76">AA35+AB35</f>
        <v>0</v>
      </c>
      <c r="AD35" s="35"/>
      <c r="AE35" s="35">
        <f t="shared" ref="AE35:AE38" si="77">AC35+AD35</f>
        <v>0</v>
      </c>
      <c r="AF35" s="46"/>
      <c r="AG35" s="35">
        <f t="shared" ref="AG35:AG38" si="78">AE35+AF35</f>
        <v>0</v>
      </c>
      <c r="AH35" s="35">
        <v>0</v>
      </c>
      <c r="AI35" s="35"/>
      <c r="AJ35" s="35">
        <f t="shared" si="14"/>
        <v>0</v>
      </c>
      <c r="AK35" s="35"/>
      <c r="AL35" s="35">
        <f t="shared" ref="AL35:AL38" si="79">AJ35+AK35</f>
        <v>0</v>
      </c>
      <c r="AM35" s="35"/>
      <c r="AN35" s="35">
        <f t="shared" ref="AN35:AN38" si="80">AL35+AM35</f>
        <v>0</v>
      </c>
      <c r="AO35" s="35"/>
      <c r="AP35" s="35">
        <f t="shared" ref="AP35:AP38" si="81">AN35+AO35</f>
        <v>0</v>
      </c>
      <c r="AQ35" s="35"/>
      <c r="AR35" s="35">
        <f t="shared" ref="AR35:AR38" si="82">AP35+AQ35</f>
        <v>0</v>
      </c>
      <c r="AS35" s="46"/>
      <c r="AT35" s="35">
        <f t="shared" ref="AT35:AT38" si="83">AR35+AS35</f>
        <v>0</v>
      </c>
      <c r="AU35" s="29" t="s">
        <v>217</v>
      </c>
      <c r="AV35" s="23" t="s">
        <v>51</v>
      </c>
      <c r="AW35" s="11"/>
    </row>
    <row r="36" spans="1:49" hidden="1" x14ac:dyDescent="0.3">
      <c r="A36" s="1"/>
      <c r="B36" s="41" t="s">
        <v>27</v>
      </c>
      <c r="C36" s="43"/>
      <c r="D36" s="34">
        <v>41241.9</v>
      </c>
      <c r="E36" s="35">
        <v>-41241.9</v>
      </c>
      <c r="F36" s="35">
        <f t="shared" si="0"/>
        <v>0</v>
      </c>
      <c r="G36" s="35"/>
      <c r="H36" s="35">
        <f t="shared" si="67"/>
        <v>0</v>
      </c>
      <c r="I36" s="35"/>
      <c r="J36" s="35">
        <f t="shared" si="68"/>
        <v>0</v>
      </c>
      <c r="K36" s="35"/>
      <c r="L36" s="35">
        <f t="shared" si="69"/>
        <v>0</v>
      </c>
      <c r="M36" s="35"/>
      <c r="N36" s="35">
        <f t="shared" si="70"/>
        <v>0</v>
      </c>
      <c r="O36" s="79"/>
      <c r="P36" s="35">
        <f t="shared" si="71"/>
        <v>0</v>
      </c>
      <c r="Q36" s="35"/>
      <c r="R36" s="35">
        <f t="shared" si="72"/>
        <v>0</v>
      </c>
      <c r="S36" s="46"/>
      <c r="T36" s="35">
        <f t="shared" si="73"/>
        <v>0</v>
      </c>
      <c r="U36" s="35">
        <v>0</v>
      </c>
      <c r="V36" s="35"/>
      <c r="W36" s="35">
        <f t="shared" si="8"/>
        <v>0</v>
      </c>
      <c r="X36" s="35"/>
      <c r="Y36" s="35">
        <f t="shared" si="74"/>
        <v>0</v>
      </c>
      <c r="Z36" s="35"/>
      <c r="AA36" s="35">
        <f t="shared" si="75"/>
        <v>0</v>
      </c>
      <c r="AB36" s="35"/>
      <c r="AC36" s="35">
        <f t="shared" si="76"/>
        <v>0</v>
      </c>
      <c r="AD36" s="35"/>
      <c r="AE36" s="35">
        <f t="shared" si="77"/>
        <v>0</v>
      </c>
      <c r="AF36" s="46"/>
      <c r="AG36" s="35">
        <f t="shared" si="78"/>
        <v>0</v>
      </c>
      <c r="AH36" s="35">
        <v>0</v>
      </c>
      <c r="AI36" s="35"/>
      <c r="AJ36" s="35">
        <f t="shared" si="14"/>
        <v>0</v>
      </c>
      <c r="AK36" s="35"/>
      <c r="AL36" s="35">
        <f t="shared" si="79"/>
        <v>0</v>
      </c>
      <c r="AM36" s="35"/>
      <c r="AN36" s="35">
        <f t="shared" si="80"/>
        <v>0</v>
      </c>
      <c r="AO36" s="35"/>
      <c r="AP36" s="35">
        <f t="shared" si="81"/>
        <v>0</v>
      </c>
      <c r="AQ36" s="35"/>
      <c r="AR36" s="35">
        <f t="shared" si="82"/>
        <v>0</v>
      </c>
      <c r="AS36" s="46"/>
      <c r="AT36" s="35">
        <f t="shared" si="83"/>
        <v>0</v>
      </c>
      <c r="AU36" s="29" t="s">
        <v>217</v>
      </c>
      <c r="AV36" s="23" t="s">
        <v>51</v>
      </c>
      <c r="AW36" s="11"/>
    </row>
    <row r="37" spans="1:49" ht="56.25" x14ac:dyDescent="0.3">
      <c r="A37" s="1" t="s">
        <v>74</v>
      </c>
      <c r="B37" s="60" t="s">
        <v>49</v>
      </c>
      <c r="C37" s="60" t="s">
        <v>32</v>
      </c>
      <c r="D37" s="34">
        <v>23476.5</v>
      </c>
      <c r="E37" s="35"/>
      <c r="F37" s="35">
        <f t="shared" si="0"/>
        <v>23476.5</v>
      </c>
      <c r="G37" s="35">
        <v>80.081000000000003</v>
      </c>
      <c r="H37" s="35">
        <f t="shared" si="67"/>
        <v>23556.580999999998</v>
      </c>
      <c r="I37" s="35"/>
      <c r="J37" s="35">
        <f t="shared" si="68"/>
        <v>23556.580999999998</v>
      </c>
      <c r="K37" s="35"/>
      <c r="L37" s="35">
        <f t="shared" si="69"/>
        <v>23556.580999999998</v>
      </c>
      <c r="M37" s="35"/>
      <c r="N37" s="35">
        <f t="shared" si="70"/>
        <v>23556.580999999998</v>
      </c>
      <c r="O37" s="79"/>
      <c r="P37" s="35">
        <f t="shared" si="71"/>
        <v>23556.580999999998</v>
      </c>
      <c r="Q37" s="35"/>
      <c r="R37" s="35">
        <f t="shared" si="72"/>
        <v>23556.580999999998</v>
      </c>
      <c r="S37" s="46"/>
      <c r="T37" s="35">
        <f t="shared" si="73"/>
        <v>23556.580999999998</v>
      </c>
      <c r="U37" s="35">
        <v>222759</v>
      </c>
      <c r="V37" s="35">
        <v>-79.599999999999994</v>
      </c>
      <c r="W37" s="35">
        <f t="shared" si="8"/>
        <v>222679.4</v>
      </c>
      <c r="X37" s="35"/>
      <c r="Y37" s="35">
        <f t="shared" si="74"/>
        <v>222679.4</v>
      </c>
      <c r="Z37" s="35"/>
      <c r="AA37" s="35">
        <f t="shared" si="75"/>
        <v>222679.4</v>
      </c>
      <c r="AB37" s="35"/>
      <c r="AC37" s="35">
        <f t="shared" si="76"/>
        <v>222679.4</v>
      </c>
      <c r="AD37" s="35"/>
      <c r="AE37" s="35">
        <f t="shared" si="77"/>
        <v>222679.4</v>
      </c>
      <c r="AF37" s="46"/>
      <c r="AG37" s="35">
        <f t="shared" si="78"/>
        <v>222679.4</v>
      </c>
      <c r="AH37" s="35">
        <v>0</v>
      </c>
      <c r="AI37" s="35">
        <v>135958.44</v>
      </c>
      <c r="AJ37" s="35">
        <f t="shared" si="14"/>
        <v>135958.44</v>
      </c>
      <c r="AK37" s="35"/>
      <c r="AL37" s="35">
        <f t="shared" si="79"/>
        <v>135958.44</v>
      </c>
      <c r="AM37" s="35"/>
      <c r="AN37" s="35">
        <f t="shared" si="80"/>
        <v>135958.44</v>
      </c>
      <c r="AO37" s="35"/>
      <c r="AP37" s="35">
        <f t="shared" si="81"/>
        <v>135958.44</v>
      </c>
      <c r="AQ37" s="35"/>
      <c r="AR37" s="35">
        <f t="shared" si="82"/>
        <v>135958.44</v>
      </c>
      <c r="AS37" s="46"/>
      <c r="AT37" s="35">
        <f t="shared" si="83"/>
        <v>135958.44</v>
      </c>
      <c r="AU37" s="29" t="s">
        <v>197</v>
      </c>
      <c r="AW37" s="11"/>
    </row>
    <row r="38" spans="1:49" ht="37.5" x14ac:dyDescent="0.3">
      <c r="A38" s="104" t="s">
        <v>73</v>
      </c>
      <c r="B38" s="60" t="s">
        <v>50</v>
      </c>
      <c r="C38" s="60" t="s">
        <v>11</v>
      </c>
      <c r="D38" s="34"/>
      <c r="E38" s="35">
        <f>E40+E41+E42</f>
        <v>311345.35800000001</v>
      </c>
      <c r="F38" s="35">
        <f t="shared" si="0"/>
        <v>311345.35800000001</v>
      </c>
      <c r="G38" s="35">
        <f>G40+G41+G42</f>
        <v>0</v>
      </c>
      <c r="H38" s="35">
        <f t="shared" si="67"/>
        <v>311345.35800000001</v>
      </c>
      <c r="I38" s="35">
        <f>I40+I41+I42</f>
        <v>111.379</v>
      </c>
      <c r="J38" s="35">
        <f t="shared" si="68"/>
        <v>311456.73700000002</v>
      </c>
      <c r="K38" s="35">
        <f>K40+K41+K42</f>
        <v>0</v>
      </c>
      <c r="L38" s="35">
        <f t="shared" si="69"/>
        <v>311456.73700000002</v>
      </c>
      <c r="M38" s="35">
        <f>M40+M41+M42</f>
        <v>0</v>
      </c>
      <c r="N38" s="35">
        <f t="shared" si="70"/>
        <v>311456.73700000002</v>
      </c>
      <c r="O38" s="79">
        <f>O40+O41+O42</f>
        <v>1054.0150000000001</v>
      </c>
      <c r="P38" s="35">
        <f t="shared" si="71"/>
        <v>312510.75200000004</v>
      </c>
      <c r="Q38" s="35">
        <f>Q40+Q41+Q42</f>
        <v>0</v>
      </c>
      <c r="R38" s="35">
        <f t="shared" si="72"/>
        <v>312510.75200000004</v>
      </c>
      <c r="S38" s="46">
        <f>S40+S41+S42</f>
        <v>-18576.285</v>
      </c>
      <c r="T38" s="35">
        <f t="shared" si="73"/>
        <v>293934.46700000006</v>
      </c>
      <c r="U38" s="35"/>
      <c r="V38" s="35"/>
      <c r="W38" s="35">
        <f t="shared" si="8"/>
        <v>0</v>
      </c>
      <c r="X38" s="35"/>
      <c r="Y38" s="35">
        <f t="shared" si="74"/>
        <v>0</v>
      </c>
      <c r="Z38" s="35"/>
      <c r="AA38" s="35">
        <f t="shared" si="75"/>
        <v>0</v>
      </c>
      <c r="AB38" s="35"/>
      <c r="AC38" s="35">
        <f t="shared" si="76"/>
        <v>0</v>
      </c>
      <c r="AD38" s="35"/>
      <c r="AE38" s="35">
        <f t="shared" si="77"/>
        <v>0</v>
      </c>
      <c r="AF38" s="46"/>
      <c r="AG38" s="35">
        <f t="shared" si="78"/>
        <v>0</v>
      </c>
      <c r="AH38" s="35"/>
      <c r="AI38" s="35"/>
      <c r="AJ38" s="35">
        <f t="shared" si="14"/>
        <v>0</v>
      </c>
      <c r="AK38" s="35"/>
      <c r="AL38" s="35">
        <f t="shared" si="79"/>
        <v>0</v>
      </c>
      <c r="AM38" s="35"/>
      <c r="AN38" s="35">
        <f t="shared" si="80"/>
        <v>0</v>
      </c>
      <c r="AO38" s="35"/>
      <c r="AP38" s="35">
        <f t="shared" si="81"/>
        <v>0</v>
      </c>
      <c r="AQ38" s="35"/>
      <c r="AR38" s="35">
        <f t="shared" si="82"/>
        <v>0</v>
      </c>
      <c r="AS38" s="46"/>
      <c r="AT38" s="35">
        <f t="shared" si="83"/>
        <v>0</v>
      </c>
      <c r="AU38" s="29"/>
      <c r="AW38" s="11"/>
    </row>
    <row r="39" spans="1:49" x14ac:dyDescent="0.3">
      <c r="A39" s="114"/>
      <c r="B39" s="7" t="s">
        <v>5</v>
      </c>
      <c r="C39" s="60"/>
      <c r="D39" s="3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79"/>
      <c r="P39" s="35"/>
      <c r="Q39" s="35"/>
      <c r="R39" s="35"/>
      <c r="S39" s="46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46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46"/>
      <c r="AT39" s="35"/>
      <c r="AU39" s="29"/>
      <c r="AW39" s="11"/>
    </row>
    <row r="40" spans="1:49" hidden="1" x14ac:dyDescent="0.3">
      <c r="A40" s="115"/>
      <c r="B40" s="7" t="s">
        <v>6</v>
      </c>
      <c r="C40" s="60"/>
      <c r="D40" s="34"/>
      <c r="E40" s="35">
        <v>18576.285</v>
      </c>
      <c r="F40" s="35">
        <f t="shared" si="0"/>
        <v>18576.285</v>
      </c>
      <c r="G40" s="35"/>
      <c r="H40" s="35">
        <f t="shared" ref="H40:H43" si="84">F40+G40</f>
        <v>18576.285</v>
      </c>
      <c r="I40" s="35">
        <v>111.379</v>
      </c>
      <c r="J40" s="35">
        <f t="shared" ref="J40:J43" si="85">H40+I40</f>
        <v>18687.664000000001</v>
      </c>
      <c r="K40" s="35"/>
      <c r="L40" s="35">
        <f t="shared" ref="L40:L43" si="86">J40+K40</f>
        <v>18687.664000000001</v>
      </c>
      <c r="M40" s="35"/>
      <c r="N40" s="35">
        <f t="shared" ref="N40:N43" si="87">L40+M40</f>
        <v>18687.664000000001</v>
      </c>
      <c r="O40" s="79">
        <v>1054.0150000000001</v>
      </c>
      <c r="P40" s="35">
        <f t="shared" ref="P40:P43" si="88">N40+O40</f>
        <v>19741.679</v>
      </c>
      <c r="Q40" s="35"/>
      <c r="R40" s="35">
        <f t="shared" ref="R40:R43" si="89">P40+Q40</f>
        <v>19741.679</v>
      </c>
      <c r="S40" s="46">
        <v>-18576.285</v>
      </c>
      <c r="T40" s="35">
        <f t="shared" ref="T40:T43" si="90">R40+S40</f>
        <v>1165.3940000000002</v>
      </c>
      <c r="U40" s="35"/>
      <c r="V40" s="35"/>
      <c r="W40" s="35">
        <f t="shared" si="8"/>
        <v>0</v>
      </c>
      <c r="X40" s="35"/>
      <c r="Y40" s="35">
        <f t="shared" ref="Y40:Y43" si="91">W40+X40</f>
        <v>0</v>
      </c>
      <c r="Z40" s="35"/>
      <c r="AA40" s="35">
        <f t="shared" ref="AA40:AA43" si="92">Y40+Z40</f>
        <v>0</v>
      </c>
      <c r="AB40" s="35"/>
      <c r="AC40" s="35">
        <f t="shared" ref="AC40:AC43" si="93">AA40+AB40</f>
        <v>0</v>
      </c>
      <c r="AD40" s="35"/>
      <c r="AE40" s="35">
        <f t="shared" ref="AE40:AE43" si="94">AC40+AD40</f>
        <v>0</v>
      </c>
      <c r="AF40" s="46"/>
      <c r="AG40" s="35">
        <f t="shared" ref="AG40:AG43" si="95">AE40+AF40</f>
        <v>0</v>
      </c>
      <c r="AH40" s="35"/>
      <c r="AI40" s="35"/>
      <c r="AJ40" s="35">
        <f t="shared" si="14"/>
        <v>0</v>
      </c>
      <c r="AK40" s="35"/>
      <c r="AL40" s="35">
        <f t="shared" ref="AL40:AL43" si="96">AJ40+AK40</f>
        <v>0</v>
      </c>
      <c r="AM40" s="35"/>
      <c r="AN40" s="35">
        <f t="shared" ref="AN40:AN43" si="97">AL40+AM40</f>
        <v>0</v>
      </c>
      <c r="AO40" s="35"/>
      <c r="AP40" s="35">
        <f t="shared" ref="AP40:AP43" si="98">AN40+AO40</f>
        <v>0</v>
      </c>
      <c r="AQ40" s="35"/>
      <c r="AR40" s="35">
        <f t="shared" ref="AR40:AR43" si="99">AP40+AQ40</f>
        <v>0</v>
      </c>
      <c r="AS40" s="46"/>
      <c r="AT40" s="35">
        <f t="shared" ref="AT40:AT43" si="100">AR40+AS40</f>
        <v>0</v>
      </c>
      <c r="AU40" s="29" t="s">
        <v>198</v>
      </c>
      <c r="AV40" s="23" t="s">
        <v>51</v>
      </c>
      <c r="AW40" s="11"/>
    </row>
    <row r="41" spans="1:49" x14ac:dyDescent="0.3">
      <c r="A41" s="114"/>
      <c r="B41" s="60" t="s">
        <v>12</v>
      </c>
      <c r="C41" s="60"/>
      <c r="D41" s="34"/>
      <c r="E41" s="35">
        <f>55882.573+11844.3</f>
        <v>67726.872999999992</v>
      </c>
      <c r="F41" s="35">
        <f t="shared" si="0"/>
        <v>67726.872999999992</v>
      </c>
      <c r="G41" s="35"/>
      <c r="H41" s="35">
        <f t="shared" si="84"/>
        <v>67726.872999999992</v>
      </c>
      <c r="I41" s="35"/>
      <c r="J41" s="35">
        <f t="shared" si="85"/>
        <v>67726.872999999992</v>
      </c>
      <c r="K41" s="35"/>
      <c r="L41" s="35">
        <f t="shared" si="86"/>
        <v>67726.872999999992</v>
      </c>
      <c r="M41" s="35"/>
      <c r="N41" s="35">
        <f t="shared" si="87"/>
        <v>67726.872999999992</v>
      </c>
      <c r="O41" s="79"/>
      <c r="P41" s="35">
        <f t="shared" si="88"/>
        <v>67726.872999999992</v>
      </c>
      <c r="Q41" s="35"/>
      <c r="R41" s="35">
        <f t="shared" si="89"/>
        <v>67726.872999999992</v>
      </c>
      <c r="S41" s="46"/>
      <c r="T41" s="35">
        <f t="shared" si="90"/>
        <v>67726.872999999992</v>
      </c>
      <c r="U41" s="35"/>
      <c r="V41" s="35"/>
      <c r="W41" s="35">
        <f t="shared" si="8"/>
        <v>0</v>
      </c>
      <c r="X41" s="35"/>
      <c r="Y41" s="35">
        <f t="shared" si="91"/>
        <v>0</v>
      </c>
      <c r="Z41" s="35"/>
      <c r="AA41" s="35">
        <f t="shared" si="92"/>
        <v>0</v>
      </c>
      <c r="AB41" s="35"/>
      <c r="AC41" s="35">
        <f t="shared" si="93"/>
        <v>0</v>
      </c>
      <c r="AD41" s="35"/>
      <c r="AE41" s="35">
        <f t="shared" si="94"/>
        <v>0</v>
      </c>
      <c r="AF41" s="46"/>
      <c r="AG41" s="35">
        <f t="shared" si="95"/>
        <v>0</v>
      </c>
      <c r="AH41" s="35"/>
      <c r="AI41" s="35"/>
      <c r="AJ41" s="35">
        <f t="shared" si="14"/>
        <v>0</v>
      </c>
      <c r="AK41" s="35"/>
      <c r="AL41" s="35">
        <f t="shared" si="96"/>
        <v>0</v>
      </c>
      <c r="AM41" s="35"/>
      <c r="AN41" s="35">
        <f t="shared" si="97"/>
        <v>0</v>
      </c>
      <c r="AO41" s="35"/>
      <c r="AP41" s="35">
        <f t="shared" si="98"/>
        <v>0</v>
      </c>
      <c r="AQ41" s="35"/>
      <c r="AR41" s="35">
        <f t="shared" si="99"/>
        <v>0</v>
      </c>
      <c r="AS41" s="46"/>
      <c r="AT41" s="35">
        <f t="shared" si="100"/>
        <v>0</v>
      </c>
      <c r="AU41" s="29" t="s">
        <v>311</v>
      </c>
      <c r="AW41" s="11"/>
    </row>
    <row r="42" spans="1:49" x14ac:dyDescent="0.3">
      <c r="A42" s="114"/>
      <c r="B42" s="58" t="s">
        <v>27</v>
      </c>
      <c r="C42" s="60"/>
      <c r="D42" s="34"/>
      <c r="E42" s="35">
        <v>225042.2</v>
      </c>
      <c r="F42" s="35">
        <f t="shared" si="0"/>
        <v>225042.2</v>
      </c>
      <c r="G42" s="35"/>
      <c r="H42" s="35">
        <f t="shared" si="84"/>
        <v>225042.2</v>
      </c>
      <c r="I42" s="35"/>
      <c r="J42" s="35">
        <f t="shared" si="85"/>
        <v>225042.2</v>
      </c>
      <c r="K42" s="35"/>
      <c r="L42" s="35">
        <f t="shared" si="86"/>
        <v>225042.2</v>
      </c>
      <c r="M42" s="35"/>
      <c r="N42" s="35">
        <f t="shared" si="87"/>
        <v>225042.2</v>
      </c>
      <c r="O42" s="79"/>
      <c r="P42" s="35">
        <f t="shared" si="88"/>
        <v>225042.2</v>
      </c>
      <c r="Q42" s="35"/>
      <c r="R42" s="35">
        <f t="shared" si="89"/>
        <v>225042.2</v>
      </c>
      <c r="S42" s="46"/>
      <c r="T42" s="35">
        <f t="shared" si="90"/>
        <v>225042.2</v>
      </c>
      <c r="U42" s="35"/>
      <c r="V42" s="35"/>
      <c r="W42" s="35">
        <f t="shared" si="8"/>
        <v>0</v>
      </c>
      <c r="X42" s="35"/>
      <c r="Y42" s="35">
        <f t="shared" si="91"/>
        <v>0</v>
      </c>
      <c r="Z42" s="35"/>
      <c r="AA42" s="35">
        <f t="shared" si="92"/>
        <v>0</v>
      </c>
      <c r="AB42" s="35"/>
      <c r="AC42" s="35">
        <f t="shared" si="93"/>
        <v>0</v>
      </c>
      <c r="AD42" s="35"/>
      <c r="AE42" s="35">
        <f t="shared" si="94"/>
        <v>0</v>
      </c>
      <c r="AF42" s="46"/>
      <c r="AG42" s="35">
        <f t="shared" si="95"/>
        <v>0</v>
      </c>
      <c r="AH42" s="35"/>
      <c r="AI42" s="35"/>
      <c r="AJ42" s="35">
        <f t="shared" si="14"/>
        <v>0</v>
      </c>
      <c r="AK42" s="35"/>
      <c r="AL42" s="35">
        <f t="shared" si="96"/>
        <v>0</v>
      </c>
      <c r="AM42" s="35"/>
      <c r="AN42" s="35">
        <f t="shared" si="97"/>
        <v>0</v>
      </c>
      <c r="AO42" s="35"/>
      <c r="AP42" s="35">
        <f t="shared" si="98"/>
        <v>0</v>
      </c>
      <c r="AQ42" s="35"/>
      <c r="AR42" s="35">
        <f t="shared" si="99"/>
        <v>0</v>
      </c>
      <c r="AS42" s="46"/>
      <c r="AT42" s="35">
        <f t="shared" si="100"/>
        <v>0</v>
      </c>
      <c r="AU42" s="29" t="s">
        <v>310</v>
      </c>
      <c r="AW42" s="11"/>
    </row>
    <row r="43" spans="1:49" ht="56.25" x14ac:dyDescent="0.3">
      <c r="A43" s="105"/>
      <c r="B43" s="60" t="s">
        <v>50</v>
      </c>
      <c r="C43" s="60" t="s">
        <v>32</v>
      </c>
      <c r="D43" s="34">
        <f>D46+D47+D45</f>
        <v>312399.40000000002</v>
      </c>
      <c r="E43" s="35">
        <f>E46+E47+E45</f>
        <v>-311345.35799999995</v>
      </c>
      <c r="F43" s="35">
        <f t="shared" si="0"/>
        <v>1054.042000000074</v>
      </c>
      <c r="G43" s="35">
        <f>G46+G47+G45</f>
        <v>710.58699999999999</v>
      </c>
      <c r="H43" s="35">
        <f t="shared" si="84"/>
        <v>1764.629000000074</v>
      </c>
      <c r="I43" s="35">
        <f>I46+I47+I45</f>
        <v>-710.58699999999999</v>
      </c>
      <c r="J43" s="35">
        <f t="shared" si="85"/>
        <v>1054.042000000074</v>
      </c>
      <c r="K43" s="35">
        <f>K46+K47+K45</f>
        <v>0</v>
      </c>
      <c r="L43" s="35">
        <f t="shared" si="86"/>
        <v>1054.042000000074</v>
      </c>
      <c r="M43" s="35">
        <f>M46+M47+M45</f>
        <v>0</v>
      </c>
      <c r="N43" s="35">
        <f t="shared" si="87"/>
        <v>1054.042000000074</v>
      </c>
      <c r="O43" s="79">
        <f>O46+O47+O45</f>
        <v>-1054.0150000000001</v>
      </c>
      <c r="P43" s="35">
        <f t="shared" si="88"/>
        <v>2.70000000739401E-2</v>
      </c>
      <c r="Q43" s="35">
        <f>Q46+Q47+Q45</f>
        <v>0</v>
      </c>
      <c r="R43" s="35">
        <f t="shared" si="89"/>
        <v>2.70000000739401E-2</v>
      </c>
      <c r="S43" s="46">
        <f>S46+S47+S45</f>
        <v>0</v>
      </c>
      <c r="T43" s="35">
        <f t="shared" si="90"/>
        <v>2.70000000739401E-2</v>
      </c>
      <c r="U43" s="35">
        <f t="shared" ref="U43:AI43" si="101">U46+U47+U45</f>
        <v>0</v>
      </c>
      <c r="V43" s="35">
        <f t="shared" ref="V43:X43" si="102">V46+V47+V45</f>
        <v>0</v>
      </c>
      <c r="W43" s="35">
        <f t="shared" si="8"/>
        <v>0</v>
      </c>
      <c r="X43" s="35">
        <f t="shared" si="102"/>
        <v>0</v>
      </c>
      <c r="Y43" s="35">
        <f t="shared" si="91"/>
        <v>0</v>
      </c>
      <c r="Z43" s="35">
        <f t="shared" ref="Z43:AB43" si="103">Z46+Z47+Z45</f>
        <v>0</v>
      </c>
      <c r="AA43" s="35">
        <f t="shared" si="92"/>
        <v>0</v>
      </c>
      <c r="AB43" s="35">
        <f t="shared" si="103"/>
        <v>0</v>
      </c>
      <c r="AC43" s="35">
        <f t="shared" si="93"/>
        <v>0</v>
      </c>
      <c r="AD43" s="35">
        <f t="shared" ref="AD43:AF43" si="104">AD46+AD47+AD45</f>
        <v>0</v>
      </c>
      <c r="AE43" s="35">
        <f t="shared" si="94"/>
        <v>0</v>
      </c>
      <c r="AF43" s="46">
        <f t="shared" si="104"/>
        <v>0</v>
      </c>
      <c r="AG43" s="35">
        <f t="shared" si="95"/>
        <v>0</v>
      </c>
      <c r="AH43" s="35">
        <f t="shared" si="101"/>
        <v>0</v>
      </c>
      <c r="AI43" s="35">
        <f t="shared" si="101"/>
        <v>0</v>
      </c>
      <c r="AJ43" s="35">
        <f t="shared" si="14"/>
        <v>0</v>
      </c>
      <c r="AK43" s="35">
        <f t="shared" ref="AK43:AM43" si="105">AK46+AK47+AK45</f>
        <v>0</v>
      </c>
      <c r="AL43" s="35">
        <f t="shared" si="96"/>
        <v>0</v>
      </c>
      <c r="AM43" s="35">
        <f t="shared" si="105"/>
        <v>0</v>
      </c>
      <c r="AN43" s="35">
        <f t="shared" si="97"/>
        <v>0</v>
      </c>
      <c r="AO43" s="35">
        <f t="shared" ref="AO43:AQ43" si="106">AO46+AO47+AO45</f>
        <v>0</v>
      </c>
      <c r="AP43" s="35">
        <f t="shared" si="98"/>
        <v>0</v>
      </c>
      <c r="AQ43" s="35">
        <f t="shared" si="106"/>
        <v>0</v>
      </c>
      <c r="AR43" s="35">
        <f t="shared" si="99"/>
        <v>0</v>
      </c>
      <c r="AS43" s="46">
        <f t="shared" ref="AS43" si="107">AS46+AS47+AS45</f>
        <v>0</v>
      </c>
      <c r="AT43" s="35">
        <f t="shared" si="100"/>
        <v>0</v>
      </c>
      <c r="AU43" s="29"/>
      <c r="AW43" s="11"/>
    </row>
    <row r="44" spans="1:49" x14ac:dyDescent="0.3">
      <c r="A44" s="1"/>
      <c r="B44" s="7" t="s">
        <v>5</v>
      </c>
      <c r="C44" s="60"/>
      <c r="D44" s="34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79"/>
      <c r="P44" s="35"/>
      <c r="Q44" s="35"/>
      <c r="R44" s="35"/>
      <c r="S44" s="46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46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46"/>
      <c r="AT44" s="35"/>
      <c r="AU44" s="29"/>
      <c r="AW44" s="11"/>
    </row>
    <row r="45" spans="1:49" hidden="1" x14ac:dyDescent="0.3">
      <c r="A45" s="1"/>
      <c r="B45" s="7" t="s">
        <v>6</v>
      </c>
      <c r="C45" s="43"/>
      <c r="D45" s="34">
        <v>19630.300000000047</v>
      </c>
      <c r="E45" s="35">
        <v>-18576.285</v>
      </c>
      <c r="F45" s="35">
        <f t="shared" si="0"/>
        <v>1054.0150000000467</v>
      </c>
      <c r="G45" s="35">
        <f>111.379+599.208</f>
        <v>710.58699999999999</v>
      </c>
      <c r="H45" s="35">
        <f t="shared" ref="H45:H52" si="108">F45+G45</f>
        <v>1764.6020000000467</v>
      </c>
      <c r="I45" s="35">
        <f>-111.379-599.208</f>
        <v>-710.58699999999999</v>
      </c>
      <c r="J45" s="35">
        <f t="shared" ref="J45:J52" si="109">H45+I45</f>
        <v>1054.0150000000467</v>
      </c>
      <c r="K45" s="35"/>
      <c r="L45" s="35">
        <f t="shared" ref="L45:L52" si="110">J45+K45</f>
        <v>1054.0150000000467</v>
      </c>
      <c r="M45" s="35"/>
      <c r="N45" s="35">
        <f t="shared" ref="N45:N52" si="111">L45+M45</f>
        <v>1054.0150000000467</v>
      </c>
      <c r="O45" s="79">
        <v>-1054.0150000000001</v>
      </c>
      <c r="P45" s="35">
        <f t="shared" ref="P45:P52" si="112">N45+O45</f>
        <v>4.6611603465862572E-11</v>
      </c>
      <c r="Q45" s="35"/>
      <c r="R45" s="35">
        <f t="shared" ref="R45:R52" si="113">P45+Q45</f>
        <v>4.6611603465862572E-11</v>
      </c>
      <c r="S45" s="46"/>
      <c r="T45" s="35">
        <f t="shared" ref="T45:T52" si="114">R45+S45</f>
        <v>4.6611603465862572E-11</v>
      </c>
      <c r="U45" s="35">
        <v>0</v>
      </c>
      <c r="V45" s="35"/>
      <c r="W45" s="35">
        <f t="shared" si="8"/>
        <v>0</v>
      </c>
      <c r="X45" s="35"/>
      <c r="Y45" s="35">
        <f t="shared" ref="Y45:Y52" si="115">W45+X45</f>
        <v>0</v>
      </c>
      <c r="Z45" s="35"/>
      <c r="AA45" s="35">
        <f t="shared" ref="AA45:AA52" si="116">Y45+Z45</f>
        <v>0</v>
      </c>
      <c r="AB45" s="35"/>
      <c r="AC45" s="35">
        <f t="shared" ref="AC45:AC52" si="117">AA45+AB45</f>
        <v>0</v>
      </c>
      <c r="AD45" s="35"/>
      <c r="AE45" s="35">
        <f t="shared" ref="AE45:AE52" si="118">AC45+AD45</f>
        <v>0</v>
      </c>
      <c r="AF45" s="46"/>
      <c r="AG45" s="35">
        <f t="shared" ref="AG45:AG52" si="119">AE45+AF45</f>
        <v>0</v>
      </c>
      <c r="AH45" s="35">
        <v>0</v>
      </c>
      <c r="AI45" s="35"/>
      <c r="AJ45" s="35">
        <f t="shared" si="14"/>
        <v>0</v>
      </c>
      <c r="AK45" s="35"/>
      <c r="AL45" s="35">
        <f t="shared" ref="AL45:AL52" si="120">AJ45+AK45</f>
        <v>0</v>
      </c>
      <c r="AM45" s="35"/>
      <c r="AN45" s="35">
        <f t="shared" ref="AN45:AN52" si="121">AL45+AM45</f>
        <v>0</v>
      </c>
      <c r="AO45" s="35"/>
      <c r="AP45" s="35">
        <f t="shared" ref="AP45:AP52" si="122">AN45+AO45</f>
        <v>0</v>
      </c>
      <c r="AQ45" s="35"/>
      <c r="AR45" s="35">
        <f t="shared" ref="AR45:AR52" si="123">AP45+AQ45</f>
        <v>0</v>
      </c>
      <c r="AS45" s="46"/>
      <c r="AT45" s="35">
        <f t="shared" ref="AT45:AT52" si="124">AR45+AS45</f>
        <v>0</v>
      </c>
      <c r="AU45" s="29" t="s">
        <v>198</v>
      </c>
      <c r="AV45" s="23" t="s">
        <v>51</v>
      </c>
      <c r="AW45" s="11"/>
    </row>
    <row r="46" spans="1:49" x14ac:dyDescent="0.3">
      <c r="A46" s="1"/>
      <c r="B46" s="60" t="s">
        <v>12</v>
      </c>
      <c r="C46" s="60"/>
      <c r="D46" s="34">
        <v>67726.899999999994</v>
      </c>
      <c r="E46" s="35">
        <f>-55882.573-11844.3</f>
        <v>-67726.872999999992</v>
      </c>
      <c r="F46" s="35">
        <f t="shared" si="0"/>
        <v>2.7000000001862645E-2</v>
      </c>
      <c r="G46" s="35"/>
      <c r="H46" s="35">
        <f t="shared" si="108"/>
        <v>2.7000000001862645E-2</v>
      </c>
      <c r="I46" s="35"/>
      <c r="J46" s="35">
        <f t="shared" si="109"/>
        <v>2.7000000001862645E-2</v>
      </c>
      <c r="K46" s="35"/>
      <c r="L46" s="35">
        <f t="shared" si="110"/>
        <v>2.7000000001862645E-2</v>
      </c>
      <c r="M46" s="35"/>
      <c r="N46" s="35">
        <f t="shared" si="111"/>
        <v>2.7000000001862645E-2</v>
      </c>
      <c r="O46" s="79"/>
      <c r="P46" s="35">
        <f t="shared" si="112"/>
        <v>2.7000000001862645E-2</v>
      </c>
      <c r="Q46" s="35"/>
      <c r="R46" s="35">
        <f t="shared" si="113"/>
        <v>2.7000000001862645E-2</v>
      </c>
      <c r="S46" s="46"/>
      <c r="T46" s="35">
        <f t="shared" si="114"/>
        <v>2.7000000001862645E-2</v>
      </c>
      <c r="U46" s="35">
        <v>0</v>
      </c>
      <c r="V46" s="35"/>
      <c r="W46" s="35">
        <f t="shared" si="8"/>
        <v>0</v>
      </c>
      <c r="X46" s="35"/>
      <c r="Y46" s="35">
        <f t="shared" si="115"/>
        <v>0</v>
      </c>
      <c r="Z46" s="35"/>
      <c r="AA46" s="35">
        <f t="shared" si="116"/>
        <v>0</v>
      </c>
      <c r="AB46" s="35"/>
      <c r="AC46" s="35">
        <f t="shared" si="117"/>
        <v>0</v>
      </c>
      <c r="AD46" s="35"/>
      <c r="AE46" s="35">
        <f t="shared" si="118"/>
        <v>0</v>
      </c>
      <c r="AF46" s="46"/>
      <c r="AG46" s="35">
        <f t="shared" si="119"/>
        <v>0</v>
      </c>
      <c r="AH46" s="35">
        <v>0</v>
      </c>
      <c r="AI46" s="35"/>
      <c r="AJ46" s="35">
        <f t="shared" si="14"/>
        <v>0</v>
      </c>
      <c r="AK46" s="35"/>
      <c r="AL46" s="35">
        <f t="shared" si="120"/>
        <v>0</v>
      </c>
      <c r="AM46" s="35"/>
      <c r="AN46" s="35">
        <f t="shared" si="121"/>
        <v>0</v>
      </c>
      <c r="AO46" s="35"/>
      <c r="AP46" s="35">
        <f t="shared" si="122"/>
        <v>0</v>
      </c>
      <c r="AQ46" s="35"/>
      <c r="AR46" s="35">
        <f t="shared" si="123"/>
        <v>0</v>
      </c>
      <c r="AS46" s="46"/>
      <c r="AT46" s="35">
        <f t="shared" si="124"/>
        <v>0</v>
      </c>
      <c r="AU46" s="29" t="s">
        <v>311</v>
      </c>
      <c r="AW46" s="11"/>
    </row>
    <row r="47" spans="1:49" hidden="1" x14ac:dyDescent="0.3">
      <c r="A47" s="1"/>
      <c r="B47" s="41" t="s">
        <v>27</v>
      </c>
      <c r="C47" s="6"/>
      <c r="D47" s="34">
        <v>225042.2</v>
      </c>
      <c r="E47" s="35">
        <v>-225042.2</v>
      </c>
      <c r="F47" s="35">
        <f t="shared" si="0"/>
        <v>0</v>
      </c>
      <c r="G47" s="35"/>
      <c r="H47" s="35">
        <f t="shared" si="108"/>
        <v>0</v>
      </c>
      <c r="I47" s="35"/>
      <c r="J47" s="35">
        <f t="shared" si="109"/>
        <v>0</v>
      </c>
      <c r="K47" s="35"/>
      <c r="L47" s="35">
        <f t="shared" si="110"/>
        <v>0</v>
      </c>
      <c r="M47" s="35"/>
      <c r="N47" s="35">
        <f t="shared" si="111"/>
        <v>0</v>
      </c>
      <c r="O47" s="79"/>
      <c r="P47" s="35">
        <f t="shared" si="112"/>
        <v>0</v>
      </c>
      <c r="Q47" s="35"/>
      <c r="R47" s="35">
        <f t="shared" si="113"/>
        <v>0</v>
      </c>
      <c r="S47" s="46"/>
      <c r="T47" s="35">
        <f t="shared" si="114"/>
        <v>0</v>
      </c>
      <c r="U47" s="35">
        <v>0</v>
      </c>
      <c r="V47" s="35"/>
      <c r="W47" s="35">
        <f t="shared" si="8"/>
        <v>0</v>
      </c>
      <c r="X47" s="35"/>
      <c r="Y47" s="35">
        <f t="shared" si="115"/>
        <v>0</v>
      </c>
      <c r="Z47" s="35"/>
      <c r="AA47" s="35">
        <f t="shared" si="116"/>
        <v>0</v>
      </c>
      <c r="AB47" s="35"/>
      <c r="AC47" s="35">
        <f t="shared" si="117"/>
        <v>0</v>
      </c>
      <c r="AD47" s="35"/>
      <c r="AE47" s="35">
        <f t="shared" si="118"/>
        <v>0</v>
      </c>
      <c r="AF47" s="46"/>
      <c r="AG47" s="35">
        <f t="shared" si="119"/>
        <v>0</v>
      </c>
      <c r="AH47" s="35">
        <v>0</v>
      </c>
      <c r="AI47" s="35"/>
      <c r="AJ47" s="35">
        <f t="shared" si="14"/>
        <v>0</v>
      </c>
      <c r="AK47" s="35"/>
      <c r="AL47" s="35">
        <f t="shared" si="120"/>
        <v>0</v>
      </c>
      <c r="AM47" s="35"/>
      <c r="AN47" s="35">
        <f t="shared" si="121"/>
        <v>0</v>
      </c>
      <c r="AO47" s="35"/>
      <c r="AP47" s="35">
        <f t="shared" si="122"/>
        <v>0</v>
      </c>
      <c r="AQ47" s="35"/>
      <c r="AR47" s="35">
        <f t="shared" si="123"/>
        <v>0</v>
      </c>
      <c r="AS47" s="46"/>
      <c r="AT47" s="35">
        <f t="shared" si="124"/>
        <v>0</v>
      </c>
      <c r="AU47" s="29" t="s">
        <v>310</v>
      </c>
      <c r="AV47" s="23" t="s">
        <v>51</v>
      </c>
      <c r="AW47" s="11"/>
    </row>
    <row r="48" spans="1:49" ht="56.25" hidden="1" x14ac:dyDescent="0.3">
      <c r="A48" s="1" t="s">
        <v>72</v>
      </c>
      <c r="B48" s="43" t="s">
        <v>52</v>
      </c>
      <c r="C48" s="43" t="s">
        <v>32</v>
      </c>
      <c r="D48" s="34">
        <v>780</v>
      </c>
      <c r="E48" s="35">
        <v>-780</v>
      </c>
      <c r="F48" s="35">
        <f t="shared" si="0"/>
        <v>0</v>
      </c>
      <c r="G48" s="35"/>
      <c r="H48" s="35">
        <f t="shared" si="108"/>
        <v>0</v>
      </c>
      <c r="I48" s="35"/>
      <c r="J48" s="35">
        <f t="shared" si="109"/>
        <v>0</v>
      </c>
      <c r="K48" s="35"/>
      <c r="L48" s="35">
        <f t="shared" si="110"/>
        <v>0</v>
      </c>
      <c r="M48" s="35"/>
      <c r="N48" s="35">
        <f t="shared" si="111"/>
        <v>0</v>
      </c>
      <c r="O48" s="79"/>
      <c r="P48" s="35">
        <f t="shared" si="112"/>
        <v>0</v>
      </c>
      <c r="Q48" s="35"/>
      <c r="R48" s="35">
        <f t="shared" si="113"/>
        <v>0</v>
      </c>
      <c r="S48" s="46"/>
      <c r="T48" s="35">
        <f t="shared" si="114"/>
        <v>0</v>
      </c>
      <c r="U48" s="35">
        <v>0</v>
      </c>
      <c r="V48" s="35"/>
      <c r="W48" s="35">
        <f t="shared" si="8"/>
        <v>0</v>
      </c>
      <c r="X48" s="35"/>
      <c r="Y48" s="35">
        <f t="shared" si="115"/>
        <v>0</v>
      </c>
      <c r="Z48" s="35"/>
      <c r="AA48" s="35">
        <f t="shared" si="116"/>
        <v>0</v>
      </c>
      <c r="AB48" s="35"/>
      <c r="AC48" s="35">
        <f t="shared" si="117"/>
        <v>0</v>
      </c>
      <c r="AD48" s="35"/>
      <c r="AE48" s="35">
        <f t="shared" si="118"/>
        <v>0</v>
      </c>
      <c r="AF48" s="46"/>
      <c r="AG48" s="35">
        <f t="shared" si="119"/>
        <v>0</v>
      </c>
      <c r="AH48" s="35">
        <v>0</v>
      </c>
      <c r="AI48" s="35"/>
      <c r="AJ48" s="35">
        <f t="shared" si="14"/>
        <v>0</v>
      </c>
      <c r="AK48" s="35"/>
      <c r="AL48" s="35">
        <f t="shared" si="120"/>
        <v>0</v>
      </c>
      <c r="AM48" s="35"/>
      <c r="AN48" s="35">
        <f t="shared" si="121"/>
        <v>0</v>
      </c>
      <c r="AO48" s="35"/>
      <c r="AP48" s="35">
        <f t="shared" si="122"/>
        <v>0</v>
      </c>
      <c r="AQ48" s="35"/>
      <c r="AR48" s="35">
        <f t="shared" si="123"/>
        <v>0</v>
      </c>
      <c r="AS48" s="46"/>
      <c r="AT48" s="35">
        <f t="shared" si="124"/>
        <v>0</v>
      </c>
      <c r="AU48" s="29" t="s">
        <v>199</v>
      </c>
      <c r="AV48" s="23" t="s">
        <v>51</v>
      </c>
      <c r="AW48" s="11"/>
    </row>
    <row r="49" spans="1:49" ht="56.25" x14ac:dyDescent="0.3">
      <c r="A49" s="1" t="s">
        <v>71</v>
      </c>
      <c r="B49" s="58" t="s">
        <v>53</v>
      </c>
      <c r="C49" s="60" t="s">
        <v>32</v>
      </c>
      <c r="D49" s="34">
        <v>0</v>
      </c>
      <c r="E49" s="35"/>
      <c r="F49" s="35">
        <f t="shared" si="0"/>
        <v>0</v>
      </c>
      <c r="G49" s="35"/>
      <c r="H49" s="35">
        <f t="shared" si="108"/>
        <v>0</v>
      </c>
      <c r="I49" s="35"/>
      <c r="J49" s="35">
        <f t="shared" si="109"/>
        <v>0</v>
      </c>
      <c r="K49" s="35"/>
      <c r="L49" s="35">
        <f t="shared" si="110"/>
        <v>0</v>
      </c>
      <c r="M49" s="35"/>
      <c r="N49" s="35">
        <f t="shared" si="111"/>
        <v>0</v>
      </c>
      <c r="O49" s="79"/>
      <c r="P49" s="35">
        <f t="shared" si="112"/>
        <v>0</v>
      </c>
      <c r="Q49" s="35"/>
      <c r="R49" s="35">
        <f t="shared" si="113"/>
        <v>0</v>
      </c>
      <c r="S49" s="46"/>
      <c r="T49" s="35">
        <f t="shared" si="114"/>
        <v>0</v>
      </c>
      <c r="U49" s="35">
        <v>25599.8</v>
      </c>
      <c r="V49" s="35">
        <v>-25599.8</v>
      </c>
      <c r="W49" s="35">
        <f t="shared" si="8"/>
        <v>0</v>
      </c>
      <c r="X49" s="35"/>
      <c r="Y49" s="35">
        <f t="shared" si="115"/>
        <v>0</v>
      </c>
      <c r="Z49" s="35"/>
      <c r="AA49" s="35">
        <f t="shared" si="116"/>
        <v>0</v>
      </c>
      <c r="AB49" s="35"/>
      <c r="AC49" s="35">
        <f t="shared" si="117"/>
        <v>0</v>
      </c>
      <c r="AD49" s="35"/>
      <c r="AE49" s="35">
        <f t="shared" si="118"/>
        <v>0</v>
      </c>
      <c r="AF49" s="46"/>
      <c r="AG49" s="35">
        <f t="shared" si="119"/>
        <v>0</v>
      </c>
      <c r="AH49" s="35">
        <v>245085.6</v>
      </c>
      <c r="AI49" s="35"/>
      <c r="AJ49" s="35">
        <f t="shared" si="14"/>
        <v>245085.6</v>
      </c>
      <c r="AK49" s="35"/>
      <c r="AL49" s="35">
        <f t="shared" si="120"/>
        <v>245085.6</v>
      </c>
      <c r="AM49" s="35"/>
      <c r="AN49" s="35">
        <f t="shared" si="121"/>
        <v>245085.6</v>
      </c>
      <c r="AO49" s="35"/>
      <c r="AP49" s="35">
        <f t="shared" si="122"/>
        <v>245085.6</v>
      </c>
      <c r="AQ49" s="35"/>
      <c r="AR49" s="35">
        <f t="shared" si="123"/>
        <v>245085.6</v>
      </c>
      <c r="AS49" s="46"/>
      <c r="AT49" s="35">
        <f t="shared" si="124"/>
        <v>245085.6</v>
      </c>
      <c r="AU49" s="29" t="s">
        <v>200</v>
      </c>
      <c r="AW49" s="11"/>
    </row>
    <row r="50" spans="1:49" ht="56.25" hidden="1" x14ac:dyDescent="0.3">
      <c r="A50" s="1" t="s">
        <v>76</v>
      </c>
      <c r="B50" s="41" t="s">
        <v>54</v>
      </c>
      <c r="C50" s="43" t="s">
        <v>32</v>
      </c>
      <c r="D50" s="34">
        <v>0</v>
      </c>
      <c r="E50" s="35"/>
      <c r="F50" s="35">
        <f t="shared" si="0"/>
        <v>0</v>
      </c>
      <c r="G50" s="35"/>
      <c r="H50" s="35">
        <f t="shared" si="108"/>
        <v>0</v>
      </c>
      <c r="I50" s="35"/>
      <c r="J50" s="35">
        <f t="shared" si="109"/>
        <v>0</v>
      </c>
      <c r="K50" s="35"/>
      <c r="L50" s="35">
        <f t="shared" si="110"/>
        <v>0</v>
      </c>
      <c r="M50" s="35"/>
      <c r="N50" s="35">
        <f t="shared" si="111"/>
        <v>0</v>
      </c>
      <c r="O50" s="79"/>
      <c r="P50" s="35">
        <f t="shared" si="112"/>
        <v>0</v>
      </c>
      <c r="Q50" s="35"/>
      <c r="R50" s="35">
        <f t="shared" si="113"/>
        <v>0</v>
      </c>
      <c r="S50" s="46"/>
      <c r="T50" s="35">
        <f t="shared" si="114"/>
        <v>0</v>
      </c>
      <c r="U50" s="35">
        <v>30734.9</v>
      </c>
      <c r="V50" s="35">
        <v>-30734.9</v>
      </c>
      <c r="W50" s="35">
        <f t="shared" si="8"/>
        <v>0</v>
      </c>
      <c r="X50" s="35"/>
      <c r="Y50" s="35">
        <f t="shared" si="115"/>
        <v>0</v>
      </c>
      <c r="Z50" s="35"/>
      <c r="AA50" s="35">
        <f t="shared" si="116"/>
        <v>0</v>
      </c>
      <c r="AB50" s="35"/>
      <c r="AC50" s="35">
        <f t="shared" si="117"/>
        <v>0</v>
      </c>
      <c r="AD50" s="35"/>
      <c r="AE50" s="35">
        <f t="shared" si="118"/>
        <v>0</v>
      </c>
      <c r="AF50" s="46"/>
      <c r="AG50" s="35">
        <f t="shared" si="119"/>
        <v>0</v>
      </c>
      <c r="AH50" s="35">
        <v>0</v>
      </c>
      <c r="AI50" s="35"/>
      <c r="AJ50" s="35">
        <f t="shared" si="14"/>
        <v>0</v>
      </c>
      <c r="AK50" s="35"/>
      <c r="AL50" s="35">
        <f t="shared" si="120"/>
        <v>0</v>
      </c>
      <c r="AM50" s="35"/>
      <c r="AN50" s="35">
        <f t="shared" si="121"/>
        <v>0</v>
      </c>
      <c r="AO50" s="35"/>
      <c r="AP50" s="35">
        <f t="shared" si="122"/>
        <v>0</v>
      </c>
      <c r="AQ50" s="35"/>
      <c r="AR50" s="35">
        <f t="shared" si="123"/>
        <v>0</v>
      </c>
      <c r="AS50" s="46"/>
      <c r="AT50" s="35">
        <f t="shared" si="124"/>
        <v>0</v>
      </c>
      <c r="AU50" s="29" t="s">
        <v>201</v>
      </c>
      <c r="AV50" s="23" t="s">
        <v>51</v>
      </c>
      <c r="AW50" s="11"/>
    </row>
    <row r="51" spans="1:49" ht="56.25" x14ac:dyDescent="0.3">
      <c r="A51" s="1" t="s">
        <v>72</v>
      </c>
      <c r="B51" s="58" t="s">
        <v>55</v>
      </c>
      <c r="C51" s="60" t="s">
        <v>32</v>
      </c>
      <c r="D51" s="34">
        <v>0</v>
      </c>
      <c r="E51" s="35"/>
      <c r="F51" s="35">
        <f t="shared" si="0"/>
        <v>0</v>
      </c>
      <c r="G51" s="35"/>
      <c r="H51" s="35">
        <f t="shared" si="108"/>
        <v>0</v>
      </c>
      <c r="I51" s="35"/>
      <c r="J51" s="35">
        <f t="shared" si="109"/>
        <v>0</v>
      </c>
      <c r="K51" s="35"/>
      <c r="L51" s="35">
        <f t="shared" si="110"/>
        <v>0</v>
      </c>
      <c r="M51" s="35"/>
      <c r="N51" s="35">
        <f t="shared" si="111"/>
        <v>0</v>
      </c>
      <c r="O51" s="79"/>
      <c r="P51" s="35">
        <f t="shared" si="112"/>
        <v>0</v>
      </c>
      <c r="Q51" s="35"/>
      <c r="R51" s="35">
        <f t="shared" si="113"/>
        <v>0</v>
      </c>
      <c r="S51" s="46"/>
      <c r="T51" s="35">
        <f t="shared" si="114"/>
        <v>0</v>
      </c>
      <c r="U51" s="35">
        <v>9100.4</v>
      </c>
      <c r="V51" s="35"/>
      <c r="W51" s="35">
        <f t="shared" si="8"/>
        <v>9100.4</v>
      </c>
      <c r="X51" s="35"/>
      <c r="Y51" s="35">
        <f t="shared" si="115"/>
        <v>9100.4</v>
      </c>
      <c r="Z51" s="35"/>
      <c r="AA51" s="35">
        <f t="shared" si="116"/>
        <v>9100.4</v>
      </c>
      <c r="AB51" s="35"/>
      <c r="AC51" s="35">
        <f t="shared" si="117"/>
        <v>9100.4</v>
      </c>
      <c r="AD51" s="35"/>
      <c r="AE51" s="35">
        <f t="shared" si="118"/>
        <v>9100.4</v>
      </c>
      <c r="AF51" s="46"/>
      <c r="AG51" s="35">
        <f t="shared" si="119"/>
        <v>9100.4</v>
      </c>
      <c r="AH51" s="35">
        <v>0</v>
      </c>
      <c r="AI51" s="35"/>
      <c r="AJ51" s="35">
        <f t="shared" si="14"/>
        <v>0</v>
      </c>
      <c r="AK51" s="35"/>
      <c r="AL51" s="35">
        <f t="shared" si="120"/>
        <v>0</v>
      </c>
      <c r="AM51" s="35"/>
      <c r="AN51" s="35">
        <f t="shared" si="121"/>
        <v>0</v>
      </c>
      <c r="AO51" s="35"/>
      <c r="AP51" s="35">
        <f t="shared" si="122"/>
        <v>0</v>
      </c>
      <c r="AQ51" s="35"/>
      <c r="AR51" s="35">
        <f t="shared" si="123"/>
        <v>0</v>
      </c>
      <c r="AS51" s="46"/>
      <c r="AT51" s="35">
        <f t="shared" si="124"/>
        <v>0</v>
      </c>
      <c r="AU51" s="29" t="s">
        <v>202</v>
      </c>
      <c r="AW51" s="11"/>
    </row>
    <row r="52" spans="1:49" ht="56.25" x14ac:dyDescent="0.3">
      <c r="A52" s="1" t="s">
        <v>75</v>
      </c>
      <c r="B52" s="58" t="s">
        <v>56</v>
      </c>
      <c r="C52" s="60" t="s">
        <v>32</v>
      </c>
      <c r="D52" s="34">
        <f>D54+D55</f>
        <v>0</v>
      </c>
      <c r="E52" s="35">
        <f>E54+E55</f>
        <v>0</v>
      </c>
      <c r="F52" s="35">
        <f t="shared" si="0"/>
        <v>0</v>
      </c>
      <c r="G52" s="35">
        <f>G54+G55</f>
        <v>0</v>
      </c>
      <c r="H52" s="35">
        <f t="shared" si="108"/>
        <v>0</v>
      </c>
      <c r="I52" s="35">
        <f>I54+I55</f>
        <v>0</v>
      </c>
      <c r="J52" s="35">
        <f t="shared" si="109"/>
        <v>0</v>
      </c>
      <c r="K52" s="35">
        <f>K54+K55</f>
        <v>0</v>
      </c>
      <c r="L52" s="35">
        <f t="shared" si="110"/>
        <v>0</v>
      </c>
      <c r="M52" s="35">
        <f>M54+M55</f>
        <v>0</v>
      </c>
      <c r="N52" s="35">
        <f t="shared" si="111"/>
        <v>0</v>
      </c>
      <c r="O52" s="79">
        <f>O54+O55</f>
        <v>0</v>
      </c>
      <c r="P52" s="35">
        <f t="shared" si="112"/>
        <v>0</v>
      </c>
      <c r="Q52" s="35">
        <f>Q54+Q55</f>
        <v>0</v>
      </c>
      <c r="R52" s="35">
        <f t="shared" si="113"/>
        <v>0</v>
      </c>
      <c r="S52" s="46">
        <f>S54+S55</f>
        <v>0</v>
      </c>
      <c r="T52" s="35">
        <f t="shared" si="114"/>
        <v>0</v>
      </c>
      <c r="U52" s="35">
        <f t="shared" ref="U52:AI52" si="125">U54+U55</f>
        <v>19435.099999999999</v>
      </c>
      <c r="V52" s="35">
        <f t="shared" ref="V52:X52" si="126">V54+V55</f>
        <v>0</v>
      </c>
      <c r="W52" s="35">
        <f t="shared" si="8"/>
        <v>19435.099999999999</v>
      </c>
      <c r="X52" s="35">
        <f t="shared" si="126"/>
        <v>0</v>
      </c>
      <c r="Y52" s="35">
        <f t="shared" si="115"/>
        <v>19435.099999999999</v>
      </c>
      <c r="Z52" s="35">
        <f t="shared" ref="Z52:AB52" si="127">Z54+Z55</f>
        <v>0</v>
      </c>
      <c r="AA52" s="35">
        <f t="shared" si="116"/>
        <v>19435.099999999999</v>
      </c>
      <c r="AB52" s="35">
        <f t="shared" si="127"/>
        <v>0</v>
      </c>
      <c r="AC52" s="35">
        <f t="shared" si="117"/>
        <v>19435.099999999999</v>
      </c>
      <c r="AD52" s="35">
        <f t="shared" ref="AD52:AF52" si="128">AD54+AD55</f>
        <v>0</v>
      </c>
      <c r="AE52" s="35">
        <f t="shared" si="118"/>
        <v>19435.099999999999</v>
      </c>
      <c r="AF52" s="46">
        <f t="shared" si="128"/>
        <v>0</v>
      </c>
      <c r="AG52" s="35">
        <f t="shared" si="119"/>
        <v>19435.099999999999</v>
      </c>
      <c r="AH52" s="35">
        <f t="shared" si="125"/>
        <v>200564.9</v>
      </c>
      <c r="AI52" s="35">
        <f t="shared" si="125"/>
        <v>0</v>
      </c>
      <c r="AJ52" s="35">
        <f t="shared" si="14"/>
        <v>200564.9</v>
      </c>
      <c r="AK52" s="35">
        <f t="shared" ref="AK52:AM52" si="129">AK54+AK55</f>
        <v>0</v>
      </c>
      <c r="AL52" s="35">
        <f t="shared" si="120"/>
        <v>200564.9</v>
      </c>
      <c r="AM52" s="35">
        <f t="shared" si="129"/>
        <v>0</v>
      </c>
      <c r="AN52" s="35">
        <f t="shared" si="121"/>
        <v>200564.9</v>
      </c>
      <c r="AO52" s="35">
        <f t="shared" ref="AO52:AQ52" si="130">AO54+AO55</f>
        <v>0</v>
      </c>
      <c r="AP52" s="35">
        <f t="shared" si="122"/>
        <v>200564.9</v>
      </c>
      <c r="AQ52" s="35">
        <f t="shared" si="130"/>
        <v>0</v>
      </c>
      <c r="AR52" s="35">
        <f t="shared" si="123"/>
        <v>200564.9</v>
      </c>
      <c r="AS52" s="46">
        <f t="shared" ref="AS52" si="131">AS54+AS55</f>
        <v>0</v>
      </c>
      <c r="AT52" s="35">
        <f t="shared" si="124"/>
        <v>200564.9</v>
      </c>
      <c r="AU52" s="29"/>
      <c r="AW52" s="11"/>
    </row>
    <row r="53" spans="1:49" x14ac:dyDescent="0.3">
      <c r="A53" s="1"/>
      <c r="B53" s="7" t="s">
        <v>5</v>
      </c>
      <c r="C53" s="60"/>
      <c r="D53" s="34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79"/>
      <c r="P53" s="35"/>
      <c r="Q53" s="35"/>
      <c r="R53" s="35"/>
      <c r="S53" s="46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46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46"/>
      <c r="AT53" s="35"/>
      <c r="AU53" s="29"/>
      <c r="AW53" s="11"/>
    </row>
    <row r="54" spans="1:49" hidden="1" x14ac:dyDescent="0.3">
      <c r="A54" s="1"/>
      <c r="B54" s="7" t="s">
        <v>6</v>
      </c>
      <c r="C54" s="43"/>
      <c r="D54" s="34">
        <v>0</v>
      </c>
      <c r="E54" s="35"/>
      <c r="F54" s="35">
        <f t="shared" si="0"/>
        <v>0</v>
      </c>
      <c r="G54" s="35"/>
      <c r="H54" s="35">
        <f t="shared" ref="H54:H56" si="132">F54+G54</f>
        <v>0</v>
      </c>
      <c r="I54" s="35"/>
      <c r="J54" s="35">
        <f t="shared" ref="J54:J56" si="133">H54+I54</f>
        <v>0</v>
      </c>
      <c r="K54" s="35"/>
      <c r="L54" s="35">
        <f t="shared" ref="L54:L56" si="134">J54+K54</f>
        <v>0</v>
      </c>
      <c r="M54" s="35"/>
      <c r="N54" s="35">
        <f t="shared" ref="N54:N56" si="135">L54+M54</f>
        <v>0</v>
      </c>
      <c r="O54" s="79"/>
      <c r="P54" s="35">
        <f t="shared" ref="P54:P56" si="136">N54+O54</f>
        <v>0</v>
      </c>
      <c r="Q54" s="35"/>
      <c r="R54" s="35">
        <f t="shared" ref="R54:R56" si="137">P54+Q54</f>
        <v>0</v>
      </c>
      <c r="S54" s="46"/>
      <c r="T54" s="35">
        <f t="shared" ref="T54:T56" si="138">R54+S54</f>
        <v>0</v>
      </c>
      <c r="U54" s="35">
        <v>19435.099999999999</v>
      </c>
      <c r="V54" s="35"/>
      <c r="W54" s="35">
        <f t="shared" si="8"/>
        <v>19435.099999999999</v>
      </c>
      <c r="X54" s="35"/>
      <c r="Y54" s="35">
        <f t="shared" ref="Y54:Y56" si="139">W54+X54</f>
        <v>19435.099999999999</v>
      </c>
      <c r="Z54" s="35"/>
      <c r="AA54" s="35">
        <f t="shared" ref="AA54:AA56" si="140">Y54+Z54</f>
        <v>19435.099999999999</v>
      </c>
      <c r="AB54" s="35"/>
      <c r="AC54" s="35">
        <f t="shared" ref="AC54:AC56" si="141">AA54+AB54</f>
        <v>19435.099999999999</v>
      </c>
      <c r="AD54" s="35"/>
      <c r="AE54" s="35">
        <f t="shared" ref="AE54:AE56" si="142">AC54+AD54</f>
        <v>19435.099999999999</v>
      </c>
      <c r="AF54" s="46"/>
      <c r="AG54" s="35">
        <f t="shared" ref="AG54:AG56" si="143">AE54+AF54</f>
        <v>19435.099999999999</v>
      </c>
      <c r="AH54" s="35">
        <v>93792.299999999988</v>
      </c>
      <c r="AI54" s="35"/>
      <c r="AJ54" s="35">
        <f t="shared" si="14"/>
        <v>93792.299999999988</v>
      </c>
      <c r="AK54" s="35"/>
      <c r="AL54" s="35">
        <f t="shared" ref="AL54:AL56" si="144">AJ54+AK54</f>
        <v>93792.299999999988</v>
      </c>
      <c r="AM54" s="35"/>
      <c r="AN54" s="35">
        <f t="shared" ref="AN54:AN56" si="145">AL54+AM54</f>
        <v>93792.299999999988</v>
      </c>
      <c r="AO54" s="35"/>
      <c r="AP54" s="35">
        <f t="shared" ref="AP54:AP56" si="146">AN54+AO54</f>
        <v>93792.299999999988</v>
      </c>
      <c r="AQ54" s="35"/>
      <c r="AR54" s="35">
        <f t="shared" ref="AR54:AR56" si="147">AP54+AQ54</f>
        <v>93792.299999999988</v>
      </c>
      <c r="AS54" s="46"/>
      <c r="AT54" s="35">
        <f t="shared" ref="AT54:AT56" si="148">AR54+AS54</f>
        <v>93792.299999999988</v>
      </c>
      <c r="AU54" s="29" t="s">
        <v>203</v>
      </c>
      <c r="AV54" s="23" t="s">
        <v>51</v>
      </c>
      <c r="AW54" s="11"/>
    </row>
    <row r="55" spans="1:49" x14ac:dyDescent="0.3">
      <c r="A55" s="1"/>
      <c r="B55" s="60" t="s">
        <v>12</v>
      </c>
      <c r="C55" s="60"/>
      <c r="D55" s="34">
        <v>0</v>
      </c>
      <c r="E55" s="35"/>
      <c r="F55" s="35">
        <f t="shared" si="0"/>
        <v>0</v>
      </c>
      <c r="G55" s="35"/>
      <c r="H55" s="35">
        <f t="shared" si="132"/>
        <v>0</v>
      </c>
      <c r="I55" s="35"/>
      <c r="J55" s="35">
        <f t="shared" si="133"/>
        <v>0</v>
      </c>
      <c r="K55" s="35"/>
      <c r="L55" s="35">
        <f t="shared" si="134"/>
        <v>0</v>
      </c>
      <c r="M55" s="35"/>
      <c r="N55" s="35">
        <f t="shared" si="135"/>
        <v>0</v>
      </c>
      <c r="O55" s="79"/>
      <c r="P55" s="35">
        <f t="shared" si="136"/>
        <v>0</v>
      </c>
      <c r="Q55" s="35"/>
      <c r="R55" s="35">
        <f t="shared" si="137"/>
        <v>0</v>
      </c>
      <c r="S55" s="46"/>
      <c r="T55" s="35">
        <f t="shared" si="138"/>
        <v>0</v>
      </c>
      <c r="U55" s="35">
        <v>0</v>
      </c>
      <c r="V55" s="35"/>
      <c r="W55" s="35">
        <f t="shared" si="8"/>
        <v>0</v>
      </c>
      <c r="X55" s="35"/>
      <c r="Y55" s="35">
        <f t="shared" si="139"/>
        <v>0</v>
      </c>
      <c r="Z55" s="35"/>
      <c r="AA55" s="35">
        <f t="shared" si="140"/>
        <v>0</v>
      </c>
      <c r="AB55" s="35"/>
      <c r="AC55" s="35">
        <f t="shared" si="141"/>
        <v>0</v>
      </c>
      <c r="AD55" s="35"/>
      <c r="AE55" s="35">
        <f t="shared" si="142"/>
        <v>0</v>
      </c>
      <c r="AF55" s="46"/>
      <c r="AG55" s="35">
        <f t="shared" si="143"/>
        <v>0</v>
      </c>
      <c r="AH55" s="35">
        <v>106772.6</v>
      </c>
      <c r="AI55" s="35"/>
      <c r="AJ55" s="35">
        <f t="shared" si="14"/>
        <v>106772.6</v>
      </c>
      <c r="AK55" s="35"/>
      <c r="AL55" s="35">
        <f t="shared" si="144"/>
        <v>106772.6</v>
      </c>
      <c r="AM55" s="35"/>
      <c r="AN55" s="35">
        <f t="shared" si="145"/>
        <v>106772.6</v>
      </c>
      <c r="AO55" s="35"/>
      <c r="AP55" s="35">
        <f t="shared" si="146"/>
        <v>106772.6</v>
      </c>
      <c r="AQ55" s="35"/>
      <c r="AR55" s="35">
        <f t="shared" si="147"/>
        <v>106772.6</v>
      </c>
      <c r="AS55" s="46"/>
      <c r="AT55" s="35">
        <f t="shared" si="148"/>
        <v>106772.6</v>
      </c>
      <c r="AU55" s="29" t="s">
        <v>307</v>
      </c>
      <c r="AW55" s="11"/>
    </row>
    <row r="56" spans="1:49" ht="56.25" x14ac:dyDescent="0.3">
      <c r="A56" s="1" t="s">
        <v>76</v>
      </c>
      <c r="B56" s="58" t="s">
        <v>351</v>
      </c>
      <c r="C56" s="60" t="s">
        <v>32</v>
      </c>
      <c r="D56" s="34">
        <v>17739.900000000001</v>
      </c>
      <c r="E56" s="35">
        <f>E58+E59+E60</f>
        <v>368533.6</v>
      </c>
      <c r="F56" s="35">
        <f t="shared" si="0"/>
        <v>386273.5</v>
      </c>
      <c r="G56" s="35">
        <f>G58+G59+G60</f>
        <v>0</v>
      </c>
      <c r="H56" s="35">
        <f t="shared" si="132"/>
        <v>386273.5</v>
      </c>
      <c r="I56" s="35">
        <f>I58+I59+I60</f>
        <v>0</v>
      </c>
      <c r="J56" s="35">
        <f t="shared" si="133"/>
        <v>386273.5</v>
      </c>
      <c r="K56" s="35">
        <f>K58+K59+K60</f>
        <v>0</v>
      </c>
      <c r="L56" s="35">
        <f t="shared" si="134"/>
        <v>386273.5</v>
      </c>
      <c r="M56" s="35">
        <f>M58+M59+M60</f>
        <v>0</v>
      </c>
      <c r="N56" s="35">
        <f t="shared" si="135"/>
        <v>386273.5</v>
      </c>
      <c r="O56" s="79">
        <f>O58+O59+O60</f>
        <v>0</v>
      </c>
      <c r="P56" s="35">
        <f t="shared" si="136"/>
        <v>386273.5</v>
      </c>
      <c r="Q56" s="35">
        <f>Q58+Q59+Q60</f>
        <v>0</v>
      </c>
      <c r="R56" s="35">
        <f t="shared" si="137"/>
        <v>386273.5</v>
      </c>
      <c r="S56" s="46">
        <f>S58+S59+S60</f>
        <v>0</v>
      </c>
      <c r="T56" s="35">
        <f t="shared" si="138"/>
        <v>386273.5</v>
      </c>
      <c r="U56" s="35">
        <v>359255.5</v>
      </c>
      <c r="V56" s="35">
        <f>V58+V59+V60</f>
        <v>339200.5</v>
      </c>
      <c r="W56" s="35">
        <f t="shared" si="8"/>
        <v>698456</v>
      </c>
      <c r="X56" s="35">
        <f>X58+X59+X60</f>
        <v>-179602.7</v>
      </c>
      <c r="Y56" s="35">
        <f t="shared" si="139"/>
        <v>518853.3</v>
      </c>
      <c r="Z56" s="35">
        <f>Z58+Z59+Z60</f>
        <v>0</v>
      </c>
      <c r="AA56" s="35">
        <f t="shared" si="140"/>
        <v>518853.3</v>
      </c>
      <c r="AB56" s="35">
        <f>AB58+AB59+AB60</f>
        <v>0</v>
      </c>
      <c r="AC56" s="35">
        <f t="shared" si="141"/>
        <v>518853.3</v>
      </c>
      <c r="AD56" s="35">
        <f>AD58+AD59+AD60</f>
        <v>0</v>
      </c>
      <c r="AE56" s="35">
        <f t="shared" si="142"/>
        <v>518853.3</v>
      </c>
      <c r="AF56" s="46">
        <f>AF58+AF59+AF60</f>
        <v>0</v>
      </c>
      <c r="AG56" s="35">
        <f t="shared" si="143"/>
        <v>518853.3</v>
      </c>
      <c r="AH56" s="35">
        <v>94000</v>
      </c>
      <c r="AI56" s="35">
        <f>AI58+AI59+AI60</f>
        <v>-94000</v>
      </c>
      <c r="AJ56" s="35">
        <f t="shared" si="14"/>
        <v>0</v>
      </c>
      <c r="AK56" s="35">
        <f>AK58+AK59+AK60</f>
        <v>0</v>
      </c>
      <c r="AL56" s="35">
        <f t="shared" si="144"/>
        <v>0</v>
      </c>
      <c r="AM56" s="35">
        <f>AM58+AM59+AM60</f>
        <v>0</v>
      </c>
      <c r="AN56" s="35">
        <f t="shared" si="145"/>
        <v>0</v>
      </c>
      <c r="AO56" s="35">
        <f>AO58+AO59+AO60</f>
        <v>0</v>
      </c>
      <c r="AP56" s="35">
        <f t="shared" si="146"/>
        <v>0</v>
      </c>
      <c r="AQ56" s="35">
        <f>AQ58+AQ59+AQ60</f>
        <v>0</v>
      </c>
      <c r="AR56" s="35">
        <f t="shared" si="147"/>
        <v>0</v>
      </c>
      <c r="AS56" s="46">
        <f>AS58+AS59+AS60</f>
        <v>0</v>
      </c>
      <c r="AT56" s="35">
        <f t="shared" si="148"/>
        <v>0</v>
      </c>
      <c r="AW56" s="11"/>
    </row>
    <row r="57" spans="1:49" x14ac:dyDescent="0.3">
      <c r="A57" s="1"/>
      <c r="B57" s="7" t="s">
        <v>5</v>
      </c>
      <c r="C57" s="60"/>
      <c r="D57" s="34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79"/>
      <c r="P57" s="35"/>
      <c r="Q57" s="35"/>
      <c r="R57" s="35"/>
      <c r="S57" s="46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46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46"/>
      <c r="AT57" s="35"/>
      <c r="AU57" s="29"/>
      <c r="AW57" s="11"/>
    </row>
    <row r="58" spans="1:49" hidden="1" x14ac:dyDescent="0.3">
      <c r="A58" s="1"/>
      <c r="B58" s="7" t="s">
        <v>6</v>
      </c>
      <c r="C58" s="43"/>
      <c r="D58" s="34">
        <v>17739.900000000001</v>
      </c>
      <c r="E58" s="35">
        <v>178999.9</v>
      </c>
      <c r="F58" s="35">
        <f t="shared" si="0"/>
        <v>196739.8</v>
      </c>
      <c r="G58" s="35"/>
      <c r="H58" s="35">
        <f t="shared" ref="H58:H61" si="149">F58+G58</f>
        <v>196739.8</v>
      </c>
      <c r="I58" s="35"/>
      <c r="J58" s="35">
        <f t="shared" ref="J58:J61" si="150">H58+I58</f>
        <v>196739.8</v>
      </c>
      <c r="K58" s="35"/>
      <c r="L58" s="35">
        <f t="shared" ref="L58:L61" si="151">J58+K58</f>
        <v>196739.8</v>
      </c>
      <c r="M58" s="35"/>
      <c r="N58" s="35">
        <f t="shared" ref="N58:N61" si="152">L58+M58</f>
        <v>196739.8</v>
      </c>
      <c r="O58" s="79"/>
      <c r="P58" s="35">
        <f t="shared" ref="P58:P61" si="153">N58+O58</f>
        <v>196739.8</v>
      </c>
      <c r="Q58" s="35"/>
      <c r="R58" s="35">
        <f t="shared" ref="R58:R61" si="154">P58+Q58</f>
        <v>196739.8</v>
      </c>
      <c r="S58" s="46"/>
      <c r="T58" s="35">
        <f t="shared" ref="T58:T61" si="155">R58+S58</f>
        <v>196739.8</v>
      </c>
      <c r="U58" s="35">
        <v>359255.5</v>
      </c>
      <c r="V58" s="35">
        <v>-166015.79999999999</v>
      </c>
      <c r="W58" s="35">
        <f t="shared" si="8"/>
        <v>193239.7</v>
      </c>
      <c r="X58" s="35">
        <v>-179602.7</v>
      </c>
      <c r="Y58" s="35">
        <f t="shared" ref="Y58:Y61" si="156">W58+X58</f>
        <v>13637</v>
      </c>
      <c r="Z58" s="35"/>
      <c r="AA58" s="35">
        <f t="shared" ref="AA58:AA61" si="157">Y58+Z58</f>
        <v>13637</v>
      </c>
      <c r="AB58" s="35"/>
      <c r="AC58" s="35">
        <f t="shared" ref="AC58:AC61" si="158">AA58+AB58</f>
        <v>13637</v>
      </c>
      <c r="AD58" s="35"/>
      <c r="AE58" s="35">
        <f t="shared" ref="AE58:AE61" si="159">AC58+AD58</f>
        <v>13637</v>
      </c>
      <c r="AF58" s="46"/>
      <c r="AG58" s="35">
        <f t="shared" ref="AG58:AG61" si="160">AE58+AF58</f>
        <v>13637</v>
      </c>
      <c r="AH58" s="35">
        <v>94000</v>
      </c>
      <c r="AI58" s="35">
        <v>-94000</v>
      </c>
      <c r="AJ58" s="35">
        <f t="shared" si="14"/>
        <v>0</v>
      </c>
      <c r="AK58" s="35"/>
      <c r="AL58" s="35">
        <f t="shared" ref="AL58:AL61" si="161">AJ58+AK58</f>
        <v>0</v>
      </c>
      <c r="AM58" s="35"/>
      <c r="AN58" s="35">
        <f t="shared" ref="AN58:AN61" si="162">AL58+AM58</f>
        <v>0</v>
      </c>
      <c r="AO58" s="35"/>
      <c r="AP58" s="35">
        <f t="shared" ref="AP58:AP61" si="163">AN58+AO58</f>
        <v>0</v>
      </c>
      <c r="AQ58" s="35"/>
      <c r="AR58" s="35">
        <f t="shared" ref="AR58:AR61" si="164">AP58+AQ58</f>
        <v>0</v>
      </c>
      <c r="AS58" s="46"/>
      <c r="AT58" s="35">
        <f t="shared" ref="AT58:AT61" si="165">AR58+AS58</f>
        <v>0</v>
      </c>
      <c r="AU58" s="29" t="s">
        <v>204</v>
      </c>
      <c r="AV58" s="23" t="s">
        <v>51</v>
      </c>
      <c r="AW58" s="11"/>
    </row>
    <row r="59" spans="1:49" x14ac:dyDescent="0.3">
      <c r="A59" s="1"/>
      <c r="B59" s="60" t="s">
        <v>12</v>
      </c>
      <c r="C59" s="60"/>
      <c r="D59" s="34"/>
      <c r="E59" s="35">
        <v>9476.7000000000007</v>
      </c>
      <c r="F59" s="35">
        <f t="shared" si="0"/>
        <v>9476.7000000000007</v>
      </c>
      <c r="G59" s="35"/>
      <c r="H59" s="35">
        <f t="shared" si="149"/>
        <v>9476.7000000000007</v>
      </c>
      <c r="I59" s="35"/>
      <c r="J59" s="35">
        <f t="shared" si="150"/>
        <v>9476.7000000000007</v>
      </c>
      <c r="K59" s="35"/>
      <c r="L59" s="35">
        <f t="shared" si="151"/>
        <v>9476.7000000000007</v>
      </c>
      <c r="M59" s="35"/>
      <c r="N59" s="35">
        <f t="shared" si="152"/>
        <v>9476.7000000000007</v>
      </c>
      <c r="O59" s="79"/>
      <c r="P59" s="35">
        <f t="shared" si="153"/>
        <v>9476.7000000000007</v>
      </c>
      <c r="Q59" s="35"/>
      <c r="R59" s="35">
        <f t="shared" si="154"/>
        <v>9476.7000000000007</v>
      </c>
      <c r="S59" s="46"/>
      <c r="T59" s="35">
        <f t="shared" si="155"/>
        <v>9476.7000000000007</v>
      </c>
      <c r="U59" s="35"/>
      <c r="V59" s="35">
        <v>25260.799999999999</v>
      </c>
      <c r="W59" s="35">
        <f t="shared" si="8"/>
        <v>25260.799999999999</v>
      </c>
      <c r="X59" s="35"/>
      <c r="Y59" s="35">
        <f t="shared" si="156"/>
        <v>25260.799999999999</v>
      </c>
      <c r="Z59" s="35"/>
      <c r="AA59" s="35">
        <f t="shared" si="157"/>
        <v>25260.799999999999</v>
      </c>
      <c r="AB59" s="35"/>
      <c r="AC59" s="35">
        <f t="shared" si="158"/>
        <v>25260.799999999999</v>
      </c>
      <c r="AD59" s="35"/>
      <c r="AE59" s="35">
        <f t="shared" si="159"/>
        <v>25260.799999999999</v>
      </c>
      <c r="AF59" s="46"/>
      <c r="AG59" s="35">
        <f t="shared" si="160"/>
        <v>25260.799999999999</v>
      </c>
      <c r="AH59" s="35"/>
      <c r="AI59" s="35"/>
      <c r="AJ59" s="35">
        <f t="shared" si="14"/>
        <v>0</v>
      </c>
      <c r="AK59" s="35"/>
      <c r="AL59" s="35">
        <f t="shared" si="161"/>
        <v>0</v>
      </c>
      <c r="AM59" s="35"/>
      <c r="AN59" s="35">
        <f t="shared" si="162"/>
        <v>0</v>
      </c>
      <c r="AO59" s="35"/>
      <c r="AP59" s="35">
        <f t="shared" si="163"/>
        <v>0</v>
      </c>
      <c r="AQ59" s="35"/>
      <c r="AR59" s="35">
        <f t="shared" si="164"/>
        <v>0</v>
      </c>
      <c r="AS59" s="46"/>
      <c r="AT59" s="35">
        <f t="shared" si="165"/>
        <v>0</v>
      </c>
      <c r="AU59" s="29" t="s">
        <v>310</v>
      </c>
      <c r="AW59" s="11"/>
    </row>
    <row r="60" spans="1:49" x14ac:dyDescent="0.3">
      <c r="A60" s="1"/>
      <c r="B60" s="58" t="s">
        <v>27</v>
      </c>
      <c r="C60" s="60"/>
      <c r="D60" s="34"/>
      <c r="E60" s="35">
        <v>180057</v>
      </c>
      <c r="F60" s="35">
        <f t="shared" si="0"/>
        <v>180057</v>
      </c>
      <c r="G60" s="35"/>
      <c r="H60" s="35">
        <f t="shared" si="149"/>
        <v>180057</v>
      </c>
      <c r="I60" s="35"/>
      <c r="J60" s="35">
        <f t="shared" si="150"/>
        <v>180057</v>
      </c>
      <c r="K60" s="35"/>
      <c r="L60" s="35">
        <f t="shared" si="151"/>
        <v>180057</v>
      </c>
      <c r="M60" s="35"/>
      <c r="N60" s="35">
        <f t="shared" si="152"/>
        <v>180057</v>
      </c>
      <c r="O60" s="79"/>
      <c r="P60" s="35">
        <f t="shared" si="153"/>
        <v>180057</v>
      </c>
      <c r="Q60" s="35"/>
      <c r="R60" s="35">
        <f t="shared" si="154"/>
        <v>180057</v>
      </c>
      <c r="S60" s="46"/>
      <c r="T60" s="35">
        <f t="shared" si="155"/>
        <v>180057</v>
      </c>
      <c r="U60" s="35"/>
      <c r="V60" s="35">
        <v>479955.5</v>
      </c>
      <c r="W60" s="35">
        <f t="shared" si="8"/>
        <v>479955.5</v>
      </c>
      <c r="X60" s="35"/>
      <c r="Y60" s="35">
        <f t="shared" si="156"/>
        <v>479955.5</v>
      </c>
      <c r="Z60" s="35"/>
      <c r="AA60" s="35">
        <f t="shared" si="157"/>
        <v>479955.5</v>
      </c>
      <c r="AB60" s="35"/>
      <c r="AC60" s="35">
        <f t="shared" si="158"/>
        <v>479955.5</v>
      </c>
      <c r="AD60" s="35"/>
      <c r="AE60" s="35">
        <f t="shared" si="159"/>
        <v>479955.5</v>
      </c>
      <c r="AF60" s="46"/>
      <c r="AG60" s="35">
        <f t="shared" si="160"/>
        <v>479955.5</v>
      </c>
      <c r="AH60" s="35"/>
      <c r="AI60" s="35"/>
      <c r="AJ60" s="35">
        <f t="shared" si="14"/>
        <v>0</v>
      </c>
      <c r="AK60" s="35"/>
      <c r="AL60" s="35">
        <f t="shared" si="161"/>
        <v>0</v>
      </c>
      <c r="AM60" s="35"/>
      <c r="AN60" s="35">
        <f t="shared" si="162"/>
        <v>0</v>
      </c>
      <c r="AO60" s="35"/>
      <c r="AP60" s="35">
        <f t="shared" si="163"/>
        <v>0</v>
      </c>
      <c r="AQ60" s="35"/>
      <c r="AR60" s="35">
        <f t="shared" si="164"/>
        <v>0</v>
      </c>
      <c r="AS60" s="46"/>
      <c r="AT60" s="35">
        <f t="shared" si="165"/>
        <v>0</v>
      </c>
      <c r="AU60" s="29" t="s">
        <v>310</v>
      </c>
      <c r="AW60" s="11"/>
    </row>
    <row r="61" spans="1:49" ht="56.25" x14ac:dyDescent="0.3">
      <c r="A61" s="1" t="s">
        <v>77</v>
      </c>
      <c r="B61" s="58" t="s">
        <v>315</v>
      </c>
      <c r="C61" s="60" t="s">
        <v>32</v>
      </c>
      <c r="D61" s="34">
        <f>D63+D64</f>
        <v>17770.600000000006</v>
      </c>
      <c r="E61" s="35">
        <f>E63+E64+E65</f>
        <v>368502.9</v>
      </c>
      <c r="F61" s="35">
        <f t="shared" si="0"/>
        <v>386273.5</v>
      </c>
      <c r="G61" s="35">
        <f>G63+G64+G65</f>
        <v>0</v>
      </c>
      <c r="H61" s="35">
        <f t="shared" si="149"/>
        <v>386273.5</v>
      </c>
      <c r="I61" s="35">
        <f>I63+I64+I65</f>
        <v>0</v>
      </c>
      <c r="J61" s="35">
        <f t="shared" si="150"/>
        <v>386273.5</v>
      </c>
      <c r="K61" s="35">
        <f>K63+K64+K65</f>
        <v>0</v>
      </c>
      <c r="L61" s="35">
        <f t="shared" si="151"/>
        <v>386273.5</v>
      </c>
      <c r="M61" s="35">
        <f>M63+M64+M65</f>
        <v>0</v>
      </c>
      <c r="N61" s="35">
        <f t="shared" si="152"/>
        <v>386273.5</v>
      </c>
      <c r="O61" s="79">
        <f>O63+O64+O65</f>
        <v>0</v>
      </c>
      <c r="P61" s="35">
        <f t="shared" si="153"/>
        <v>386273.5</v>
      </c>
      <c r="Q61" s="35">
        <f>Q63+Q64+Q65</f>
        <v>0</v>
      </c>
      <c r="R61" s="35">
        <f t="shared" si="154"/>
        <v>386273.5</v>
      </c>
      <c r="S61" s="46">
        <f>S63+S64+S65</f>
        <v>0</v>
      </c>
      <c r="T61" s="35">
        <f t="shared" si="155"/>
        <v>386273.5</v>
      </c>
      <c r="U61" s="35">
        <f t="shared" ref="U61:AH61" si="166">U63+U64</f>
        <v>359224.79999999993</v>
      </c>
      <c r="V61" s="35">
        <f>V63+V64+V65</f>
        <v>552406.6</v>
      </c>
      <c r="W61" s="35">
        <f t="shared" si="8"/>
        <v>911631.39999999991</v>
      </c>
      <c r="X61" s="35">
        <f>X63+X64+X65</f>
        <v>179602.7</v>
      </c>
      <c r="Y61" s="35">
        <f t="shared" si="156"/>
        <v>1091234.0999999999</v>
      </c>
      <c r="Z61" s="35">
        <f>Z63+Z64+Z65</f>
        <v>0</v>
      </c>
      <c r="AA61" s="35">
        <f t="shared" si="157"/>
        <v>1091234.0999999999</v>
      </c>
      <c r="AB61" s="35">
        <f>AB63+AB64+AB65</f>
        <v>0</v>
      </c>
      <c r="AC61" s="35">
        <f t="shared" si="158"/>
        <v>1091234.0999999999</v>
      </c>
      <c r="AD61" s="35">
        <f>AD63+AD64+AD65</f>
        <v>0</v>
      </c>
      <c r="AE61" s="35">
        <f t="shared" si="159"/>
        <v>1091234.0999999999</v>
      </c>
      <c r="AF61" s="46">
        <f>AF63+AF64+AF65</f>
        <v>0</v>
      </c>
      <c r="AG61" s="35">
        <f t="shared" si="160"/>
        <v>1091234.0999999999</v>
      </c>
      <c r="AH61" s="35">
        <f t="shared" si="166"/>
        <v>94000</v>
      </c>
      <c r="AI61" s="35">
        <f>AI63+AI64+AI65</f>
        <v>-94000</v>
      </c>
      <c r="AJ61" s="35">
        <f t="shared" si="14"/>
        <v>0</v>
      </c>
      <c r="AK61" s="35">
        <f>AK63+AK64+AK65</f>
        <v>0</v>
      </c>
      <c r="AL61" s="35">
        <f t="shared" si="161"/>
        <v>0</v>
      </c>
      <c r="AM61" s="35">
        <f>AM63+AM64+AM65</f>
        <v>0</v>
      </c>
      <c r="AN61" s="35">
        <f t="shared" si="162"/>
        <v>0</v>
      </c>
      <c r="AO61" s="35">
        <f>AO63+AO64+AO65</f>
        <v>0</v>
      </c>
      <c r="AP61" s="35">
        <f t="shared" si="163"/>
        <v>0</v>
      </c>
      <c r="AQ61" s="35">
        <f>AQ63+AQ64+AQ65</f>
        <v>0</v>
      </c>
      <c r="AR61" s="35">
        <f t="shared" si="164"/>
        <v>0</v>
      </c>
      <c r="AS61" s="46">
        <f>AS63+AS64+AS65</f>
        <v>0</v>
      </c>
      <c r="AT61" s="35">
        <f t="shared" si="165"/>
        <v>0</v>
      </c>
      <c r="AU61" s="29"/>
      <c r="AW61" s="11"/>
    </row>
    <row r="62" spans="1:49" x14ac:dyDescent="0.3">
      <c r="A62" s="1"/>
      <c r="B62" s="58" t="s">
        <v>5</v>
      </c>
      <c r="C62" s="60"/>
      <c r="D62" s="34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79"/>
      <c r="P62" s="35"/>
      <c r="Q62" s="35"/>
      <c r="R62" s="35"/>
      <c r="S62" s="46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46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46"/>
      <c r="AT62" s="35"/>
      <c r="AU62" s="29"/>
      <c r="AW62" s="11"/>
    </row>
    <row r="63" spans="1:49" hidden="1" x14ac:dyDescent="0.3">
      <c r="A63" s="1"/>
      <c r="B63" s="41" t="s">
        <v>6</v>
      </c>
      <c r="C63" s="6"/>
      <c r="D63" s="34">
        <v>17770.600000000006</v>
      </c>
      <c r="E63" s="35">
        <v>178969.2</v>
      </c>
      <c r="F63" s="35">
        <f t="shared" si="0"/>
        <v>196739.80000000002</v>
      </c>
      <c r="G63" s="35"/>
      <c r="H63" s="35">
        <f t="shared" ref="H63:H85" si="167">F63+G63</f>
        <v>196739.80000000002</v>
      </c>
      <c r="I63" s="35"/>
      <c r="J63" s="35">
        <f t="shared" ref="J63:J85" si="168">H63+I63</f>
        <v>196739.80000000002</v>
      </c>
      <c r="K63" s="35"/>
      <c r="L63" s="35">
        <f t="shared" ref="L63:L85" si="169">J63+K63</f>
        <v>196739.80000000002</v>
      </c>
      <c r="M63" s="35"/>
      <c r="N63" s="35">
        <f t="shared" ref="N63:N85" si="170">L63+M63</f>
        <v>196739.80000000002</v>
      </c>
      <c r="O63" s="79"/>
      <c r="P63" s="35">
        <f t="shared" ref="P63:P85" si="171">N63+O63</f>
        <v>196739.80000000002</v>
      </c>
      <c r="Q63" s="35"/>
      <c r="R63" s="35">
        <f t="shared" ref="R63:R85" si="172">P63+Q63</f>
        <v>196739.80000000002</v>
      </c>
      <c r="S63" s="46"/>
      <c r="T63" s="35">
        <f t="shared" ref="T63:T85" si="173">R63+S63</f>
        <v>196739.80000000002</v>
      </c>
      <c r="U63" s="35">
        <v>344947.19999999995</v>
      </c>
      <c r="V63" s="35">
        <v>61467.9</v>
      </c>
      <c r="W63" s="35">
        <f t="shared" si="8"/>
        <v>406415.1</v>
      </c>
      <c r="X63" s="35">
        <v>179602.7</v>
      </c>
      <c r="Y63" s="35">
        <f t="shared" ref="Y63:Y85" si="174">W63+X63</f>
        <v>586017.80000000005</v>
      </c>
      <c r="Z63" s="35"/>
      <c r="AA63" s="35">
        <f t="shared" ref="AA63:AA85" si="175">Y63+Z63</f>
        <v>586017.80000000005</v>
      </c>
      <c r="AB63" s="35"/>
      <c r="AC63" s="35">
        <f t="shared" ref="AC63:AC85" si="176">AA63+AB63</f>
        <v>586017.80000000005</v>
      </c>
      <c r="AD63" s="35"/>
      <c r="AE63" s="35">
        <f t="shared" ref="AE63:AE85" si="177">AC63+AD63</f>
        <v>586017.80000000005</v>
      </c>
      <c r="AF63" s="46"/>
      <c r="AG63" s="35">
        <f t="shared" ref="AG63:AG85" si="178">AE63+AF63</f>
        <v>586017.80000000005</v>
      </c>
      <c r="AH63" s="35">
        <v>94000</v>
      </c>
      <c r="AI63" s="35">
        <v>-94000</v>
      </c>
      <c r="AJ63" s="35">
        <f t="shared" si="14"/>
        <v>0</v>
      </c>
      <c r="AK63" s="35"/>
      <c r="AL63" s="35">
        <f t="shared" ref="AL63:AL85" si="179">AJ63+AK63</f>
        <v>0</v>
      </c>
      <c r="AM63" s="35"/>
      <c r="AN63" s="35">
        <f t="shared" ref="AN63:AN85" si="180">AL63+AM63</f>
        <v>0</v>
      </c>
      <c r="AO63" s="35"/>
      <c r="AP63" s="35">
        <f t="shared" ref="AP63:AP85" si="181">AN63+AO63</f>
        <v>0</v>
      </c>
      <c r="AQ63" s="35"/>
      <c r="AR63" s="35">
        <f t="shared" ref="AR63:AR85" si="182">AP63+AQ63</f>
        <v>0</v>
      </c>
      <c r="AS63" s="46"/>
      <c r="AT63" s="35">
        <f t="shared" ref="AT63:AT85" si="183">AR63+AS63</f>
        <v>0</v>
      </c>
      <c r="AU63" s="29" t="s">
        <v>205</v>
      </c>
      <c r="AV63" s="23" t="s">
        <v>51</v>
      </c>
      <c r="AW63" s="11"/>
    </row>
    <row r="64" spans="1:49" x14ac:dyDescent="0.3">
      <c r="A64" s="1"/>
      <c r="B64" s="58" t="s">
        <v>12</v>
      </c>
      <c r="C64" s="6"/>
      <c r="D64" s="34">
        <v>0</v>
      </c>
      <c r="E64" s="35">
        <v>9476.7000000000007</v>
      </c>
      <c r="F64" s="35">
        <f t="shared" si="0"/>
        <v>9476.7000000000007</v>
      </c>
      <c r="G64" s="35"/>
      <c r="H64" s="35">
        <f t="shared" si="167"/>
        <v>9476.7000000000007</v>
      </c>
      <c r="I64" s="35"/>
      <c r="J64" s="35">
        <f t="shared" si="168"/>
        <v>9476.7000000000007</v>
      </c>
      <c r="K64" s="35"/>
      <c r="L64" s="35">
        <f t="shared" si="169"/>
        <v>9476.7000000000007</v>
      </c>
      <c r="M64" s="35"/>
      <c r="N64" s="35">
        <f t="shared" si="170"/>
        <v>9476.7000000000007</v>
      </c>
      <c r="O64" s="79"/>
      <c r="P64" s="35">
        <f t="shared" si="171"/>
        <v>9476.7000000000007</v>
      </c>
      <c r="Q64" s="35"/>
      <c r="R64" s="35">
        <f t="shared" si="172"/>
        <v>9476.7000000000007</v>
      </c>
      <c r="S64" s="46"/>
      <c r="T64" s="35">
        <f t="shared" si="173"/>
        <v>9476.7000000000007</v>
      </c>
      <c r="U64" s="35">
        <v>14277.6</v>
      </c>
      <c r="V64" s="35">
        <f>-14277.6+25260.8</f>
        <v>10983.199999999999</v>
      </c>
      <c r="W64" s="35">
        <f t="shared" si="8"/>
        <v>25260.799999999999</v>
      </c>
      <c r="X64" s="35"/>
      <c r="Y64" s="35">
        <f t="shared" si="174"/>
        <v>25260.799999999999</v>
      </c>
      <c r="Z64" s="35"/>
      <c r="AA64" s="35">
        <f t="shared" si="175"/>
        <v>25260.799999999999</v>
      </c>
      <c r="AB64" s="35"/>
      <c r="AC64" s="35">
        <f t="shared" si="176"/>
        <v>25260.799999999999</v>
      </c>
      <c r="AD64" s="35"/>
      <c r="AE64" s="35">
        <f t="shared" si="177"/>
        <v>25260.799999999999</v>
      </c>
      <c r="AF64" s="46"/>
      <c r="AG64" s="35">
        <f t="shared" si="178"/>
        <v>25260.799999999999</v>
      </c>
      <c r="AH64" s="35">
        <v>0</v>
      </c>
      <c r="AI64" s="35"/>
      <c r="AJ64" s="35">
        <f t="shared" si="14"/>
        <v>0</v>
      </c>
      <c r="AK64" s="35"/>
      <c r="AL64" s="35">
        <f t="shared" si="179"/>
        <v>0</v>
      </c>
      <c r="AM64" s="35"/>
      <c r="AN64" s="35">
        <f t="shared" si="180"/>
        <v>0</v>
      </c>
      <c r="AO64" s="35"/>
      <c r="AP64" s="35">
        <f t="shared" si="181"/>
        <v>0</v>
      </c>
      <c r="AQ64" s="35"/>
      <c r="AR64" s="35">
        <f t="shared" si="182"/>
        <v>0</v>
      </c>
      <c r="AS64" s="46"/>
      <c r="AT64" s="35">
        <f t="shared" si="183"/>
        <v>0</v>
      </c>
      <c r="AU64" s="29" t="s">
        <v>312</v>
      </c>
      <c r="AW64" s="11"/>
    </row>
    <row r="65" spans="1:49" x14ac:dyDescent="0.3">
      <c r="A65" s="1"/>
      <c r="B65" s="58" t="s">
        <v>27</v>
      </c>
      <c r="C65" s="6"/>
      <c r="D65" s="34"/>
      <c r="E65" s="35">
        <v>180057</v>
      </c>
      <c r="F65" s="35">
        <f t="shared" si="0"/>
        <v>180057</v>
      </c>
      <c r="G65" s="35"/>
      <c r="H65" s="35">
        <f t="shared" si="167"/>
        <v>180057</v>
      </c>
      <c r="I65" s="35"/>
      <c r="J65" s="35">
        <f t="shared" si="168"/>
        <v>180057</v>
      </c>
      <c r="K65" s="35"/>
      <c r="L65" s="35">
        <f t="shared" si="169"/>
        <v>180057</v>
      </c>
      <c r="M65" s="35"/>
      <c r="N65" s="35">
        <f t="shared" si="170"/>
        <v>180057</v>
      </c>
      <c r="O65" s="79"/>
      <c r="P65" s="35">
        <f t="shared" si="171"/>
        <v>180057</v>
      </c>
      <c r="Q65" s="35"/>
      <c r="R65" s="35">
        <f t="shared" si="172"/>
        <v>180057</v>
      </c>
      <c r="S65" s="46"/>
      <c r="T65" s="35">
        <f t="shared" si="173"/>
        <v>180057</v>
      </c>
      <c r="U65" s="35"/>
      <c r="V65" s="35">
        <v>479955.5</v>
      </c>
      <c r="W65" s="35">
        <f t="shared" si="8"/>
        <v>479955.5</v>
      </c>
      <c r="X65" s="35"/>
      <c r="Y65" s="35">
        <f t="shared" si="174"/>
        <v>479955.5</v>
      </c>
      <c r="Z65" s="35"/>
      <c r="AA65" s="35">
        <f t="shared" si="175"/>
        <v>479955.5</v>
      </c>
      <c r="AB65" s="35"/>
      <c r="AC65" s="35">
        <f t="shared" si="176"/>
        <v>479955.5</v>
      </c>
      <c r="AD65" s="35"/>
      <c r="AE65" s="35">
        <f t="shared" si="177"/>
        <v>479955.5</v>
      </c>
      <c r="AF65" s="46"/>
      <c r="AG65" s="35">
        <f t="shared" si="178"/>
        <v>479955.5</v>
      </c>
      <c r="AH65" s="35"/>
      <c r="AI65" s="35"/>
      <c r="AJ65" s="35">
        <f t="shared" si="14"/>
        <v>0</v>
      </c>
      <c r="AK65" s="35"/>
      <c r="AL65" s="35">
        <f t="shared" si="179"/>
        <v>0</v>
      </c>
      <c r="AM65" s="35"/>
      <c r="AN65" s="35">
        <f t="shared" si="180"/>
        <v>0</v>
      </c>
      <c r="AO65" s="35"/>
      <c r="AP65" s="35">
        <f t="shared" si="181"/>
        <v>0</v>
      </c>
      <c r="AQ65" s="35"/>
      <c r="AR65" s="35">
        <f t="shared" si="182"/>
        <v>0</v>
      </c>
      <c r="AS65" s="46"/>
      <c r="AT65" s="35">
        <f t="shared" si="183"/>
        <v>0</v>
      </c>
      <c r="AU65" s="29" t="s">
        <v>310</v>
      </c>
      <c r="AW65" s="11"/>
    </row>
    <row r="66" spans="1:49" ht="37.5" x14ac:dyDescent="0.3">
      <c r="A66" s="1" t="s">
        <v>78</v>
      </c>
      <c r="B66" s="58" t="s">
        <v>57</v>
      </c>
      <c r="C66" s="60" t="s">
        <v>11</v>
      </c>
      <c r="D66" s="34">
        <v>6999.9</v>
      </c>
      <c r="E66" s="35"/>
      <c r="F66" s="35">
        <f t="shared" si="0"/>
        <v>6999.9</v>
      </c>
      <c r="G66" s="35"/>
      <c r="H66" s="35">
        <f t="shared" si="167"/>
        <v>6999.9</v>
      </c>
      <c r="I66" s="35"/>
      <c r="J66" s="35">
        <f t="shared" si="168"/>
        <v>6999.9</v>
      </c>
      <c r="K66" s="35"/>
      <c r="L66" s="35">
        <f t="shared" si="169"/>
        <v>6999.9</v>
      </c>
      <c r="M66" s="35"/>
      <c r="N66" s="35">
        <f t="shared" si="170"/>
        <v>6999.9</v>
      </c>
      <c r="O66" s="79">
        <v>-6999.9</v>
      </c>
      <c r="P66" s="35">
        <f t="shared" si="171"/>
        <v>0</v>
      </c>
      <c r="Q66" s="35"/>
      <c r="R66" s="35">
        <f t="shared" si="172"/>
        <v>0</v>
      </c>
      <c r="S66" s="46"/>
      <c r="T66" s="35">
        <f t="shared" si="173"/>
        <v>0</v>
      </c>
      <c r="U66" s="35">
        <v>0</v>
      </c>
      <c r="V66" s="35"/>
      <c r="W66" s="35">
        <f t="shared" si="8"/>
        <v>0</v>
      </c>
      <c r="X66" s="35"/>
      <c r="Y66" s="35">
        <f t="shared" si="174"/>
        <v>0</v>
      </c>
      <c r="Z66" s="35"/>
      <c r="AA66" s="35">
        <f t="shared" si="175"/>
        <v>0</v>
      </c>
      <c r="AB66" s="35"/>
      <c r="AC66" s="35">
        <f t="shared" si="176"/>
        <v>0</v>
      </c>
      <c r="AD66" s="35"/>
      <c r="AE66" s="35">
        <f t="shared" si="177"/>
        <v>0</v>
      </c>
      <c r="AF66" s="46"/>
      <c r="AG66" s="35">
        <f t="shared" si="178"/>
        <v>0</v>
      </c>
      <c r="AH66" s="35">
        <v>0</v>
      </c>
      <c r="AI66" s="35"/>
      <c r="AJ66" s="35">
        <f t="shared" si="14"/>
        <v>0</v>
      </c>
      <c r="AK66" s="35"/>
      <c r="AL66" s="35">
        <f t="shared" si="179"/>
        <v>0</v>
      </c>
      <c r="AM66" s="35"/>
      <c r="AN66" s="35">
        <f t="shared" si="180"/>
        <v>0</v>
      </c>
      <c r="AO66" s="35"/>
      <c r="AP66" s="35">
        <f t="shared" si="181"/>
        <v>0</v>
      </c>
      <c r="AQ66" s="35">
        <v>6999.9</v>
      </c>
      <c r="AR66" s="35">
        <f t="shared" si="182"/>
        <v>6999.9</v>
      </c>
      <c r="AS66" s="46"/>
      <c r="AT66" s="35">
        <f t="shared" si="183"/>
        <v>6999.9</v>
      </c>
      <c r="AU66" s="29" t="s">
        <v>206</v>
      </c>
      <c r="AW66" s="11"/>
    </row>
    <row r="67" spans="1:49" ht="37.5" x14ac:dyDescent="0.3">
      <c r="A67" s="1" t="s">
        <v>79</v>
      </c>
      <c r="B67" s="58" t="s">
        <v>58</v>
      </c>
      <c r="C67" s="60" t="s">
        <v>11</v>
      </c>
      <c r="D67" s="34">
        <v>622.9</v>
      </c>
      <c r="E67" s="35"/>
      <c r="F67" s="35">
        <f t="shared" si="0"/>
        <v>622.9</v>
      </c>
      <c r="G67" s="35"/>
      <c r="H67" s="35">
        <f t="shared" si="167"/>
        <v>622.9</v>
      </c>
      <c r="I67" s="35"/>
      <c r="J67" s="35">
        <f t="shared" si="168"/>
        <v>622.9</v>
      </c>
      <c r="K67" s="35"/>
      <c r="L67" s="35">
        <f t="shared" si="169"/>
        <v>622.9</v>
      </c>
      <c r="M67" s="35"/>
      <c r="N67" s="35">
        <f t="shared" si="170"/>
        <v>622.9</v>
      </c>
      <c r="O67" s="79"/>
      <c r="P67" s="35">
        <f t="shared" si="171"/>
        <v>622.9</v>
      </c>
      <c r="Q67" s="35"/>
      <c r="R67" s="35">
        <f t="shared" si="172"/>
        <v>622.9</v>
      </c>
      <c r="S67" s="46"/>
      <c r="T67" s="35">
        <f t="shared" si="173"/>
        <v>622.9</v>
      </c>
      <c r="U67" s="35">
        <v>16000</v>
      </c>
      <c r="V67" s="35"/>
      <c r="W67" s="35">
        <f t="shared" si="8"/>
        <v>16000</v>
      </c>
      <c r="X67" s="35"/>
      <c r="Y67" s="35">
        <f t="shared" si="174"/>
        <v>16000</v>
      </c>
      <c r="Z67" s="35"/>
      <c r="AA67" s="35">
        <f t="shared" si="175"/>
        <v>16000</v>
      </c>
      <c r="AB67" s="35"/>
      <c r="AC67" s="35">
        <f t="shared" si="176"/>
        <v>16000</v>
      </c>
      <c r="AD67" s="35"/>
      <c r="AE67" s="35">
        <f t="shared" si="177"/>
        <v>16000</v>
      </c>
      <c r="AF67" s="46"/>
      <c r="AG67" s="35">
        <f t="shared" si="178"/>
        <v>16000</v>
      </c>
      <c r="AH67" s="35">
        <v>0</v>
      </c>
      <c r="AI67" s="35"/>
      <c r="AJ67" s="35">
        <f t="shared" si="14"/>
        <v>0</v>
      </c>
      <c r="AK67" s="35"/>
      <c r="AL67" s="35">
        <f t="shared" si="179"/>
        <v>0</v>
      </c>
      <c r="AM67" s="35"/>
      <c r="AN67" s="35">
        <f t="shared" si="180"/>
        <v>0</v>
      </c>
      <c r="AO67" s="35"/>
      <c r="AP67" s="35">
        <f t="shared" si="181"/>
        <v>0</v>
      </c>
      <c r="AQ67" s="35"/>
      <c r="AR67" s="35">
        <f t="shared" si="182"/>
        <v>0</v>
      </c>
      <c r="AS67" s="46"/>
      <c r="AT67" s="35">
        <f t="shared" si="183"/>
        <v>0</v>
      </c>
      <c r="AU67" s="29" t="s">
        <v>207</v>
      </c>
      <c r="AW67" s="11"/>
    </row>
    <row r="68" spans="1:49" ht="37.5" x14ac:dyDescent="0.3">
      <c r="A68" s="1" t="s">
        <v>80</v>
      </c>
      <c r="B68" s="58" t="s">
        <v>59</v>
      </c>
      <c r="C68" s="60" t="s">
        <v>11</v>
      </c>
      <c r="D68" s="34">
        <v>622.9</v>
      </c>
      <c r="E68" s="35"/>
      <c r="F68" s="35">
        <f t="shared" si="0"/>
        <v>622.9</v>
      </c>
      <c r="G68" s="35"/>
      <c r="H68" s="35">
        <f t="shared" si="167"/>
        <v>622.9</v>
      </c>
      <c r="I68" s="35"/>
      <c r="J68" s="35">
        <f t="shared" si="168"/>
        <v>622.9</v>
      </c>
      <c r="K68" s="35"/>
      <c r="L68" s="35">
        <f t="shared" si="169"/>
        <v>622.9</v>
      </c>
      <c r="M68" s="35"/>
      <c r="N68" s="35">
        <f t="shared" si="170"/>
        <v>622.9</v>
      </c>
      <c r="O68" s="79"/>
      <c r="P68" s="35">
        <f t="shared" si="171"/>
        <v>622.9</v>
      </c>
      <c r="Q68" s="35"/>
      <c r="R68" s="35">
        <f t="shared" si="172"/>
        <v>622.9</v>
      </c>
      <c r="S68" s="46"/>
      <c r="T68" s="35">
        <f t="shared" si="173"/>
        <v>622.9</v>
      </c>
      <c r="U68" s="35">
        <v>16000</v>
      </c>
      <c r="V68" s="35"/>
      <c r="W68" s="35">
        <f t="shared" si="8"/>
        <v>16000</v>
      </c>
      <c r="X68" s="35"/>
      <c r="Y68" s="35">
        <f t="shared" si="174"/>
        <v>16000</v>
      </c>
      <c r="Z68" s="35"/>
      <c r="AA68" s="35">
        <f t="shared" si="175"/>
        <v>16000</v>
      </c>
      <c r="AB68" s="35"/>
      <c r="AC68" s="35">
        <f t="shared" si="176"/>
        <v>16000</v>
      </c>
      <c r="AD68" s="35"/>
      <c r="AE68" s="35">
        <f t="shared" si="177"/>
        <v>16000</v>
      </c>
      <c r="AF68" s="46"/>
      <c r="AG68" s="35">
        <f t="shared" si="178"/>
        <v>16000</v>
      </c>
      <c r="AH68" s="35">
        <v>0</v>
      </c>
      <c r="AI68" s="35"/>
      <c r="AJ68" s="35">
        <f t="shared" si="14"/>
        <v>0</v>
      </c>
      <c r="AK68" s="35"/>
      <c r="AL68" s="35">
        <f t="shared" si="179"/>
        <v>0</v>
      </c>
      <c r="AM68" s="35"/>
      <c r="AN68" s="35">
        <f t="shared" si="180"/>
        <v>0</v>
      </c>
      <c r="AO68" s="35"/>
      <c r="AP68" s="35">
        <f t="shared" si="181"/>
        <v>0</v>
      </c>
      <c r="AQ68" s="35"/>
      <c r="AR68" s="35">
        <f t="shared" si="182"/>
        <v>0</v>
      </c>
      <c r="AS68" s="46"/>
      <c r="AT68" s="35">
        <f t="shared" si="183"/>
        <v>0</v>
      </c>
      <c r="AU68" s="29" t="s">
        <v>208</v>
      </c>
      <c r="AW68" s="11"/>
    </row>
    <row r="69" spans="1:49" ht="37.5" x14ac:dyDescent="0.3">
      <c r="A69" s="1" t="s">
        <v>81</v>
      </c>
      <c r="B69" s="58" t="s">
        <v>60</v>
      </c>
      <c r="C69" s="60" t="s">
        <v>11</v>
      </c>
      <c r="D69" s="34">
        <v>16622.900000000001</v>
      </c>
      <c r="E69" s="35"/>
      <c r="F69" s="35">
        <f t="shared" si="0"/>
        <v>16622.900000000001</v>
      </c>
      <c r="G69" s="35"/>
      <c r="H69" s="35">
        <f t="shared" si="167"/>
        <v>16622.900000000001</v>
      </c>
      <c r="I69" s="35"/>
      <c r="J69" s="35">
        <f t="shared" si="168"/>
        <v>16622.900000000001</v>
      </c>
      <c r="K69" s="35"/>
      <c r="L69" s="35">
        <f t="shared" si="169"/>
        <v>16622.900000000001</v>
      </c>
      <c r="M69" s="35"/>
      <c r="N69" s="35">
        <f t="shared" si="170"/>
        <v>16622.900000000001</v>
      </c>
      <c r="O69" s="79">
        <v>-16622.900000000001</v>
      </c>
      <c r="P69" s="35">
        <f t="shared" si="171"/>
        <v>0</v>
      </c>
      <c r="Q69" s="35"/>
      <c r="R69" s="35">
        <f t="shared" si="172"/>
        <v>0</v>
      </c>
      <c r="S69" s="46"/>
      <c r="T69" s="35">
        <f t="shared" si="173"/>
        <v>0</v>
      </c>
      <c r="U69" s="35">
        <v>0</v>
      </c>
      <c r="V69" s="35"/>
      <c r="W69" s="35">
        <f t="shared" si="8"/>
        <v>0</v>
      </c>
      <c r="X69" s="35"/>
      <c r="Y69" s="35">
        <f t="shared" si="174"/>
        <v>0</v>
      </c>
      <c r="Z69" s="35"/>
      <c r="AA69" s="35">
        <f t="shared" si="175"/>
        <v>0</v>
      </c>
      <c r="AB69" s="35"/>
      <c r="AC69" s="35">
        <f t="shared" si="176"/>
        <v>0</v>
      </c>
      <c r="AD69" s="35"/>
      <c r="AE69" s="35">
        <f t="shared" si="177"/>
        <v>0</v>
      </c>
      <c r="AF69" s="46"/>
      <c r="AG69" s="35">
        <f t="shared" si="178"/>
        <v>0</v>
      </c>
      <c r="AH69" s="35">
        <v>0</v>
      </c>
      <c r="AI69" s="35"/>
      <c r="AJ69" s="35">
        <f t="shared" si="14"/>
        <v>0</v>
      </c>
      <c r="AK69" s="35"/>
      <c r="AL69" s="35">
        <f t="shared" si="179"/>
        <v>0</v>
      </c>
      <c r="AM69" s="35"/>
      <c r="AN69" s="35">
        <f t="shared" si="180"/>
        <v>0</v>
      </c>
      <c r="AO69" s="35"/>
      <c r="AP69" s="35">
        <f t="shared" si="181"/>
        <v>0</v>
      </c>
      <c r="AQ69" s="35">
        <v>16622.900000000001</v>
      </c>
      <c r="AR69" s="35">
        <f t="shared" si="182"/>
        <v>16622.900000000001</v>
      </c>
      <c r="AS69" s="46"/>
      <c r="AT69" s="35">
        <f t="shared" si="183"/>
        <v>16622.900000000001</v>
      </c>
      <c r="AU69" s="29" t="s">
        <v>209</v>
      </c>
      <c r="AW69" s="11"/>
    </row>
    <row r="70" spans="1:49" ht="37.5" x14ac:dyDescent="0.3">
      <c r="A70" s="1" t="s">
        <v>82</v>
      </c>
      <c r="B70" s="58" t="s">
        <v>61</v>
      </c>
      <c r="C70" s="60" t="s">
        <v>11</v>
      </c>
      <c r="D70" s="34">
        <v>16000</v>
      </c>
      <c r="E70" s="35"/>
      <c r="F70" s="35">
        <f t="shared" si="0"/>
        <v>16000</v>
      </c>
      <c r="G70" s="35"/>
      <c r="H70" s="35">
        <f t="shared" si="167"/>
        <v>16000</v>
      </c>
      <c r="I70" s="35"/>
      <c r="J70" s="35">
        <f t="shared" si="168"/>
        <v>16000</v>
      </c>
      <c r="K70" s="35"/>
      <c r="L70" s="35">
        <f t="shared" si="169"/>
        <v>16000</v>
      </c>
      <c r="M70" s="35"/>
      <c r="N70" s="35">
        <f t="shared" si="170"/>
        <v>16000</v>
      </c>
      <c r="O70" s="79"/>
      <c r="P70" s="35">
        <f t="shared" si="171"/>
        <v>16000</v>
      </c>
      <c r="Q70" s="35"/>
      <c r="R70" s="35">
        <f t="shared" si="172"/>
        <v>16000</v>
      </c>
      <c r="S70" s="46"/>
      <c r="T70" s="35">
        <f t="shared" si="173"/>
        <v>16000</v>
      </c>
      <c r="U70" s="35">
        <v>0</v>
      </c>
      <c r="V70" s="35"/>
      <c r="W70" s="35">
        <f t="shared" si="8"/>
        <v>0</v>
      </c>
      <c r="X70" s="35"/>
      <c r="Y70" s="35">
        <f t="shared" si="174"/>
        <v>0</v>
      </c>
      <c r="Z70" s="35"/>
      <c r="AA70" s="35">
        <f t="shared" si="175"/>
        <v>0</v>
      </c>
      <c r="AB70" s="35"/>
      <c r="AC70" s="35">
        <f t="shared" si="176"/>
        <v>0</v>
      </c>
      <c r="AD70" s="35"/>
      <c r="AE70" s="35">
        <f t="shared" si="177"/>
        <v>0</v>
      </c>
      <c r="AF70" s="46"/>
      <c r="AG70" s="35">
        <f t="shared" si="178"/>
        <v>0</v>
      </c>
      <c r="AH70" s="35">
        <v>0</v>
      </c>
      <c r="AI70" s="35"/>
      <c r="AJ70" s="35">
        <f t="shared" si="14"/>
        <v>0</v>
      </c>
      <c r="AK70" s="35"/>
      <c r="AL70" s="35">
        <f t="shared" si="179"/>
        <v>0</v>
      </c>
      <c r="AM70" s="35"/>
      <c r="AN70" s="35">
        <f t="shared" si="180"/>
        <v>0</v>
      </c>
      <c r="AO70" s="35"/>
      <c r="AP70" s="35">
        <f t="shared" si="181"/>
        <v>0</v>
      </c>
      <c r="AQ70" s="35"/>
      <c r="AR70" s="35">
        <f t="shared" si="182"/>
        <v>0</v>
      </c>
      <c r="AS70" s="46"/>
      <c r="AT70" s="35">
        <f t="shared" si="183"/>
        <v>0</v>
      </c>
      <c r="AU70" s="29" t="s">
        <v>210</v>
      </c>
      <c r="AW70" s="11"/>
    </row>
    <row r="71" spans="1:49" ht="37.5" x14ac:dyDescent="0.3">
      <c r="A71" s="1" t="s">
        <v>83</v>
      </c>
      <c r="B71" s="58" t="s">
        <v>62</v>
      </c>
      <c r="C71" s="60" t="s">
        <v>11</v>
      </c>
      <c r="D71" s="34">
        <v>0</v>
      </c>
      <c r="E71" s="35"/>
      <c r="F71" s="35">
        <f t="shared" si="0"/>
        <v>0</v>
      </c>
      <c r="G71" s="35"/>
      <c r="H71" s="35">
        <f t="shared" si="167"/>
        <v>0</v>
      </c>
      <c r="I71" s="35"/>
      <c r="J71" s="35">
        <f t="shared" si="168"/>
        <v>0</v>
      </c>
      <c r="K71" s="35"/>
      <c r="L71" s="35">
        <f t="shared" si="169"/>
        <v>0</v>
      </c>
      <c r="M71" s="35"/>
      <c r="N71" s="35">
        <f t="shared" si="170"/>
        <v>0</v>
      </c>
      <c r="O71" s="79"/>
      <c r="P71" s="35">
        <f t="shared" si="171"/>
        <v>0</v>
      </c>
      <c r="Q71" s="35"/>
      <c r="R71" s="35">
        <f t="shared" si="172"/>
        <v>0</v>
      </c>
      <c r="S71" s="46"/>
      <c r="T71" s="35">
        <f t="shared" si="173"/>
        <v>0</v>
      </c>
      <c r="U71" s="35">
        <v>16622.900000000001</v>
      </c>
      <c r="V71" s="35"/>
      <c r="W71" s="35">
        <f t="shared" si="8"/>
        <v>16622.900000000001</v>
      </c>
      <c r="X71" s="35"/>
      <c r="Y71" s="35">
        <f t="shared" si="174"/>
        <v>16622.900000000001</v>
      </c>
      <c r="Z71" s="35"/>
      <c r="AA71" s="35">
        <f t="shared" si="175"/>
        <v>16622.900000000001</v>
      </c>
      <c r="AB71" s="35"/>
      <c r="AC71" s="35">
        <f t="shared" si="176"/>
        <v>16622.900000000001</v>
      </c>
      <c r="AD71" s="35"/>
      <c r="AE71" s="35">
        <f t="shared" si="177"/>
        <v>16622.900000000001</v>
      </c>
      <c r="AF71" s="46"/>
      <c r="AG71" s="35">
        <f t="shared" si="178"/>
        <v>16622.900000000001</v>
      </c>
      <c r="AH71" s="35">
        <v>0</v>
      </c>
      <c r="AI71" s="35"/>
      <c r="AJ71" s="35">
        <f t="shared" si="14"/>
        <v>0</v>
      </c>
      <c r="AK71" s="35"/>
      <c r="AL71" s="35">
        <f t="shared" si="179"/>
        <v>0</v>
      </c>
      <c r="AM71" s="35"/>
      <c r="AN71" s="35">
        <f t="shared" si="180"/>
        <v>0</v>
      </c>
      <c r="AO71" s="35"/>
      <c r="AP71" s="35">
        <f t="shared" si="181"/>
        <v>0</v>
      </c>
      <c r="AQ71" s="35"/>
      <c r="AR71" s="35">
        <f t="shared" si="182"/>
        <v>0</v>
      </c>
      <c r="AS71" s="46"/>
      <c r="AT71" s="35">
        <f t="shared" si="183"/>
        <v>0</v>
      </c>
      <c r="AU71" s="29" t="s">
        <v>211</v>
      </c>
      <c r="AW71" s="11"/>
    </row>
    <row r="72" spans="1:49" ht="37.5" x14ac:dyDescent="0.3">
      <c r="A72" s="1" t="s">
        <v>84</v>
      </c>
      <c r="B72" s="58" t="s">
        <v>63</v>
      </c>
      <c r="C72" s="60" t="s">
        <v>11</v>
      </c>
      <c r="D72" s="34">
        <v>17616.3</v>
      </c>
      <c r="E72" s="35"/>
      <c r="F72" s="35">
        <f t="shared" si="0"/>
        <v>17616.3</v>
      </c>
      <c r="G72" s="35"/>
      <c r="H72" s="35">
        <f t="shared" si="167"/>
        <v>17616.3</v>
      </c>
      <c r="I72" s="35"/>
      <c r="J72" s="35">
        <f t="shared" si="168"/>
        <v>17616.3</v>
      </c>
      <c r="K72" s="35"/>
      <c r="L72" s="35">
        <f t="shared" si="169"/>
        <v>17616.3</v>
      </c>
      <c r="M72" s="35"/>
      <c r="N72" s="35">
        <f t="shared" si="170"/>
        <v>17616.3</v>
      </c>
      <c r="O72" s="79"/>
      <c r="P72" s="35">
        <f t="shared" si="171"/>
        <v>17616.3</v>
      </c>
      <c r="Q72" s="35"/>
      <c r="R72" s="35">
        <f t="shared" si="172"/>
        <v>17616.3</v>
      </c>
      <c r="S72" s="46"/>
      <c r="T72" s="35">
        <f t="shared" si="173"/>
        <v>17616.3</v>
      </c>
      <c r="U72" s="35">
        <v>0</v>
      </c>
      <c r="V72" s="35"/>
      <c r="W72" s="35">
        <f t="shared" si="8"/>
        <v>0</v>
      </c>
      <c r="X72" s="35"/>
      <c r="Y72" s="35">
        <f t="shared" si="174"/>
        <v>0</v>
      </c>
      <c r="Z72" s="35"/>
      <c r="AA72" s="35">
        <f t="shared" si="175"/>
        <v>0</v>
      </c>
      <c r="AB72" s="35"/>
      <c r="AC72" s="35">
        <f t="shared" si="176"/>
        <v>0</v>
      </c>
      <c r="AD72" s="35"/>
      <c r="AE72" s="35">
        <f t="shared" si="177"/>
        <v>0</v>
      </c>
      <c r="AF72" s="46"/>
      <c r="AG72" s="35">
        <f t="shared" si="178"/>
        <v>0</v>
      </c>
      <c r="AH72" s="35">
        <v>0</v>
      </c>
      <c r="AI72" s="35"/>
      <c r="AJ72" s="35">
        <f t="shared" si="14"/>
        <v>0</v>
      </c>
      <c r="AK72" s="35"/>
      <c r="AL72" s="35">
        <f t="shared" si="179"/>
        <v>0</v>
      </c>
      <c r="AM72" s="35"/>
      <c r="AN72" s="35">
        <f t="shared" si="180"/>
        <v>0</v>
      </c>
      <c r="AO72" s="35"/>
      <c r="AP72" s="35">
        <f t="shared" si="181"/>
        <v>0</v>
      </c>
      <c r="AQ72" s="35"/>
      <c r="AR72" s="35">
        <f t="shared" si="182"/>
        <v>0</v>
      </c>
      <c r="AS72" s="46"/>
      <c r="AT72" s="35">
        <f t="shared" si="183"/>
        <v>0</v>
      </c>
      <c r="AU72" s="29" t="s">
        <v>212</v>
      </c>
      <c r="AW72" s="11"/>
    </row>
    <row r="73" spans="1:49" ht="56.25" x14ac:dyDescent="0.3">
      <c r="A73" s="104" t="s">
        <v>85</v>
      </c>
      <c r="B73" s="108" t="s">
        <v>64</v>
      </c>
      <c r="C73" s="60" t="s">
        <v>32</v>
      </c>
      <c r="D73" s="34">
        <v>13208</v>
      </c>
      <c r="E73" s="35"/>
      <c r="F73" s="35">
        <f t="shared" si="0"/>
        <v>13208</v>
      </c>
      <c r="G73" s="35"/>
      <c r="H73" s="35">
        <f t="shared" si="167"/>
        <v>13208</v>
      </c>
      <c r="I73" s="35"/>
      <c r="J73" s="35">
        <f t="shared" si="168"/>
        <v>13208</v>
      </c>
      <c r="K73" s="35"/>
      <c r="L73" s="35">
        <f t="shared" si="169"/>
        <v>13208</v>
      </c>
      <c r="M73" s="35"/>
      <c r="N73" s="35">
        <f t="shared" si="170"/>
        <v>13208</v>
      </c>
      <c r="O73" s="79"/>
      <c r="P73" s="35">
        <f t="shared" si="171"/>
        <v>13208</v>
      </c>
      <c r="Q73" s="35"/>
      <c r="R73" s="35">
        <f t="shared" si="172"/>
        <v>13208</v>
      </c>
      <c r="S73" s="46"/>
      <c r="T73" s="35">
        <f t="shared" si="173"/>
        <v>13208</v>
      </c>
      <c r="U73" s="35">
        <v>130859</v>
      </c>
      <c r="V73" s="35"/>
      <c r="W73" s="35">
        <f t="shared" si="8"/>
        <v>130859</v>
      </c>
      <c r="X73" s="35"/>
      <c r="Y73" s="35">
        <f t="shared" si="174"/>
        <v>130859</v>
      </c>
      <c r="Z73" s="35"/>
      <c r="AA73" s="35">
        <f t="shared" si="175"/>
        <v>130859</v>
      </c>
      <c r="AB73" s="35"/>
      <c r="AC73" s="35">
        <f t="shared" si="176"/>
        <v>130859</v>
      </c>
      <c r="AD73" s="35"/>
      <c r="AE73" s="35">
        <f t="shared" si="177"/>
        <v>130859</v>
      </c>
      <c r="AF73" s="46"/>
      <c r="AG73" s="35">
        <f t="shared" si="178"/>
        <v>130859</v>
      </c>
      <c r="AH73" s="35">
        <v>0</v>
      </c>
      <c r="AI73" s="35"/>
      <c r="AJ73" s="35">
        <f t="shared" si="14"/>
        <v>0</v>
      </c>
      <c r="AK73" s="35"/>
      <c r="AL73" s="35">
        <f t="shared" si="179"/>
        <v>0</v>
      </c>
      <c r="AM73" s="35"/>
      <c r="AN73" s="35">
        <f t="shared" si="180"/>
        <v>0</v>
      </c>
      <c r="AO73" s="35"/>
      <c r="AP73" s="35">
        <f t="shared" si="181"/>
        <v>0</v>
      </c>
      <c r="AQ73" s="35"/>
      <c r="AR73" s="35">
        <f t="shared" si="182"/>
        <v>0</v>
      </c>
      <c r="AS73" s="46"/>
      <c r="AT73" s="35">
        <f t="shared" si="183"/>
        <v>0</v>
      </c>
      <c r="AU73" s="29" t="s">
        <v>213</v>
      </c>
      <c r="AW73" s="11"/>
    </row>
    <row r="74" spans="1:49" ht="37.5" x14ac:dyDescent="0.3">
      <c r="A74" s="105"/>
      <c r="B74" s="109"/>
      <c r="C74" s="60" t="s">
        <v>11</v>
      </c>
      <c r="D74" s="34">
        <v>0</v>
      </c>
      <c r="E74" s="35"/>
      <c r="F74" s="35">
        <f t="shared" si="0"/>
        <v>0</v>
      </c>
      <c r="G74" s="35"/>
      <c r="H74" s="35">
        <f t="shared" si="167"/>
        <v>0</v>
      </c>
      <c r="I74" s="35"/>
      <c r="J74" s="35">
        <f t="shared" si="168"/>
        <v>0</v>
      </c>
      <c r="K74" s="35"/>
      <c r="L74" s="35">
        <f t="shared" si="169"/>
        <v>0</v>
      </c>
      <c r="M74" s="35"/>
      <c r="N74" s="35">
        <f t="shared" si="170"/>
        <v>0</v>
      </c>
      <c r="O74" s="79"/>
      <c r="P74" s="35">
        <f t="shared" si="171"/>
        <v>0</v>
      </c>
      <c r="Q74" s="35"/>
      <c r="R74" s="35">
        <f t="shared" si="172"/>
        <v>0</v>
      </c>
      <c r="S74" s="46"/>
      <c r="T74" s="35">
        <f t="shared" si="173"/>
        <v>0</v>
      </c>
      <c r="U74" s="35">
        <v>1294.7</v>
      </c>
      <c r="V74" s="35"/>
      <c r="W74" s="35">
        <f t="shared" si="8"/>
        <v>1294.7</v>
      </c>
      <c r="X74" s="35"/>
      <c r="Y74" s="35">
        <f t="shared" si="174"/>
        <v>1294.7</v>
      </c>
      <c r="Z74" s="35"/>
      <c r="AA74" s="35">
        <f t="shared" si="175"/>
        <v>1294.7</v>
      </c>
      <c r="AB74" s="35"/>
      <c r="AC74" s="35">
        <f t="shared" si="176"/>
        <v>1294.7</v>
      </c>
      <c r="AD74" s="35"/>
      <c r="AE74" s="35">
        <f t="shared" si="177"/>
        <v>1294.7</v>
      </c>
      <c r="AF74" s="46"/>
      <c r="AG74" s="35">
        <f t="shared" si="178"/>
        <v>1294.7</v>
      </c>
      <c r="AH74" s="35">
        <v>0</v>
      </c>
      <c r="AI74" s="35"/>
      <c r="AJ74" s="35">
        <f t="shared" si="14"/>
        <v>0</v>
      </c>
      <c r="AK74" s="35"/>
      <c r="AL74" s="35">
        <f t="shared" si="179"/>
        <v>0</v>
      </c>
      <c r="AM74" s="35"/>
      <c r="AN74" s="35">
        <f t="shared" si="180"/>
        <v>0</v>
      </c>
      <c r="AO74" s="35"/>
      <c r="AP74" s="35">
        <f t="shared" si="181"/>
        <v>0</v>
      </c>
      <c r="AQ74" s="35"/>
      <c r="AR74" s="35">
        <f t="shared" si="182"/>
        <v>0</v>
      </c>
      <c r="AS74" s="46"/>
      <c r="AT74" s="35">
        <f t="shared" si="183"/>
        <v>0</v>
      </c>
      <c r="AU74" s="29" t="s">
        <v>213</v>
      </c>
      <c r="AW74" s="11"/>
    </row>
    <row r="75" spans="1:49" ht="56.25" x14ac:dyDescent="0.3">
      <c r="A75" s="104" t="s">
        <v>86</v>
      </c>
      <c r="B75" s="108" t="s">
        <v>65</v>
      </c>
      <c r="C75" s="60" t="s">
        <v>32</v>
      </c>
      <c r="D75" s="34">
        <v>13208</v>
      </c>
      <c r="E75" s="35"/>
      <c r="F75" s="35">
        <f t="shared" si="0"/>
        <v>13208</v>
      </c>
      <c r="G75" s="35"/>
      <c r="H75" s="35">
        <f t="shared" si="167"/>
        <v>13208</v>
      </c>
      <c r="I75" s="35"/>
      <c r="J75" s="35">
        <f t="shared" si="168"/>
        <v>13208</v>
      </c>
      <c r="K75" s="35"/>
      <c r="L75" s="35">
        <f t="shared" si="169"/>
        <v>13208</v>
      </c>
      <c r="M75" s="35"/>
      <c r="N75" s="35">
        <f t="shared" si="170"/>
        <v>13208</v>
      </c>
      <c r="O75" s="79"/>
      <c r="P75" s="35">
        <f t="shared" si="171"/>
        <v>13208</v>
      </c>
      <c r="Q75" s="35"/>
      <c r="R75" s="35">
        <f t="shared" si="172"/>
        <v>13208</v>
      </c>
      <c r="S75" s="46"/>
      <c r="T75" s="35">
        <f t="shared" si="173"/>
        <v>13208</v>
      </c>
      <c r="U75" s="35">
        <v>105503.9</v>
      </c>
      <c r="V75" s="35"/>
      <c r="W75" s="35">
        <f t="shared" si="8"/>
        <v>105503.9</v>
      </c>
      <c r="X75" s="35"/>
      <c r="Y75" s="35">
        <f t="shared" si="174"/>
        <v>105503.9</v>
      </c>
      <c r="Z75" s="35"/>
      <c r="AA75" s="35">
        <f t="shared" si="175"/>
        <v>105503.9</v>
      </c>
      <c r="AB75" s="35"/>
      <c r="AC75" s="35">
        <f t="shared" si="176"/>
        <v>105503.9</v>
      </c>
      <c r="AD75" s="35"/>
      <c r="AE75" s="35">
        <f t="shared" si="177"/>
        <v>105503.9</v>
      </c>
      <c r="AF75" s="46"/>
      <c r="AG75" s="35">
        <f t="shared" si="178"/>
        <v>105503.9</v>
      </c>
      <c r="AH75" s="35">
        <v>0</v>
      </c>
      <c r="AI75" s="35"/>
      <c r="AJ75" s="35">
        <f t="shared" si="14"/>
        <v>0</v>
      </c>
      <c r="AK75" s="35"/>
      <c r="AL75" s="35">
        <f t="shared" si="179"/>
        <v>0</v>
      </c>
      <c r="AM75" s="35"/>
      <c r="AN75" s="35">
        <f t="shared" si="180"/>
        <v>0</v>
      </c>
      <c r="AO75" s="35"/>
      <c r="AP75" s="35">
        <f t="shared" si="181"/>
        <v>0</v>
      </c>
      <c r="AQ75" s="35"/>
      <c r="AR75" s="35">
        <f t="shared" si="182"/>
        <v>0</v>
      </c>
      <c r="AS75" s="46"/>
      <c r="AT75" s="35">
        <f t="shared" si="183"/>
        <v>0</v>
      </c>
      <c r="AU75" s="29" t="s">
        <v>214</v>
      </c>
      <c r="AW75" s="11"/>
    </row>
    <row r="76" spans="1:49" ht="37.5" x14ac:dyDescent="0.3">
      <c r="A76" s="105"/>
      <c r="B76" s="109"/>
      <c r="C76" s="60" t="s">
        <v>11</v>
      </c>
      <c r="D76" s="34">
        <v>0</v>
      </c>
      <c r="E76" s="35"/>
      <c r="F76" s="35">
        <f t="shared" si="0"/>
        <v>0</v>
      </c>
      <c r="G76" s="35"/>
      <c r="H76" s="35">
        <f t="shared" si="167"/>
        <v>0</v>
      </c>
      <c r="I76" s="35"/>
      <c r="J76" s="35">
        <f t="shared" si="168"/>
        <v>0</v>
      </c>
      <c r="K76" s="35"/>
      <c r="L76" s="35">
        <f t="shared" si="169"/>
        <v>0</v>
      </c>
      <c r="M76" s="35"/>
      <c r="N76" s="35">
        <f t="shared" si="170"/>
        <v>0</v>
      </c>
      <c r="O76" s="79"/>
      <c r="P76" s="35">
        <f t="shared" si="171"/>
        <v>0</v>
      </c>
      <c r="Q76" s="35"/>
      <c r="R76" s="35">
        <f t="shared" si="172"/>
        <v>0</v>
      </c>
      <c r="S76" s="46"/>
      <c r="T76" s="35">
        <f t="shared" si="173"/>
        <v>0</v>
      </c>
      <c r="U76" s="35">
        <v>309.7</v>
      </c>
      <c r="V76" s="35"/>
      <c r="W76" s="35">
        <f t="shared" si="8"/>
        <v>309.7</v>
      </c>
      <c r="X76" s="35"/>
      <c r="Y76" s="35">
        <f t="shared" si="174"/>
        <v>309.7</v>
      </c>
      <c r="Z76" s="35"/>
      <c r="AA76" s="35">
        <f t="shared" si="175"/>
        <v>309.7</v>
      </c>
      <c r="AB76" s="35"/>
      <c r="AC76" s="35">
        <f t="shared" si="176"/>
        <v>309.7</v>
      </c>
      <c r="AD76" s="35"/>
      <c r="AE76" s="35">
        <f t="shared" si="177"/>
        <v>309.7</v>
      </c>
      <c r="AF76" s="46"/>
      <c r="AG76" s="35">
        <f t="shared" si="178"/>
        <v>309.7</v>
      </c>
      <c r="AH76" s="35">
        <v>0</v>
      </c>
      <c r="AI76" s="35"/>
      <c r="AJ76" s="35">
        <f t="shared" si="14"/>
        <v>0</v>
      </c>
      <c r="AK76" s="35"/>
      <c r="AL76" s="35">
        <f t="shared" si="179"/>
        <v>0</v>
      </c>
      <c r="AM76" s="35"/>
      <c r="AN76" s="35">
        <f t="shared" si="180"/>
        <v>0</v>
      </c>
      <c r="AO76" s="35"/>
      <c r="AP76" s="35">
        <f t="shared" si="181"/>
        <v>0</v>
      </c>
      <c r="AQ76" s="35"/>
      <c r="AR76" s="35">
        <f t="shared" si="182"/>
        <v>0</v>
      </c>
      <c r="AS76" s="46"/>
      <c r="AT76" s="35">
        <f t="shared" si="183"/>
        <v>0</v>
      </c>
      <c r="AU76" s="29" t="s">
        <v>214</v>
      </c>
      <c r="AW76" s="11"/>
    </row>
    <row r="77" spans="1:49" ht="56.25" x14ac:dyDescent="0.3">
      <c r="A77" s="104" t="s">
        <v>87</v>
      </c>
      <c r="B77" s="108" t="s">
        <v>66</v>
      </c>
      <c r="C77" s="60" t="s">
        <v>32</v>
      </c>
      <c r="D77" s="34">
        <v>0</v>
      </c>
      <c r="E77" s="35"/>
      <c r="F77" s="35">
        <f t="shared" si="0"/>
        <v>0</v>
      </c>
      <c r="G77" s="35"/>
      <c r="H77" s="35">
        <f t="shared" si="167"/>
        <v>0</v>
      </c>
      <c r="I77" s="35"/>
      <c r="J77" s="35">
        <f t="shared" si="168"/>
        <v>0</v>
      </c>
      <c r="K77" s="35"/>
      <c r="L77" s="35">
        <f t="shared" si="169"/>
        <v>0</v>
      </c>
      <c r="M77" s="35"/>
      <c r="N77" s="35">
        <f t="shared" si="170"/>
        <v>0</v>
      </c>
      <c r="O77" s="79"/>
      <c r="P77" s="35">
        <f t="shared" si="171"/>
        <v>0</v>
      </c>
      <c r="Q77" s="35"/>
      <c r="R77" s="35">
        <f t="shared" si="172"/>
        <v>0</v>
      </c>
      <c r="S77" s="46"/>
      <c r="T77" s="35">
        <f t="shared" si="173"/>
        <v>0</v>
      </c>
      <c r="U77" s="35">
        <v>30000</v>
      </c>
      <c r="V77" s="35"/>
      <c r="W77" s="35">
        <f t="shared" si="8"/>
        <v>30000</v>
      </c>
      <c r="X77" s="35"/>
      <c r="Y77" s="35">
        <f t="shared" si="174"/>
        <v>30000</v>
      </c>
      <c r="Z77" s="35"/>
      <c r="AA77" s="35">
        <f t="shared" si="175"/>
        <v>30000</v>
      </c>
      <c r="AB77" s="35"/>
      <c r="AC77" s="35">
        <f t="shared" si="176"/>
        <v>30000</v>
      </c>
      <c r="AD77" s="35"/>
      <c r="AE77" s="35">
        <f t="shared" si="177"/>
        <v>30000</v>
      </c>
      <c r="AF77" s="46"/>
      <c r="AG77" s="35">
        <f t="shared" si="178"/>
        <v>30000</v>
      </c>
      <c r="AH77" s="35">
        <v>60332.2</v>
      </c>
      <c r="AI77" s="35"/>
      <c r="AJ77" s="35">
        <f t="shared" si="14"/>
        <v>60332.2</v>
      </c>
      <c r="AK77" s="35"/>
      <c r="AL77" s="35">
        <f t="shared" si="179"/>
        <v>60332.2</v>
      </c>
      <c r="AM77" s="35"/>
      <c r="AN77" s="35">
        <f t="shared" si="180"/>
        <v>60332.2</v>
      </c>
      <c r="AO77" s="35"/>
      <c r="AP77" s="35">
        <f t="shared" si="181"/>
        <v>60332.2</v>
      </c>
      <c r="AQ77" s="35"/>
      <c r="AR77" s="35">
        <f t="shared" si="182"/>
        <v>60332.2</v>
      </c>
      <c r="AS77" s="46"/>
      <c r="AT77" s="35">
        <f t="shared" si="183"/>
        <v>60332.2</v>
      </c>
      <c r="AU77" s="29" t="s">
        <v>215</v>
      </c>
      <c r="AW77" s="11"/>
    </row>
    <row r="78" spans="1:49" ht="37.5" x14ac:dyDescent="0.3">
      <c r="A78" s="105"/>
      <c r="B78" s="109"/>
      <c r="C78" s="60" t="s">
        <v>11</v>
      </c>
      <c r="D78" s="34">
        <v>0</v>
      </c>
      <c r="E78" s="35"/>
      <c r="F78" s="35">
        <f t="shared" si="0"/>
        <v>0</v>
      </c>
      <c r="G78" s="35"/>
      <c r="H78" s="35">
        <f t="shared" si="167"/>
        <v>0</v>
      </c>
      <c r="I78" s="35"/>
      <c r="J78" s="35">
        <f t="shared" si="168"/>
        <v>0</v>
      </c>
      <c r="K78" s="35"/>
      <c r="L78" s="35">
        <f t="shared" si="169"/>
        <v>0</v>
      </c>
      <c r="M78" s="35"/>
      <c r="N78" s="35">
        <f t="shared" si="170"/>
        <v>0</v>
      </c>
      <c r="O78" s="79"/>
      <c r="P78" s="35">
        <f t="shared" si="171"/>
        <v>0</v>
      </c>
      <c r="Q78" s="35"/>
      <c r="R78" s="35">
        <f t="shared" si="172"/>
        <v>0</v>
      </c>
      <c r="S78" s="46"/>
      <c r="T78" s="35">
        <f t="shared" si="173"/>
        <v>0</v>
      </c>
      <c r="U78" s="35">
        <v>0</v>
      </c>
      <c r="V78" s="35"/>
      <c r="W78" s="35">
        <f t="shared" si="8"/>
        <v>0</v>
      </c>
      <c r="X78" s="35"/>
      <c r="Y78" s="35">
        <f t="shared" si="174"/>
        <v>0</v>
      </c>
      <c r="Z78" s="35"/>
      <c r="AA78" s="35">
        <f t="shared" si="175"/>
        <v>0</v>
      </c>
      <c r="AB78" s="35"/>
      <c r="AC78" s="35">
        <f t="shared" si="176"/>
        <v>0</v>
      </c>
      <c r="AD78" s="35"/>
      <c r="AE78" s="35">
        <f t="shared" si="177"/>
        <v>0</v>
      </c>
      <c r="AF78" s="46"/>
      <c r="AG78" s="35">
        <f t="shared" si="178"/>
        <v>0</v>
      </c>
      <c r="AH78" s="35">
        <v>1220.3</v>
      </c>
      <c r="AI78" s="35"/>
      <c r="AJ78" s="35">
        <f t="shared" si="14"/>
        <v>1220.3</v>
      </c>
      <c r="AK78" s="35"/>
      <c r="AL78" s="35">
        <f t="shared" si="179"/>
        <v>1220.3</v>
      </c>
      <c r="AM78" s="35"/>
      <c r="AN78" s="35">
        <f t="shared" si="180"/>
        <v>1220.3</v>
      </c>
      <c r="AO78" s="35"/>
      <c r="AP78" s="35">
        <f t="shared" si="181"/>
        <v>1220.3</v>
      </c>
      <c r="AQ78" s="35"/>
      <c r="AR78" s="35">
        <f t="shared" si="182"/>
        <v>1220.3</v>
      </c>
      <c r="AS78" s="46"/>
      <c r="AT78" s="35">
        <f t="shared" si="183"/>
        <v>1220.3</v>
      </c>
      <c r="AU78" s="29" t="s">
        <v>215</v>
      </c>
      <c r="AW78" s="11"/>
    </row>
    <row r="79" spans="1:49" ht="56.25" x14ac:dyDescent="0.3">
      <c r="A79" s="1" t="s">
        <v>88</v>
      </c>
      <c r="B79" s="58" t="s">
        <v>67</v>
      </c>
      <c r="C79" s="60" t="s">
        <v>32</v>
      </c>
      <c r="D79" s="34">
        <v>0</v>
      </c>
      <c r="E79" s="35"/>
      <c r="F79" s="35">
        <f t="shared" si="0"/>
        <v>0</v>
      </c>
      <c r="G79" s="35"/>
      <c r="H79" s="35">
        <f t="shared" si="167"/>
        <v>0</v>
      </c>
      <c r="I79" s="35"/>
      <c r="J79" s="35">
        <f t="shared" si="168"/>
        <v>0</v>
      </c>
      <c r="K79" s="35"/>
      <c r="L79" s="35">
        <f t="shared" si="169"/>
        <v>0</v>
      </c>
      <c r="M79" s="35"/>
      <c r="N79" s="35">
        <f t="shared" si="170"/>
        <v>0</v>
      </c>
      <c r="O79" s="79"/>
      <c r="P79" s="35">
        <f t="shared" si="171"/>
        <v>0</v>
      </c>
      <c r="Q79" s="35"/>
      <c r="R79" s="35">
        <f t="shared" si="172"/>
        <v>0</v>
      </c>
      <c r="S79" s="46"/>
      <c r="T79" s="35">
        <f t="shared" si="173"/>
        <v>0</v>
      </c>
      <c r="U79" s="35">
        <v>5158.8999999999996</v>
      </c>
      <c r="V79" s="35">
        <v>-1258.9000000000001</v>
      </c>
      <c r="W79" s="35">
        <f t="shared" si="8"/>
        <v>3899.9999999999995</v>
      </c>
      <c r="X79" s="35"/>
      <c r="Y79" s="35">
        <f t="shared" si="174"/>
        <v>3899.9999999999995</v>
      </c>
      <c r="Z79" s="35"/>
      <c r="AA79" s="35">
        <f t="shared" si="175"/>
        <v>3899.9999999999995</v>
      </c>
      <c r="AB79" s="35"/>
      <c r="AC79" s="35">
        <f t="shared" si="176"/>
        <v>3899.9999999999995</v>
      </c>
      <c r="AD79" s="35"/>
      <c r="AE79" s="35">
        <f t="shared" si="177"/>
        <v>3899.9999999999995</v>
      </c>
      <c r="AF79" s="46"/>
      <c r="AG79" s="35">
        <f t="shared" si="178"/>
        <v>3899.9999999999995</v>
      </c>
      <c r="AH79" s="35">
        <v>0</v>
      </c>
      <c r="AI79" s="35"/>
      <c r="AJ79" s="35">
        <f t="shared" si="14"/>
        <v>0</v>
      </c>
      <c r="AK79" s="35"/>
      <c r="AL79" s="35">
        <f t="shared" si="179"/>
        <v>0</v>
      </c>
      <c r="AM79" s="35"/>
      <c r="AN79" s="35">
        <f t="shared" si="180"/>
        <v>0</v>
      </c>
      <c r="AO79" s="35"/>
      <c r="AP79" s="35">
        <f t="shared" si="181"/>
        <v>0</v>
      </c>
      <c r="AQ79" s="35"/>
      <c r="AR79" s="35">
        <f t="shared" si="182"/>
        <v>0</v>
      </c>
      <c r="AS79" s="46"/>
      <c r="AT79" s="35">
        <f t="shared" si="183"/>
        <v>0</v>
      </c>
      <c r="AU79" s="29" t="s">
        <v>216</v>
      </c>
      <c r="AW79" s="11"/>
    </row>
    <row r="80" spans="1:49" ht="56.25" hidden="1" x14ac:dyDescent="0.3">
      <c r="A80" s="1" t="s">
        <v>89</v>
      </c>
      <c r="B80" s="58" t="s">
        <v>322</v>
      </c>
      <c r="C80" s="58" t="s">
        <v>32</v>
      </c>
      <c r="D80" s="34"/>
      <c r="E80" s="35"/>
      <c r="F80" s="35"/>
      <c r="G80" s="35">
        <v>1.843</v>
      </c>
      <c r="H80" s="35">
        <f t="shared" si="167"/>
        <v>1.843</v>
      </c>
      <c r="I80" s="35"/>
      <c r="J80" s="35">
        <f t="shared" si="168"/>
        <v>1.843</v>
      </c>
      <c r="K80" s="35"/>
      <c r="L80" s="35">
        <f t="shared" si="169"/>
        <v>1.843</v>
      </c>
      <c r="M80" s="35"/>
      <c r="N80" s="35">
        <f t="shared" si="170"/>
        <v>1.843</v>
      </c>
      <c r="O80" s="79"/>
      <c r="P80" s="35">
        <f t="shared" si="171"/>
        <v>1.843</v>
      </c>
      <c r="Q80" s="35"/>
      <c r="R80" s="35">
        <f t="shared" si="172"/>
        <v>1.843</v>
      </c>
      <c r="S80" s="46">
        <v>-1.843</v>
      </c>
      <c r="T80" s="35">
        <f t="shared" si="173"/>
        <v>0</v>
      </c>
      <c r="U80" s="35"/>
      <c r="V80" s="35"/>
      <c r="W80" s="35"/>
      <c r="X80" s="35"/>
      <c r="Y80" s="35">
        <f t="shared" si="174"/>
        <v>0</v>
      </c>
      <c r="Z80" s="35"/>
      <c r="AA80" s="35">
        <f t="shared" si="175"/>
        <v>0</v>
      </c>
      <c r="AB80" s="35"/>
      <c r="AC80" s="35">
        <f t="shared" si="176"/>
        <v>0</v>
      </c>
      <c r="AD80" s="35"/>
      <c r="AE80" s="35">
        <f t="shared" si="177"/>
        <v>0</v>
      </c>
      <c r="AF80" s="46"/>
      <c r="AG80" s="35">
        <f t="shared" si="178"/>
        <v>0</v>
      </c>
      <c r="AH80" s="35"/>
      <c r="AI80" s="35"/>
      <c r="AJ80" s="35"/>
      <c r="AK80" s="35"/>
      <c r="AL80" s="35">
        <f t="shared" si="179"/>
        <v>0</v>
      </c>
      <c r="AM80" s="35"/>
      <c r="AN80" s="35">
        <f t="shared" si="180"/>
        <v>0</v>
      </c>
      <c r="AO80" s="35"/>
      <c r="AP80" s="35">
        <f t="shared" si="181"/>
        <v>0</v>
      </c>
      <c r="AQ80" s="35"/>
      <c r="AR80" s="35">
        <f t="shared" si="182"/>
        <v>0</v>
      </c>
      <c r="AS80" s="46"/>
      <c r="AT80" s="35">
        <f t="shared" si="183"/>
        <v>0</v>
      </c>
      <c r="AU80" s="39" t="s">
        <v>323</v>
      </c>
      <c r="AV80" s="23" t="s">
        <v>51</v>
      </c>
      <c r="AW80" s="11"/>
    </row>
    <row r="81" spans="1:49" ht="56.25" x14ac:dyDescent="0.3">
      <c r="A81" s="1" t="s">
        <v>89</v>
      </c>
      <c r="B81" s="60" t="s">
        <v>341</v>
      </c>
      <c r="C81" s="6" t="s">
        <v>32</v>
      </c>
      <c r="D81" s="34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79">
        <v>1532.952</v>
      </c>
      <c r="P81" s="35">
        <f t="shared" si="171"/>
        <v>1532.952</v>
      </c>
      <c r="Q81" s="35"/>
      <c r="R81" s="35">
        <f t="shared" si="172"/>
        <v>1532.952</v>
      </c>
      <c r="S81" s="46"/>
      <c r="T81" s="35">
        <f t="shared" si="173"/>
        <v>1532.952</v>
      </c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>
        <f t="shared" si="177"/>
        <v>0</v>
      </c>
      <c r="AF81" s="46"/>
      <c r="AG81" s="35">
        <f t="shared" si="178"/>
        <v>0</v>
      </c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>
        <f t="shared" si="182"/>
        <v>0</v>
      </c>
      <c r="AS81" s="46"/>
      <c r="AT81" s="35">
        <f t="shared" si="183"/>
        <v>0</v>
      </c>
      <c r="AU81" s="39" t="s">
        <v>343</v>
      </c>
      <c r="AW81" s="11"/>
    </row>
    <row r="82" spans="1:49" ht="56.25" x14ac:dyDescent="0.3">
      <c r="A82" s="1" t="s">
        <v>90</v>
      </c>
      <c r="B82" s="60" t="s">
        <v>342</v>
      </c>
      <c r="C82" s="6" t="s">
        <v>32</v>
      </c>
      <c r="D82" s="34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79">
        <v>16684.161</v>
      </c>
      <c r="P82" s="35">
        <f t="shared" si="171"/>
        <v>16684.161</v>
      </c>
      <c r="Q82" s="35"/>
      <c r="R82" s="35">
        <f t="shared" si="172"/>
        <v>16684.161</v>
      </c>
      <c r="S82" s="46"/>
      <c r="T82" s="35">
        <f t="shared" si="173"/>
        <v>16684.161</v>
      </c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>
        <f t="shared" si="177"/>
        <v>0</v>
      </c>
      <c r="AF82" s="46"/>
      <c r="AG82" s="35">
        <f t="shared" si="178"/>
        <v>0</v>
      </c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>
        <f t="shared" si="182"/>
        <v>0</v>
      </c>
      <c r="AS82" s="46"/>
      <c r="AT82" s="35">
        <f t="shared" si="183"/>
        <v>0</v>
      </c>
      <c r="AU82" s="39" t="s">
        <v>344</v>
      </c>
      <c r="AW82" s="11"/>
    </row>
    <row r="83" spans="1:49" ht="56.25" x14ac:dyDescent="0.3">
      <c r="A83" s="1" t="s">
        <v>91</v>
      </c>
      <c r="B83" s="58" t="s">
        <v>359</v>
      </c>
      <c r="C83" s="6" t="s">
        <v>32</v>
      </c>
      <c r="D83" s="34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79"/>
      <c r="P83" s="35"/>
      <c r="Q83" s="35"/>
      <c r="R83" s="35"/>
      <c r="S83" s="46">
        <v>1355.7829999999999</v>
      </c>
      <c r="T83" s="35">
        <f t="shared" si="173"/>
        <v>1355.7829999999999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46"/>
      <c r="AG83" s="35">
        <f t="shared" si="178"/>
        <v>0</v>
      </c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46"/>
      <c r="AT83" s="35">
        <f t="shared" si="183"/>
        <v>0</v>
      </c>
      <c r="AU83" s="39" t="s">
        <v>360</v>
      </c>
      <c r="AW83" s="11"/>
    </row>
    <row r="84" spans="1:49" ht="56.25" x14ac:dyDescent="0.3">
      <c r="A84" s="1" t="s">
        <v>136</v>
      </c>
      <c r="B84" s="58" t="s">
        <v>361</v>
      </c>
      <c r="C84" s="6" t="s">
        <v>32</v>
      </c>
      <c r="D84" s="34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79"/>
      <c r="P84" s="35"/>
      <c r="Q84" s="35"/>
      <c r="R84" s="35"/>
      <c r="S84" s="46"/>
      <c r="T84" s="35">
        <f t="shared" si="173"/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46">
        <v>18748.326000000001</v>
      </c>
      <c r="AG84" s="35">
        <f t="shared" si="178"/>
        <v>18748.326000000001</v>
      </c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46"/>
      <c r="AT84" s="35">
        <f t="shared" si="183"/>
        <v>0</v>
      </c>
      <c r="AU84" s="39" t="s">
        <v>362</v>
      </c>
      <c r="AW84" s="11"/>
    </row>
    <row r="85" spans="1:49" x14ac:dyDescent="0.3">
      <c r="A85" s="1"/>
      <c r="B85" s="58" t="s">
        <v>25</v>
      </c>
      <c r="C85" s="6"/>
      <c r="D85" s="36">
        <f>D91+D92+D93+D94+D95+D96+D97+D98+D99+D100+D101+D102+D104+D105+D110+D113+D116</f>
        <v>1923889.5</v>
      </c>
      <c r="E85" s="37">
        <f>E91+E92+E93+E94+E95+E96+E97+E98+E99+E100+E101+E102+E104+E105+E110+E113+E116+E103+E120+E123</f>
        <v>-358843.24299999996</v>
      </c>
      <c r="F85" s="37">
        <f t="shared" si="0"/>
        <v>1565046.257</v>
      </c>
      <c r="G85" s="37">
        <f>G91+G92+G93+G94+G95+G96+G97+G98+G99+G100+G101+G102+G104+G105+G110+G113+G116+G103+G120+G123</f>
        <v>218963.45800000001</v>
      </c>
      <c r="H85" s="37">
        <f t="shared" si="167"/>
        <v>1784009.7150000001</v>
      </c>
      <c r="I85" s="37">
        <f>I91+I92+I93+I94+I95+I96+I97+I98+I99+I100+I101+I102+I104+I105+I110+I113+I116+I103+I120+I123</f>
        <v>2506.3020000000001</v>
      </c>
      <c r="J85" s="37">
        <f t="shared" si="168"/>
        <v>1786516.017</v>
      </c>
      <c r="K85" s="37">
        <f>K91+K92+K93+K94+K95+K96+K97+K98+K99+K100+K101+K102+K104+K105+K110+K113+K116+K103+K120+K123</f>
        <v>-8668.4629999999997</v>
      </c>
      <c r="L85" s="37">
        <f t="shared" si="169"/>
        <v>1777847.554</v>
      </c>
      <c r="M85" s="37">
        <f>M91+M92+M93+M94+M95+M96+M97+M98+M99+M100+M101+M102+M104+M105+M110+M113+M116+M103+M120+M123</f>
        <v>0</v>
      </c>
      <c r="N85" s="37">
        <f t="shared" si="170"/>
        <v>1777847.554</v>
      </c>
      <c r="O85" s="37">
        <f>O91+O92+O93+O94+O95+O96+O97+O98+O99+O100+O101+O102+O104+O105+O110+O113+O116+O103+O120+O123</f>
        <v>56691.229000000007</v>
      </c>
      <c r="P85" s="37">
        <f t="shared" si="171"/>
        <v>1834538.7830000001</v>
      </c>
      <c r="Q85" s="35">
        <f>Q91+Q92+Q93+Q94+Q95+Q96+Q97+Q98+Q99+Q100+Q101+Q102+Q104+Q105+Q110+Q113+Q116+Q103+Q120+Q123</f>
        <v>1175.914</v>
      </c>
      <c r="R85" s="37">
        <f t="shared" si="172"/>
        <v>1835714.6970000002</v>
      </c>
      <c r="S85" s="37">
        <f>S91+S92+S93+S94+S95+S96+S97+S98+S99+S100+S101+S102+S104+S105+S110+S113+S116+S103+S120+S123</f>
        <v>10868.319</v>
      </c>
      <c r="T85" s="35">
        <f t="shared" si="173"/>
        <v>1846583.0160000001</v>
      </c>
      <c r="U85" s="37">
        <f t="shared" ref="U85:AH85" si="184">U91+U92+U93+U94+U95+U96+U97+U98+U99+U100+U101+U102+U104+U105+U110+U113+U116</f>
        <v>5543608.1999999993</v>
      </c>
      <c r="V85" s="37">
        <f>V91+V92+V93+V94+V95+V96+V97+V98+V99+V100+V101+V102+V104+V105+V110+V113+V116+V103+V120+V123</f>
        <v>-240261.39999999991</v>
      </c>
      <c r="W85" s="37">
        <f t="shared" si="8"/>
        <v>5303346.7999999989</v>
      </c>
      <c r="X85" s="37">
        <f>X91+X92+X93+X94+X95+X96+X97+X98+X99+X100+X101+X102+X104+X105+X110+X113+X116+X103+X120+X123</f>
        <v>106538.943</v>
      </c>
      <c r="Y85" s="37">
        <f t="shared" si="174"/>
        <v>5409885.7429999989</v>
      </c>
      <c r="Z85" s="37">
        <f>Z91+Z92+Z93+Z94+Z95+Z96+Z97+Z98+Z99+Z100+Z101+Z102+Z104+Z105+Z110+Z113+Z116+Z103+Z120+Z123</f>
        <v>0</v>
      </c>
      <c r="AA85" s="37">
        <f t="shared" si="175"/>
        <v>5409885.7429999989</v>
      </c>
      <c r="AB85" s="37">
        <f>AB91+AB92+AB93+AB94+AB95+AB96+AB97+AB98+AB99+AB100+AB101+AB102+AB104+AB105+AB110+AB113+AB116+AB103+AB120+AB123</f>
        <v>0</v>
      </c>
      <c r="AC85" s="37">
        <f t="shared" si="176"/>
        <v>5409885.7429999989</v>
      </c>
      <c r="AD85" s="35">
        <f>AD91+AD92+AD93+AD94+AD95+AD96+AD97+AD98+AD99+AD100+AD101+AD102+AD104+AD105+AD110+AD113+AD116+AD103+AD120+AD123</f>
        <v>-196067.99800000002</v>
      </c>
      <c r="AE85" s="37">
        <f t="shared" si="177"/>
        <v>5213817.7449999992</v>
      </c>
      <c r="AF85" s="37">
        <f>AF91+AF92+AF93+AF94+AF95+AF96+AF97+AF98+AF99+AF100+AF101+AF102+AF104+AF105+AF110+AF113+AF116+AF103+AF120+AF123</f>
        <v>0</v>
      </c>
      <c r="AG85" s="35">
        <f t="shared" si="178"/>
        <v>5213817.7449999992</v>
      </c>
      <c r="AH85" s="37">
        <f t="shared" si="184"/>
        <v>914608.79999999993</v>
      </c>
      <c r="AI85" s="37">
        <f>AI91+AI92+AI93+AI94+AI95+AI96+AI97+AI98+AI99+AI100+AI101+AI102+AI104+AI105+AI110+AI113+AI116+AI103+AI120+AI123</f>
        <v>0</v>
      </c>
      <c r="AJ85" s="37">
        <f t="shared" si="14"/>
        <v>914608.79999999993</v>
      </c>
      <c r="AK85" s="37">
        <f>AK91+AK92+AK93+AK94+AK95+AK96+AK97+AK98+AK99+AK100+AK101+AK102+AK104+AK105+AK110+AK113+AK116+AK103+AK120+AK123</f>
        <v>130724.838</v>
      </c>
      <c r="AL85" s="37">
        <f t="shared" si="179"/>
        <v>1045333.6379999999</v>
      </c>
      <c r="AM85" s="37">
        <f>AM91+AM92+AM93+AM94+AM95+AM96+AM97+AM98+AM99+AM100+AM101+AM102+AM104+AM105+AM110+AM113+AM116+AM103+AM120+AM123</f>
        <v>0</v>
      </c>
      <c r="AN85" s="37">
        <f t="shared" si="180"/>
        <v>1045333.6379999999</v>
      </c>
      <c r="AO85" s="37">
        <f>AO91+AO92+AO93+AO94+AO95+AO96+AO97+AO98+AO99+AO100+AO101+AO102+AO104+AO105+AO110+AO113+AO116+AO103+AO120+AO123</f>
        <v>0</v>
      </c>
      <c r="AP85" s="37">
        <f t="shared" si="181"/>
        <v>1045333.6379999999</v>
      </c>
      <c r="AQ85" s="35">
        <f>AQ91+AQ92+AQ93+AQ94+AQ95+AQ96+AQ97+AQ98+AQ99+AQ100+AQ101+AQ102+AQ104+AQ105+AQ110+AQ113+AQ116+AQ103+AQ120+AQ123</f>
        <v>50423.485999999997</v>
      </c>
      <c r="AR85" s="37">
        <f t="shared" si="182"/>
        <v>1095757.1239999998</v>
      </c>
      <c r="AS85" s="37">
        <f>AS91+AS92+AS93+AS94+AS95+AS96+AS97+AS98+AS99+AS100+AS101+AS102+AS104+AS105+AS110+AS113+AS116+AS103+AS120+AS123</f>
        <v>0</v>
      </c>
      <c r="AT85" s="35">
        <f t="shared" si="183"/>
        <v>1095757.1239999998</v>
      </c>
      <c r="AU85" s="31"/>
      <c r="AV85" s="24"/>
      <c r="AW85" s="11"/>
    </row>
    <row r="86" spans="1:49" x14ac:dyDescent="0.3">
      <c r="A86" s="1"/>
      <c r="B86" s="7" t="s">
        <v>5</v>
      </c>
      <c r="C86" s="6"/>
      <c r="D86" s="36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5"/>
      <c r="R86" s="37"/>
      <c r="S86" s="37"/>
      <c r="T86" s="35"/>
      <c r="U86" s="37"/>
      <c r="V86" s="37"/>
      <c r="W86" s="37"/>
      <c r="X86" s="37"/>
      <c r="Y86" s="37"/>
      <c r="Z86" s="37"/>
      <c r="AA86" s="37"/>
      <c r="AB86" s="37"/>
      <c r="AC86" s="37"/>
      <c r="AD86" s="35"/>
      <c r="AE86" s="37"/>
      <c r="AF86" s="37"/>
      <c r="AG86" s="35"/>
      <c r="AH86" s="37"/>
      <c r="AI86" s="37"/>
      <c r="AJ86" s="37"/>
      <c r="AK86" s="37"/>
      <c r="AL86" s="37"/>
      <c r="AM86" s="37"/>
      <c r="AN86" s="37"/>
      <c r="AO86" s="37"/>
      <c r="AP86" s="37"/>
      <c r="AQ86" s="35"/>
      <c r="AR86" s="37"/>
      <c r="AS86" s="37"/>
      <c r="AT86" s="35"/>
      <c r="AU86" s="31"/>
      <c r="AV86" s="24"/>
      <c r="AW86" s="11"/>
    </row>
    <row r="87" spans="1:49" s="18" customFormat="1" hidden="1" x14ac:dyDescent="0.3">
      <c r="A87" s="16"/>
      <c r="B87" s="19" t="s">
        <v>6</v>
      </c>
      <c r="C87" s="22"/>
      <c r="D87" s="36">
        <f>D91+D92+D93+D94+D95+D96+D97+D98+D99+D102+D100+D101+D104+D107</f>
        <v>466242.5</v>
      </c>
      <c r="E87" s="37">
        <f>E91+E92+E93+E94+E95+E96+E97+E98+E99+E102+E100+E101+E104+E107+E103</f>
        <v>-14166.442999999999</v>
      </c>
      <c r="F87" s="37">
        <f t="shared" si="0"/>
        <v>452076.05700000003</v>
      </c>
      <c r="G87" s="37">
        <f>G91+G92+G93+G94+G95+G96+G97+G98+G99+G102+G100+G101+G104+G107+G103</f>
        <v>218963.45800000001</v>
      </c>
      <c r="H87" s="37">
        <f t="shared" ref="H87:H105" si="185">F87+G87</f>
        <v>671039.51500000001</v>
      </c>
      <c r="I87" s="37">
        <f>I91+I92+I93+I94+I95+I96+I97+I98+I99+I102+I100+I101+I104+I107+I103</f>
        <v>2506.3020000000001</v>
      </c>
      <c r="J87" s="37">
        <f t="shared" ref="J87:J105" si="186">H87+I87</f>
        <v>673545.81700000004</v>
      </c>
      <c r="K87" s="37">
        <f>K91+K92+K93+K94+K95+K96+K97+K98+K99+K102+K100+K101+K104+K107+K103</f>
        <v>-8668.4629999999997</v>
      </c>
      <c r="L87" s="37">
        <f t="shared" ref="L87:L105" si="187">J87+K87</f>
        <v>664877.35400000005</v>
      </c>
      <c r="M87" s="37">
        <f>M91+M92+M93+M94+M95+M96+M97+M98+M99+M102+M100+M101+M104+M107+M103</f>
        <v>0</v>
      </c>
      <c r="N87" s="37">
        <f t="shared" ref="N87:N105" si="188">L87+M87</f>
        <v>664877.35400000005</v>
      </c>
      <c r="O87" s="37">
        <f>O91+O92+O93+O94+O95+O96+O97+O98+O99+O102+O100+O101+O104+O107+O103</f>
        <v>48359.987000000001</v>
      </c>
      <c r="P87" s="37">
        <f t="shared" ref="P87:P105" si="189">N87+O87</f>
        <v>713237.34100000001</v>
      </c>
      <c r="Q87" s="35">
        <f>Q91+Q92+Q93+Q94+Q95+Q96+Q97+Q98+Q99+Q102+Q100+Q101+Q104+Q107+Q103</f>
        <v>1175.914</v>
      </c>
      <c r="R87" s="37">
        <f t="shared" ref="R87:R105" si="190">P87+Q87</f>
        <v>714413.255</v>
      </c>
      <c r="S87" s="37">
        <f>S91+S92+S93+S94+S95+S96+S97+S98+S99+S102+S100+S101+S104+S107+S103</f>
        <v>10868.319</v>
      </c>
      <c r="T87" s="37">
        <f t="shared" ref="T87:T105" si="191">R87+S87</f>
        <v>725281.57400000002</v>
      </c>
      <c r="U87" s="37">
        <f t="shared" ref="U87:AH87" si="192">U91+U92+U93+U94+U95+U96+U97+U98+U99+U102+U100+U101+U104+U107</f>
        <v>483024.19999999995</v>
      </c>
      <c r="V87" s="37">
        <f>V91+V92+V93+V94+V95+V96+V97+V98+V99+V102+V100+V101+V104+V107+V103</f>
        <v>10457.099999999999</v>
      </c>
      <c r="W87" s="37">
        <f t="shared" si="8"/>
        <v>493481.29999999993</v>
      </c>
      <c r="X87" s="37">
        <f>X91+X92+X93+X94+X95+X96+X97+X98+X99+X102+X100+X101+X104+X107+X103</f>
        <v>106538.943</v>
      </c>
      <c r="Y87" s="37">
        <f t="shared" ref="Y87:Y105" si="193">W87+X87</f>
        <v>600020.2429999999</v>
      </c>
      <c r="Z87" s="37">
        <f>Z91+Z92+Z93+Z94+Z95+Z96+Z97+Z98+Z99+Z102+Z100+Z101+Z104+Z107+Z103</f>
        <v>0</v>
      </c>
      <c r="AA87" s="37">
        <f t="shared" ref="AA87:AA105" si="194">Y87+Z87</f>
        <v>600020.2429999999</v>
      </c>
      <c r="AB87" s="37">
        <f>AB91+AB92+AB93+AB94+AB95+AB96+AB97+AB98+AB99+AB102+AB100+AB101+AB104+AB107+AB103</f>
        <v>0</v>
      </c>
      <c r="AC87" s="37">
        <f t="shared" ref="AC87:AC105" si="195">AA87+AB87</f>
        <v>600020.2429999999</v>
      </c>
      <c r="AD87" s="35">
        <f>AD91+AD92+AD93+AD94+AD95+AD96+AD97+AD98+AD99+AD102+AD100+AD101+AD104+AD107+AD103</f>
        <v>0</v>
      </c>
      <c r="AE87" s="37">
        <f t="shared" ref="AE87:AE105" si="196">AC87+AD87</f>
        <v>600020.2429999999</v>
      </c>
      <c r="AF87" s="37">
        <f>AF91+AF92+AF93+AF94+AF95+AF96+AF97+AF98+AF99+AF102+AF100+AF101+AF104+AF107+AF103</f>
        <v>0</v>
      </c>
      <c r="AG87" s="37">
        <f t="shared" ref="AG87:AG105" si="197">AE87+AF87</f>
        <v>600020.2429999999</v>
      </c>
      <c r="AH87" s="37">
        <f t="shared" si="192"/>
        <v>554000</v>
      </c>
      <c r="AI87" s="37">
        <f>AI91+AI92+AI93+AI94+AI95+AI96+AI97+AI98+AI99+AI102+AI100+AI101+AI104+AI107+AI103</f>
        <v>0</v>
      </c>
      <c r="AJ87" s="37">
        <f t="shared" si="14"/>
        <v>554000</v>
      </c>
      <c r="AK87" s="37">
        <f>AK91+AK92+AK93+AK94+AK95+AK96+AK97+AK98+AK99+AK102+AK100+AK101+AK104+AK107+AK103</f>
        <v>130724.838</v>
      </c>
      <c r="AL87" s="37">
        <f t="shared" ref="AL87:AL105" si="198">AJ87+AK87</f>
        <v>684724.83799999999</v>
      </c>
      <c r="AM87" s="37">
        <f>AM91+AM92+AM93+AM94+AM95+AM96+AM97+AM98+AM99+AM102+AM100+AM101+AM104+AM107+AM103</f>
        <v>0</v>
      </c>
      <c r="AN87" s="37">
        <f t="shared" ref="AN87:AN105" si="199">AL87+AM87</f>
        <v>684724.83799999999</v>
      </c>
      <c r="AO87" s="37">
        <f>AO91+AO92+AO93+AO94+AO95+AO96+AO97+AO98+AO99+AO102+AO100+AO101+AO104+AO107+AO103</f>
        <v>0</v>
      </c>
      <c r="AP87" s="37">
        <f t="shared" ref="AP87:AP105" si="200">AN87+AO87</f>
        <v>684724.83799999999</v>
      </c>
      <c r="AQ87" s="35">
        <f>AQ91+AQ92+AQ93+AQ94+AQ95+AQ96+AQ97+AQ98+AQ99+AQ102+AQ100+AQ101+AQ104+AQ107+AQ103</f>
        <v>0</v>
      </c>
      <c r="AR87" s="37">
        <f t="shared" ref="AR87:AR105" si="201">AP87+AQ87</f>
        <v>684724.83799999999</v>
      </c>
      <c r="AS87" s="37">
        <f>AS91+AS92+AS93+AS94+AS95+AS96+AS97+AS98+AS99+AS102+AS100+AS101+AS104+AS107+AS103</f>
        <v>0</v>
      </c>
      <c r="AT87" s="37">
        <f t="shared" ref="AT87:AT105" si="202">AR87+AS87</f>
        <v>684724.83799999999</v>
      </c>
      <c r="AU87" s="31"/>
      <c r="AV87" s="24" t="s">
        <v>51</v>
      </c>
      <c r="AW87" s="17"/>
    </row>
    <row r="88" spans="1:49" x14ac:dyDescent="0.3">
      <c r="A88" s="1"/>
      <c r="B88" s="60" t="s">
        <v>12</v>
      </c>
      <c r="C88" s="6"/>
      <c r="D88" s="36">
        <f>D108+D115+D118</f>
        <v>212318</v>
      </c>
      <c r="E88" s="37">
        <f>E108+E115+E118</f>
        <v>0</v>
      </c>
      <c r="F88" s="37">
        <f t="shared" si="0"/>
        <v>212318</v>
      </c>
      <c r="G88" s="37">
        <f>G108+G115+G118</f>
        <v>0</v>
      </c>
      <c r="H88" s="37">
        <f t="shared" si="185"/>
        <v>212318</v>
      </c>
      <c r="I88" s="37">
        <f>I108+I115+I118</f>
        <v>0</v>
      </c>
      <c r="J88" s="37">
        <f t="shared" si="186"/>
        <v>212318</v>
      </c>
      <c r="K88" s="37">
        <f>K108+K115+K118</f>
        <v>0</v>
      </c>
      <c r="L88" s="37">
        <f t="shared" si="187"/>
        <v>212318</v>
      </c>
      <c r="M88" s="37">
        <f>M108+M115+M118</f>
        <v>0</v>
      </c>
      <c r="N88" s="37">
        <f t="shared" si="188"/>
        <v>212318</v>
      </c>
      <c r="O88" s="37">
        <f>O108+O115+O118</f>
        <v>1056.8</v>
      </c>
      <c r="P88" s="37">
        <f t="shared" si="189"/>
        <v>213374.8</v>
      </c>
      <c r="Q88" s="35">
        <f>Q108+Q115+Q118</f>
        <v>0</v>
      </c>
      <c r="R88" s="37">
        <f t="shared" si="190"/>
        <v>213374.8</v>
      </c>
      <c r="S88" s="37">
        <f>S108+S115+S118</f>
        <v>0</v>
      </c>
      <c r="T88" s="35">
        <f t="shared" si="191"/>
        <v>213374.8</v>
      </c>
      <c r="U88" s="37">
        <f t="shared" ref="U88:AI88" si="203">U108+U115+U118</f>
        <v>216563.8</v>
      </c>
      <c r="V88" s="37">
        <f t="shared" ref="V88:X88" si="204">V108+V115+V118</f>
        <v>0</v>
      </c>
      <c r="W88" s="37">
        <f t="shared" si="8"/>
        <v>216563.8</v>
      </c>
      <c r="X88" s="37">
        <f t="shared" si="204"/>
        <v>0</v>
      </c>
      <c r="Y88" s="37">
        <f t="shared" si="193"/>
        <v>216563.8</v>
      </c>
      <c r="Z88" s="37">
        <f t="shared" ref="Z88:AB88" si="205">Z108+Z115+Z118</f>
        <v>0</v>
      </c>
      <c r="AA88" s="37">
        <f t="shared" si="194"/>
        <v>216563.8</v>
      </c>
      <c r="AB88" s="37">
        <f t="shared" si="205"/>
        <v>0</v>
      </c>
      <c r="AC88" s="37">
        <f t="shared" si="195"/>
        <v>216563.8</v>
      </c>
      <c r="AD88" s="35">
        <f t="shared" ref="AD88:AF88" si="206">AD108+AD115+AD118</f>
        <v>-75909.899000000005</v>
      </c>
      <c r="AE88" s="37">
        <f t="shared" si="196"/>
        <v>140653.90099999998</v>
      </c>
      <c r="AF88" s="37">
        <f t="shared" si="206"/>
        <v>0</v>
      </c>
      <c r="AG88" s="35">
        <f t="shared" si="197"/>
        <v>140653.90099999998</v>
      </c>
      <c r="AH88" s="37">
        <f t="shared" si="203"/>
        <v>261356.10000000003</v>
      </c>
      <c r="AI88" s="37">
        <f t="shared" si="203"/>
        <v>0</v>
      </c>
      <c r="AJ88" s="37">
        <f t="shared" si="14"/>
        <v>261356.10000000003</v>
      </c>
      <c r="AK88" s="37">
        <f t="shared" ref="AK88:AM88" si="207">AK108+AK115+AK118</f>
        <v>0</v>
      </c>
      <c r="AL88" s="37">
        <f t="shared" si="198"/>
        <v>261356.10000000003</v>
      </c>
      <c r="AM88" s="37">
        <f t="shared" si="207"/>
        <v>0</v>
      </c>
      <c r="AN88" s="37">
        <f t="shared" si="199"/>
        <v>261356.10000000003</v>
      </c>
      <c r="AO88" s="37">
        <f t="shared" ref="AO88:AQ88" si="208">AO108+AO115+AO118</f>
        <v>0</v>
      </c>
      <c r="AP88" s="37">
        <f t="shared" si="200"/>
        <v>261356.10000000003</v>
      </c>
      <c r="AQ88" s="35">
        <f t="shared" si="208"/>
        <v>50423.485999999997</v>
      </c>
      <c r="AR88" s="37">
        <f t="shared" si="201"/>
        <v>311779.58600000001</v>
      </c>
      <c r="AS88" s="37">
        <f t="shared" ref="AS88" si="209">AS108+AS115+AS118</f>
        <v>0</v>
      </c>
      <c r="AT88" s="35">
        <f t="shared" si="202"/>
        <v>311779.58600000001</v>
      </c>
      <c r="AU88" s="31"/>
      <c r="AV88" s="24"/>
      <c r="AW88" s="11"/>
    </row>
    <row r="89" spans="1:49" x14ac:dyDescent="0.3">
      <c r="A89" s="1"/>
      <c r="B89" s="60" t="s">
        <v>19</v>
      </c>
      <c r="C89" s="6"/>
      <c r="D89" s="36">
        <f>D119</f>
        <v>107290.7</v>
      </c>
      <c r="E89" s="37">
        <f>E119</f>
        <v>0</v>
      </c>
      <c r="F89" s="37">
        <f t="shared" si="0"/>
        <v>107290.7</v>
      </c>
      <c r="G89" s="37">
        <f>G119</f>
        <v>0</v>
      </c>
      <c r="H89" s="37">
        <f t="shared" si="185"/>
        <v>107290.7</v>
      </c>
      <c r="I89" s="37">
        <f>I119</f>
        <v>0</v>
      </c>
      <c r="J89" s="37">
        <f t="shared" si="186"/>
        <v>107290.7</v>
      </c>
      <c r="K89" s="37">
        <f>K119</f>
        <v>0</v>
      </c>
      <c r="L89" s="37">
        <f t="shared" si="187"/>
        <v>107290.7</v>
      </c>
      <c r="M89" s="37">
        <f>M119</f>
        <v>0</v>
      </c>
      <c r="N89" s="37">
        <f t="shared" si="188"/>
        <v>107290.7</v>
      </c>
      <c r="O89" s="37">
        <f>O119</f>
        <v>0</v>
      </c>
      <c r="P89" s="37">
        <f t="shared" si="189"/>
        <v>107290.7</v>
      </c>
      <c r="Q89" s="35">
        <f>Q119</f>
        <v>0</v>
      </c>
      <c r="R89" s="37">
        <f t="shared" si="190"/>
        <v>107290.7</v>
      </c>
      <c r="S89" s="37">
        <f>S119</f>
        <v>0</v>
      </c>
      <c r="T89" s="35">
        <f t="shared" si="191"/>
        <v>107290.7</v>
      </c>
      <c r="U89" s="37">
        <f t="shared" ref="U89:AI89" si="210">U119</f>
        <v>103845.8</v>
      </c>
      <c r="V89" s="37">
        <f t="shared" ref="V89:X89" si="211">V119</f>
        <v>0</v>
      </c>
      <c r="W89" s="37">
        <f t="shared" si="8"/>
        <v>103845.8</v>
      </c>
      <c r="X89" s="37">
        <f t="shared" si="211"/>
        <v>0</v>
      </c>
      <c r="Y89" s="37">
        <f t="shared" si="193"/>
        <v>103845.8</v>
      </c>
      <c r="Z89" s="37">
        <f t="shared" ref="Z89:AB89" si="212">Z119</f>
        <v>0</v>
      </c>
      <c r="AA89" s="37">
        <f t="shared" si="194"/>
        <v>103845.8</v>
      </c>
      <c r="AB89" s="37">
        <f t="shared" si="212"/>
        <v>0</v>
      </c>
      <c r="AC89" s="37">
        <f t="shared" si="195"/>
        <v>103845.8</v>
      </c>
      <c r="AD89" s="35">
        <f t="shared" ref="AD89:AF89" si="213">AD119</f>
        <v>0</v>
      </c>
      <c r="AE89" s="37">
        <f t="shared" si="196"/>
        <v>103845.8</v>
      </c>
      <c r="AF89" s="37">
        <f t="shared" si="213"/>
        <v>0</v>
      </c>
      <c r="AG89" s="35">
        <f t="shared" si="197"/>
        <v>103845.8</v>
      </c>
      <c r="AH89" s="37">
        <f t="shared" si="210"/>
        <v>99252.7</v>
      </c>
      <c r="AI89" s="37">
        <f t="shared" si="210"/>
        <v>0</v>
      </c>
      <c r="AJ89" s="37">
        <f t="shared" si="14"/>
        <v>99252.7</v>
      </c>
      <c r="AK89" s="37">
        <f t="shared" ref="AK89:AM89" si="214">AK119</f>
        <v>0</v>
      </c>
      <c r="AL89" s="37">
        <f t="shared" si="198"/>
        <v>99252.7</v>
      </c>
      <c r="AM89" s="37">
        <f t="shared" si="214"/>
        <v>0</v>
      </c>
      <c r="AN89" s="37">
        <f t="shared" si="199"/>
        <v>99252.7</v>
      </c>
      <c r="AO89" s="37">
        <f t="shared" ref="AO89:AQ89" si="215">AO119</f>
        <v>0</v>
      </c>
      <c r="AP89" s="37">
        <f t="shared" si="200"/>
        <v>99252.7</v>
      </c>
      <c r="AQ89" s="35">
        <f t="shared" si="215"/>
        <v>0</v>
      </c>
      <c r="AR89" s="37">
        <f t="shared" si="201"/>
        <v>99252.7</v>
      </c>
      <c r="AS89" s="37">
        <f t="shared" ref="AS89" si="216">AS119</f>
        <v>0</v>
      </c>
      <c r="AT89" s="35">
        <f t="shared" si="202"/>
        <v>99252.7</v>
      </c>
      <c r="AU89" s="31"/>
      <c r="AV89" s="24"/>
      <c r="AW89" s="11"/>
    </row>
    <row r="90" spans="1:49" ht="37.5" x14ac:dyDescent="0.3">
      <c r="A90" s="1"/>
      <c r="B90" s="60" t="s">
        <v>26</v>
      </c>
      <c r="C90" s="6"/>
      <c r="D90" s="36">
        <f>D109+D112</f>
        <v>1138038.3</v>
      </c>
      <c r="E90" s="37">
        <f>E109+E112+E122+E125</f>
        <v>-344676.79999999993</v>
      </c>
      <c r="F90" s="37">
        <f t="shared" si="0"/>
        <v>793361.50000000012</v>
      </c>
      <c r="G90" s="37">
        <f>G109+G112+G122+G125</f>
        <v>0</v>
      </c>
      <c r="H90" s="37">
        <f t="shared" si="185"/>
        <v>793361.50000000012</v>
      </c>
      <c r="I90" s="37">
        <f>I109+I112+I122+I125</f>
        <v>0</v>
      </c>
      <c r="J90" s="37">
        <f t="shared" si="186"/>
        <v>793361.50000000012</v>
      </c>
      <c r="K90" s="37">
        <f>K109+K112+K122+K125</f>
        <v>0</v>
      </c>
      <c r="L90" s="37">
        <f t="shared" si="187"/>
        <v>793361.50000000012</v>
      </c>
      <c r="M90" s="37">
        <f>M109+M112+M122+M125</f>
        <v>0</v>
      </c>
      <c r="N90" s="37">
        <f t="shared" si="188"/>
        <v>793361.50000000012</v>
      </c>
      <c r="O90" s="37">
        <f>O109+O112+O122+O125</f>
        <v>7274.442</v>
      </c>
      <c r="P90" s="37">
        <f t="shared" si="189"/>
        <v>800635.94200000016</v>
      </c>
      <c r="Q90" s="35">
        <f>Q109+Q112+Q122+Q125</f>
        <v>0</v>
      </c>
      <c r="R90" s="37">
        <f t="shared" si="190"/>
        <v>800635.94200000016</v>
      </c>
      <c r="S90" s="37">
        <f>S109+S112+S122+S125</f>
        <v>0</v>
      </c>
      <c r="T90" s="35">
        <f t="shared" si="191"/>
        <v>800635.94200000016</v>
      </c>
      <c r="U90" s="37">
        <f t="shared" ref="U90:AH90" si="217">U109+U112</f>
        <v>4740174.3999999994</v>
      </c>
      <c r="V90" s="37">
        <f>V109+V112+V122+V125</f>
        <v>-250718.5</v>
      </c>
      <c r="W90" s="37">
        <f t="shared" si="8"/>
        <v>4489455.8999999994</v>
      </c>
      <c r="X90" s="37">
        <f>X109+X112+X122+X125</f>
        <v>0</v>
      </c>
      <c r="Y90" s="37">
        <f t="shared" si="193"/>
        <v>4489455.8999999994</v>
      </c>
      <c r="Z90" s="37">
        <f>Z109+Z112+Z122+Z125</f>
        <v>0</v>
      </c>
      <c r="AA90" s="37">
        <f t="shared" si="194"/>
        <v>4489455.8999999994</v>
      </c>
      <c r="AB90" s="37">
        <f>AB109+AB112+AB122+AB125</f>
        <v>0</v>
      </c>
      <c r="AC90" s="37">
        <f t="shared" si="195"/>
        <v>4489455.8999999994</v>
      </c>
      <c r="AD90" s="35">
        <f>AD109+AD112+AD122+AD125</f>
        <v>-120158.099</v>
      </c>
      <c r="AE90" s="37">
        <f t="shared" si="196"/>
        <v>4369297.800999999</v>
      </c>
      <c r="AF90" s="37">
        <f>AF109+AF112+AF122+AF125</f>
        <v>0</v>
      </c>
      <c r="AG90" s="35">
        <f t="shared" si="197"/>
        <v>4369297.800999999</v>
      </c>
      <c r="AH90" s="37">
        <f t="shared" si="217"/>
        <v>0</v>
      </c>
      <c r="AI90" s="37">
        <f>AI109+AI112+AI122+AI125</f>
        <v>0</v>
      </c>
      <c r="AJ90" s="37">
        <f t="shared" si="14"/>
        <v>0</v>
      </c>
      <c r="AK90" s="37">
        <f>AK109+AK112+AK122+AK125</f>
        <v>0</v>
      </c>
      <c r="AL90" s="37">
        <f t="shared" si="198"/>
        <v>0</v>
      </c>
      <c r="AM90" s="37">
        <f>AM109+AM112+AM122+AM125</f>
        <v>0</v>
      </c>
      <c r="AN90" s="37">
        <f t="shared" si="199"/>
        <v>0</v>
      </c>
      <c r="AO90" s="37">
        <f>AO109+AO112+AO122+AO125</f>
        <v>0</v>
      </c>
      <c r="AP90" s="37">
        <f t="shared" si="200"/>
        <v>0</v>
      </c>
      <c r="AQ90" s="35">
        <f>AQ109+AQ112+AQ122+AQ125</f>
        <v>0</v>
      </c>
      <c r="AR90" s="37">
        <f t="shared" si="201"/>
        <v>0</v>
      </c>
      <c r="AS90" s="37">
        <f>AS109+AS112+AS122+AS125</f>
        <v>0</v>
      </c>
      <c r="AT90" s="35">
        <f t="shared" si="202"/>
        <v>0</v>
      </c>
      <c r="AU90" s="31"/>
      <c r="AV90" s="24"/>
      <c r="AW90" s="11"/>
    </row>
    <row r="91" spans="1:49" ht="56.25" x14ac:dyDescent="0.3">
      <c r="A91" s="1" t="s">
        <v>137</v>
      </c>
      <c r="B91" s="60" t="s">
        <v>93</v>
      </c>
      <c r="C91" s="6" t="s">
        <v>32</v>
      </c>
      <c r="D91" s="35">
        <v>0</v>
      </c>
      <c r="E91" s="35"/>
      <c r="F91" s="35">
        <f t="shared" si="0"/>
        <v>0</v>
      </c>
      <c r="G91" s="35"/>
      <c r="H91" s="35">
        <f t="shared" si="185"/>
        <v>0</v>
      </c>
      <c r="I91" s="35"/>
      <c r="J91" s="35">
        <f t="shared" si="186"/>
        <v>0</v>
      </c>
      <c r="K91" s="35"/>
      <c r="L91" s="35">
        <f t="shared" si="187"/>
        <v>0</v>
      </c>
      <c r="M91" s="35"/>
      <c r="N91" s="35">
        <f t="shared" si="188"/>
        <v>0</v>
      </c>
      <c r="O91" s="79"/>
      <c r="P91" s="35">
        <f t="shared" si="189"/>
        <v>0</v>
      </c>
      <c r="Q91" s="35"/>
      <c r="R91" s="35">
        <f t="shared" si="190"/>
        <v>0</v>
      </c>
      <c r="S91" s="46"/>
      <c r="T91" s="35">
        <f t="shared" si="191"/>
        <v>0</v>
      </c>
      <c r="U91" s="35">
        <v>80479</v>
      </c>
      <c r="V91" s="35"/>
      <c r="W91" s="35">
        <f t="shared" si="8"/>
        <v>80479</v>
      </c>
      <c r="X91" s="35">
        <v>-80479</v>
      </c>
      <c r="Y91" s="35">
        <f t="shared" si="193"/>
        <v>0</v>
      </c>
      <c r="Z91" s="35"/>
      <c r="AA91" s="35">
        <f t="shared" si="194"/>
        <v>0</v>
      </c>
      <c r="AB91" s="35"/>
      <c r="AC91" s="35">
        <f t="shared" si="195"/>
        <v>0</v>
      </c>
      <c r="AD91" s="35"/>
      <c r="AE91" s="35">
        <f t="shared" si="196"/>
        <v>0</v>
      </c>
      <c r="AF91" s="46"/>
      <c r="AG91" s="35">
        <f t="shared" si="197"/>
        <v>0</v>
      </c>
      <c r="AH91" s="35">
        <v>17000</v>
      </c>
      <c r="AI91" s="35"/>
      <c r="AJ91" s="35">
        <f t="shared" si="14"/>
        <v>17000</v>
      </c>
      <c r="AK91" s="35">
        <v>80479</v>
      </c>
      <c r="AL91" s="35">
        <f t="shared" si="198"/>
        <v>97479</v>
      </c>
      <c r="AM91" s="35"/>
      <c r="AN91" s="35">
        <f t="shared" si="199"/>
        <v>97479</v>
      </c>
      <c r="AO91" s="35"/>
      <c r="AP91" s="35">
        <f t="shared" si="200"/>
        <v>97479</v>
      </c>
      <c r="AQ91" s="35"/>
      <c r="AR91" s="35">
        <f t="shared" si="201"/>
        <v>97479</v>
      </c>
      <c r="AS91" s="46"/>
      <c r="AT91" s="35">
        <f t="shared" si="202"/>
        <v>97479</v>
      </c>
      <c r="AU91" s="29" t="s">
        <v>219</v>
      </c>
      <c r="AW91" s="11"/>
    </row>
    <row r="92" spans="1:49" ht="56.25" x14ac:dyDescent="0.3">
      <c r="A92" s="1" t="s">
        <v>138</v>
      </c>
      <c r="B92" s="60" t="s">
        <v>37</v>
      </c>
      <c r="C92" s="6" t="s">
        <v>32</v>
      </c>
      <c r="D92" s="35">
        <v>18139.8</v>
      </c>
      <c r="E92" s="35">
        <v>-6406.3429999999998</v>
      </c>
      <c r="F92" s="35">
        <f t="shared" si="0"/>
        <v>11733.456999999999</v>
      </c>
      <c r="G92" s="35"/>
      <c r="H92" s="35">
        <f t="shared" si="185"/>
        <v>11733.456999999999</v>
      </c>
      <c r="I92" s="35"/>
      <c r="J92" s="35">
        <f t="shared" si="186"/>
        <v>11733.456999999999</v>
      </c>
      <c r="K92" s="35">
        <v>-8668.4629999999997</v>
      </c>
      <c r="L92" s="35">
        <f t="shared" si="187"/>
        <v>3064.9939999999988</v>
      </c>
      <c r="M92" s="35"/>
      <c r="N92" s="35">
        <f t="shared" si="188"/>
        <v>3064.9939999999988</v>
      </c>
      <c r="O92" s="79"/>
      <c r="P92" s="35">
        <f t="shared" si="189"/>
        <v>3064.9939999999988</v>
      </c>
      <c r="Q92" s="35"/>
      <c r="R92" s="35">
        <f t="shared" si="190"/>
        <v>3064.9939999999988</v>
      </c>
      <c r="S92" s="46"/>
      <c r="T92" s="35">
        <f t="shared" si="191"/>
        <v>3064.9939999999988</v>
      </c>
      <c r="U92" s="35">
        <v>0</v>
      </c>
      <c r="V92" s="35"/>
      <c r="W92" s="35">
        <f t="shared" si="8"/>
        <v>0</v>
      </c>
      <c r="X92" s="35"/>
      <c r="Y92" s="35">
        <f t="shared" si="193"/>
        <v>0</v>
      </c>
      <c r="Z92" s="35"/>
      <c r="AA92" s="35">
        <f t="shared" si="194"/>
        <v>0</v>
      </c>
      <c r="AB92" s="35"/>
      <c r="AC92" s="35">
        <f t="shared" si="195"/>
        <v>0</v>
      </c>
      <c r="AD92" s="35"/>
      <c r="AE92" s="35">
        <f t="shared" si="196"/>
        <v>0</v>
      </c>
      <c r="AF92" s="46"/>
      <c r="AG92" s="35">
        <f t="shared" si="197"/>
        <v>0</v>
      </c>
      <c r="AH92" s="35">
        <v>0</v>
      </c>
      <c r="AI92" s="35"/>
      <c r="AJ92" s="35">
        <f t="shared" si="14"/>
        <v>0</v>
      </c>
      <c r="AK92" s="35"/>
      <c r="AL92" s="35">
        <f t="shared" si="198"/>
        <v>0</v>
      </c>
      <c r="AM92" s="35"/>
      <c r="AN92" s="35">
        <f t="shared" si="199"/>
        <v>0</v>
      </c>
      <c r="AO92" s="35"/>
      <c r="AP92" s="35">
        <f t="shared" si="200"/>
        <v>0</v>
      </c>
      <c r="AQ92" s="35"/>
      <c r="AR92" s="35">
        <f t="shared" si="201"/>
        <v>0</v>
      </c>
      <c r="AS92" s="46"/>
      <c r="AT92" s="35">
        <f t="shared" si="202"/>
        <v>0</v>
      </c>
      <c r="AU92" s="29" t="s">
        <v>220</v>
      </c>
      <c r="AW92" s="11"/>
    </row>
    <row r="93" spans="1:49" ht="56.25" x14ac:dyDescent="0.3">
      <c r="A93" s="1" t="s">
        <v>139</v>
      </c>
      <c r="B93" s="60" t="s">
        <v>92</v>
      </c>
      <c r="C93" s="6" t="s">
        <v>32</v>
      </c>
      <c r="D93" s="35">
        <v>20000</v>
      </c>
      <c r="E93" s="35">
        <v>4831.5</v>
      </c>
      <c r="F93" s="35">
        <f t="shared" si="0"/>
        <v>24831.5</v>
      </c>
      <c r="G93" s="35"/>
      <c r="H93" s="35">
        <f t="shared" si="185"/>
        <v>24831.5</v>
      </c>
      <c r="I93" s="35"/>
      <c r="J93" s="35">
        <f t="shared" si="186"/>
        <v>24831.5</v>
      </c>
      <c r="K93" s="35"/>
      <c r="L93" s="35">
        <f t="shared" si="187"/>
        <v>24831.5</v>
      </c>
      <c r="M93" s="35"/>
      <c r="N93" s="35">
        <f t="shared" si="188"/>
        <v>24831.5</v>
      </c>
      <c r="O93" s="79"/>
      <c r="P93" s="35">
        <f t="shared" si="189"/>
        <v>24831.5</v>
      </c>
      <c r="Q93" s="35"/>
      <c r="R93" s="35">
        <f t="shared" si="190"/>
        <v>24831.5</v>
      </c>
      <c r="S93" s="46"/>
      <c r="T93" s="35">
        <f t="shared" si="191"/>
        <v>24831.5</v>
      </c>
      <c r="U93" s="35">
        <v>132806.1</v>
      </c>
      <c r="V93" s="35">
        <v>27419.5</v>
      </c>
      <c r="W93" s="35">
        <f t="shared" si="8"/>
        <v>160225.60000000001</v>
      </c>
      <c r="X93" s="35"/>
      <c r="Y93" s="35">
        <f t="shared" si="193"/>
        <v>160225.60000000001</v>
      </c>
      <c r="Z93" s="35"/>
      <c r="AA93" s="35">
        <f t="shared" si="194"/>
        <v>160225.60000000001</v>
      </c>
      <c r="AB93" s="35"/>
      <c r="AC93" s="35">
        <f t="shared" si="195"/>
        <v>160225.60000000001</v>
      </c>
      <c r="AD93" s="35"/>
      <c r="AE93" s="35">
        <f t="shared" si="196"/>
        <v>160225.60000000001</v>
      </c>
      <c r="AF93" s="46"/>
      <c r="AG93" s="35">
        <f t="shared" si="197"/>
        <v>160225.60000000001</v>
      </c>
      <c r="AH93" s="35">
        <v>0</v>
      </c>
      <c r="AI93" s="35"/>
      <c r="AJ93" s="35">
        <f t="shared" si="14"/>
        <v>0</v>
      </c>
      <c r="AK93" s="35"/>
      <c r="AL93" s="35">
        <f t="shared" si="198"/>
        <v>0</v>
      </c>
      <c r="AM93" s="35"/>
      <c r="AN93" s="35">
        <f t="shared" si="199"/>
        <v>0</v>
      </c>
      <c r="AO93" s="35"/>
      <c r="AP93" s="35">
        <f t="shared" si="200"/>
        <v>0</v>
      </c>
      <c r="AQ93" s="35"/>
      <c r="AR93" s="35">
        <f t="shared" si="201"/>
        <v>0</v>
      </c>
      <c r="AS93" s="46"/>
      <c r="AT93" s="35">
        <f t="shared" si="202"/>
        <v>0</v>
      </c>
      <c r="AU93" s="29" t="s">
        <v>221</v>
      </c>
      <c r="AW93" s="11"/>
    </row>
    <row r="94" spans="1:49" ht="56.25" x14ac:dyDescent="0.3">
      <c r="A94" s="1" t="s">
        <v>140</v>
      </c>
      <c r="B94" s="60" t="s">
        <v>94</v>
      </c>
      <c r="C94" s="6" t="s">
        <v>32</v>
      </c>
      <c r="D94" s="35">
        <v>2093</v>
      </c>
      <c r="E94" s="35"/>
      <c r="F94" s="35">
        <f t="shared" si="0"/>
        <v>2093</v>
      </c>
      <c r="G94" s="35"/>
      <c r="H94" s="35">
        <f t="shared" si="185"/>
        <v>2093</v>
      </c>
      <c r="I94" s="35"/>
      <c r="J94" s="35">
        <f t="shared" si="186"/>
        <v>2093</v>
      </c>
      <c r="K94" s="35"/>
      <c r="L94" s="35">
        <f t="shared" si="187"/>
        <v>2093</v>
      </c>
      <c r="M94" s="35"/>
      <c r="N94" s="35">
        <f t="shared" si="188"/>
        <v>2093</v>
      </c>
      <c r="O94" s="79"/>
      <c r="P94" s="35">
        <f t="shared" si="189"/>
        <v>2093</v>
      </c>
      <c r="Q94" s="35"/>
      <c r="R94" s="35">
        <f t="shared" si="190"/>
        <v>2093</v>
      </c>
      <c r="S94" s="46"/>
      <c r="T94" s="35">
        <f t="shared" si="191"/>
        <v>2093</v>
      </c>
      <c r="U94" s="35">
        <v>38895</v>
      </c>
      <c r="V94" s="35">
        <v>-38895</v>
      </c>
      <c r="W94" s="35">
        <f t="shared" si="8"/>
        <v>0</v>
      </c>
      <c r="X94" s="35"/>
      <c r="Y94" s="35">
        <f t="shared" si="193"/>
        <v>0</v>
      </c>
      <c r="Z94" s="35"/>
      <c r="AA94" s="35">
        <f t="shared" si="194"/>
        <v>0</v>
      </c>
      <c r="AB94" s="35"/>
      <c r="AC94" s="35">
        <f t="shared" si="195"/>
        <v>0</v>
      </c>
      <c r="AD94" s="35"/>
      <c r="AE94" s="35">
        <f t="shared" si="196"/>
        <v>0</v>
      </c>
      <c r="AF94" s="46"/>
      <c r="AG94" s="35">
        <f t="shared" si="197"/>
        <v>0</v>
      </c>
      <c r="AH94" s="35">
        <v>0</v>
      </c>
      <c r="AI94" s="35"/>
      <c r="AJ94" s="35">
        <f t="shared" si="14"/>
        <v>0</v>
      </c>
      <c r="AK94" s="35"/>
      <c r="AL94" s="35">
        <f t="shared" si="198"/>
        <v>0</v>
      </c>
      <c r="AM94" s="35"/>
      <c r="AN94" s="35">
        <f t="shared" si="199"/>
        <v>0</v>
      </c>
      <c r="AO94" s="35"/>
      <c r="AP94" s="35">
        <f t="shared" si="200"/>
        <v>0</v>
      </c>
      <c r="AQ94" s="35"/>
      <c r="AR94" s="35">
        <f t="shared" si="201"/>
        <v>0</v>
      </c>
      <c r="AS94" s="46"/>
      <c r="AT94" s="35">
        <f t="shared" si="202"/>
        <v>0</v>
      </c>
      <c r="AU94" s="29" t="s">
        <v>222</v>
      </c>
      <c r="AW94" s="11"/>
    </row>
    <row r="95" spans="1:49" ht="75" x14ac:dyDescent="0.3">
      <c r="A95" s="1" t="s">
        <v>141</v>
      </c>
      <c r="B95" s="60" t="s">
        <v>38</v>
      </c>
      <c r="C95" s="6" t="s">
        <v>39</v>
      </c>
      <c r="D95" s="35">
        <v>6293</v>
      </c>
      <c r="E95" s="35">
        <v>2697</v>
      </c>
      <c r="F95" s="35">
        <f t="shared" si="0"/>
        <v>8990</v>
      </c>
      <c r="G95" s="35">
        <v>-6293</v>
      </c>
      <c r="H95" s="35">
        <f t="shared" si="185"/>
        <v>2697</v>
      </c>
      <c r="I95" s="35"/>
      <c r="J95" s="35">
        <f t="shared" si="186"/>
        <v>2697</v>
      </c>
      <c r="K95" s="35"/>
      <c r="L95" s="35">
        <f t="shared" si="187"/>
        <v>2697</v>
      </c>
      <c r="M95" s="35"/>
      <c r="N95" s="35">
        <f t="shared" si="188"/>
        <v>2697</v>
      </c>
      <c r="O95" s="79"/>
      <c r="P95" s="35">
        <f t="shared" si="189"/>
        <v>2697</v>
      </c>
      <c r="Q95" s="35"/>
      <c r="R95" s="35">
        <f t="shared" si="190"/>
        <v>2697</v>
      </c>
      <c r="S95" s="46"/>
      <c r="T95" s="35">
        <f t="shared" si="191"/>
        <v>2697</v>
      </c>
      <c r="U95" s="35">
        <v>0</v>
      </c>
      <c r="V95" s="35"/>
      <c r="W95" s="35">
        <f t="shared" si="8"/>
        <v>0</v>
      </c>
      <c r="X95" s="35">
        <v>6293</v>
      </c>
      <c r="Y95" s="35">
        <f t="shared" si="193"/>
        <v>6293</v>
      </c>
      <c r="Z95" s="35"/>
      <c r="AA95" s="35">
        <f t="shared" si="194"/>
        <v>6293</v>
      </c>
      <c r="AB95" s="35"/>
      <c r="AC95" s="35">
        <f t="shared" si="195"/>
        <v>6293</v>
      </c>
      <c r="AD95" s="35"/>
      <c r="AE95" s="35">
        <f t="shared" si="196"/>
        <v>6293</v>
      </c>
      <c r="AF95" s="46"/>
      <c r="AG95" s="35">
        <f t="shared" si="197"/>
        <v>6293</v>
      </c>
      <c r="AH95" s="35">
        <v>0</v>
      </c>
      <c r="AI95" s="35"/>
      <c r="AJ95" s="35">
        <f t="shared" si="14"/>
        <v>0</v>
      </c>
      <c r="AK95" s="35"/>
      <c r="AL95" s="35">
        <f t="shared" si="198"/>
        <v>0</v>
      </c>
      <c r="AM95" s="35"/>
      <c r="AN95" s="35">
        <f t="shared" si="199"/>
        <v>0</v>
      </c>
      <c r="AO95" s="35"/>
      <c r="AP95" s="35">
        <f t="shared" si="200"/>
        <v>0</v>
      </c>
      <c r="AQ95" s="35"/>
      <c r="AR95" s="35">
        <f t="shared" si="201"/>
        <v>0</v>
      </c>
      <c r="AS95" s="46"/>
      <c r="AT95" s="35">
        <f t="shared" si="202"/>
        <v>0</v>
      </c>
      <c r="AU95" s="29" t="s">
        <v>223</v>
      </c>
      <c r="AW95" s="11"/>
    </row>
    <row r="96" spans="1:49" ht="56.25" x14ac:dyDescent="0.3">
      <c r="A96" s="1" t="s">
        <v>142</v>
      </c>
      <c r="B96" s="60" t="s">
        <v>40</v>
      </c>
      <c r="C96" s="6" t="s">
        <v>32</v>
      </c>
      <c r="D96" s="35">
        <v>9350</v>
      </c>
      <c r="E96" s="35"/>
      <c r="F96" s="35">
        <f t="shared" si="0"/>
        <v>9350</v>
      </c>
      <c r="G96" s="35"/>
      <c r="H96" s="35">
        <f t="shared" si="185"/>
        <v>9350</v>
      </c>
      <c r="I96" s="35"/>
      <c r="J96" s="35">
        <f t="shared" si="186"/>
        <v>9350</v>
      </c>
      <c r="K96" s="35"/>
      <c r="L96" s="35">
        <f t="shared" si="187"/>
        <v>9350</v>
      </c>
      <c r="M96" s="35"/>
      <c r="N96" s="35">
        <f t="shared" si="188"/>
        <v>9350</v>
      </c>
      <c r="O96" s="79">
        <v>245.98699999999999</v>
      </c>
      <c r="P96" s="35">
        <f t="shared" si="189"/>
        <v>9595.9869999999992</v>
      </c>
      <c r="Q96" s="35"/>
      <c r="R96" s="35">
        <f t="shared" si="190"/>
        <v>9595.9869999999992</v>
      </c>
      <c r="S96" s="46"/>
      <c r="T96" s="35">
        <f t="shared" si="191"/>
        <v>9595.9869999999992</v>
      </c>
      <c r="U96" s="35">
        <v>0</v>
      </c>
      <c r="V96" s="35"/>
      <c r="W96" s="35">
        <f t="shared" si="8"/>
        <v>0</v>
      </c>
      <c r="X96" s="35"/>
      <c r="Y96" s="35">
        <f t="shared" si="193"/>
        <v>0</v>
      </c>
      <c r="Z96" s="35"/>
      <c r="AA96" s="35">
        <f t="shared" si="194"/>
        <v>0</v>
      </c>
      <c r="AB96" s="35"/>
      <c r="AC96" s="35">
        <f t="shared" si="195"/>
        <v>0</v>
      </c>
      <c r="AD96" s="35"/>
      <c r="AE96" s="35">
        <f t="shared" si="196"/>
        <v>0</v>
      </c>
      <c r="AF96" s="46"/>
      <c r="AG96" s="35">
        <f t="shared" si="197"/>
        <v>0</v>
      </c>
      <c r="AH96" s="35">
        <v>0</v>
      </c>
      <c r="AI96" s="35"/>
      <c r="AJ96" s="35">
        <f t="shared" si="14"/>
        <v>0</v>
      </c>
      <c r="AK96" s="35"/>
      <c r="AL96" s="35">
        <f t="shared" si="198"/>
        <v>0</v>
      </c>
      <c r="AM96" s="35"/>
      <c r="AN96" s="35">
        <f t="shared" si="199"/>
        <v>0</v>
      </c>
      <c r="AO96" s="35"/>
      <c r="AP96" s="35">
        <f t="shared" si="200"/>
        <v>0</v>
      </c>
      <c r="AQ96" s="35"/>
      <c r="AR96" s="35">
        <f t="shared" si="201"/>
        <v>0</v>
      </c>
      <c r="AS96" s="46"/>
      <c r="AT96" s="35">
        <f t="shared" si="202"/>
        <v>0</v>
      </c>
      <c r="AU96" s="29" t="s">
        <v>224</v>
      </c>
      <c r="AW96" s="11"/>
    </row>
    <row r="97" spans="1:49" ht="56.25" x14ac:dyDescent="0.3">
      <c r="A97" s="1" t="s">
        <v>143</v>
      </c>
      <c r="B97" s="60" t="s">
        <v>95</v>
      </c>
      <c r="C97" s="6" t="s">
        <v>32</v>
      </c>
      <c r="D97" s="35">
        <v>15288.6</v>
      </c>
      <c r="E97" s="35">
        <v>-15288.6</v>
      </c>
      <c r="F97" s="35">
        <f t="shared" si="0"/>
        <v>0</v>
      </c>
      <c r="G97" s="35"/>
      <c r="H97" s="35">
        <f t="shared" si="185"/>
        <v>0</v>
      </c>
      <c r="I97" s="35"/>
      <c r="J97" s="35">
        <f t="shared" si="186"/>
        <v>0</v>
      </c>
      <c r="K97" s="35"/>
      <c r="L97" s="35">
        <f t="shared" si="187"/>
        <v>0</v>
      </c>
      <c r="M97" s="35"/>
      <c r="N97" s="35">
        <f t="shared" si="188"/>
        <v>0</v>
      </c>
      <c r="O97" s="79"/>
      <c r="P97" s="35">
        <f t="shared" si="189"/>
        <v>0</v>
      </c>
      <c r="Q97" s="35"/>
      <c r="R97" s="35">
        <f t="shared" si="190"/>
        <v>0</v>
      </c>
      <c r="S97" s="46"/>
      <c r="T97" s="35">
        <f t="shared" si="191"/>
        <v>0</v>
      </c>
      <c r="U97" s="35">
        <v>100597.4</v>
      </c>
      <c r="V97" s="35">
        <v>21932.6</v>
      </c>
      <c r="W97" s="35">
        <f t="shared" si="8"/>
        <v>122530</v>
      </c>
      <c r="X97" s="35">
        <v>-30245.838</v>
      </c>
      <c r="Y97" s="35">
        <f t="shared" si="193"/>
        <v>92284.161999999997</v>
      </c>
      <c r="Z97" s="35"/>
      <c r="AA97" s="35">
        <f t="shared" si="194"/>
        <v>92284.161999999997</v>
      </c>
      <c r="AB97" s="35"/>
      <c r="AC97" s="35">
        <f t="shared" si="195"/>
        <v>92284.161999999997</v>
      </c>
      <c r="AD97" s="35"/>
      <c r="AE97" s="35">
        <f t="shared" si="196"/>
        <v>92284.161999999997</v>
      </c>
      <c r="AF97" s="46"/>
      <c r="AG97" s="35">
        <f t="shared" si="197"/>
        <v>92284.161999999997</v>
      </c>
      <c r="AH97" s="35">
        <v>37000</v>
      </c>
      <c r="AI97" s="35"/>
      <c r="AJ97" s="35">
        <f t="shared" si="14"/>
        <v>37000</v>
      </c>
      <c r="AK97" s="35">
        <v>30245.838</v>
      </c>
      <c r="AL97" s="35">
        <f t="shared" si="198"/>
        <v>67245.838000000003</v>
      </c>
      <c r="AM97" s="35"/>
      <c r="AN97" s="35">
        <f t="shared" si="199"/>
        <v>67245.838000000003</v>
      </c>
      <c r="AO97" s="35"/>
      <c r="AP97" s="35">
        <f t="shared" si="200"/>
        <v>67245.838000000003</v>
      </c>
      <c r="AQ97" s="35"/>
      <c r="AR97" s="35">
        <f t="shared" si="201"/>
        <v>67245.838000000003</v>
      </c>
      <c r="AS97" s="46"/>
      <c r="AT97" s="35">
        <f t="shared" si="202"/>
        <v>67245.838000000003</v>
      </c>
      <c r="AU97" s="29" t="s">
        <v>225</v>
      </c>
      <c r="AW97" s="11"/>
    </row>
    <row r="98" spans="1:49" ht="56.25" x14ac:dyDescent="0.3">
      <c r="A98" s="1" t="s">
        <v>144</v>
      </c>
      <c r="B98" s="60" t="s">
        <v>96</v>
      </c>
      <c r="C98" s="6" t="s">
        <v>32</v>
      </c>
      <c r="D98" s="35">
        <v>14760.4</v>
      </c>
      <c r="E98" s="35"/>
      <c r="F98" s="35">
        <f t="shared" si="0"/>
        <v>14760.4</v>
      </c>
      <c r="G98" s="35">
        <v>25454.12</v>
      </c>
      <c r="H98" s="35">
        <f t="shared" si="185"/>
        <v>40214.519999999997</v>
      </c>
      <c r="I98" s="35">
        <v>-685.54</v>
      </c>
      <c r="J98" s="35">
        <f t="shared" si="186"/>
        <v>39528.979999999996</v>
      </c>
      <c r="K98" s="35"/>
      <c r="L98" s="35">
        <f t="shared" si="187"/>
        <v>39528.979999999996</v>
      </c>
      <c r="M98" s="35"/>
      <c r="N98" s="35">
        <f t="shared" si="188"/>
        <v>39528.979999999996</v>
      </c>
      <c r="O98" s="79"/>
      <c r="P98" s="35">
        <f t="shared" si="189"/>
        <v>39528.979999999996</v>
      </c>
      <c r="Q98" s="35"/>
      <c r="R98" s="35">
        <f t="shared" si="190"/>
        <v>39528.979999999996</v>
      </c>
      <c r="S98" s="46"/>
      <c r="T98" s="35">
        <f t="shared" si="191"/>
        <v>39528.979999999996</v>
      </c>
      <c r="U98" s="35">
        <v>0</v>
      </c>
      <c r="V98" s="35"/>
      <c r="W98" s="35">
        <f t="shared" si="8"/>
        <v>0</v>
      </c>
      <c r="X98" s="35">
        <v>232673.386</v>
      </c>
      <c r="Y98" s="35">
        <f t="shared" si="193"/>
        <v>232673.386</v>
      </c>
      <c r="Z98" s="35"/>
      <c r="AA98" s="35">
        <f t="shared" si="194"/>
        <v>232673.386</v>
      </c>
      <c r="AB98" s="35"/>
      <c r="AC98" s="35">
        <f t="shared" si="195"/>
        <v>232673.386</v>
      </c>
      <c r="AD98" s="35"/>
      <c r="AE98" s="35">
        <f t="shared" si="196"/>
        <v>232673.386</v>
      </c>
      <c r="AF98" s="46"/>
      <c r="AG98" s="35">
        <f t="shared" si="197"/>
        <v>232673.386</v>
      </c>
      <c r="AH98" s="35">
        <v>0</v>
      </c>
      <c r="AI98" s="35"/>
      <c r="AJ98" s="35">
        <f t="shared" si="14"/>
        <v>0</v>
      </c>
      <c r="AK98" s="35">
        <v>20000</v>
      </c>
      <c r="AL98" s="35">
        <f t="shared" si="198"/>
        <v>20000</v>
      </c>
      <c r="AM98" s="35"/>
      <c r="AN98" s="35">
        <f t="shared" si="199"/>
        <v>20000</v>
      </c>
      <c r="AO98" s="35"/>
      <c r="AP98" s="35">
        <f t="shared" si="200"/>
        <v>20000</v>
      </c>
      <c r="AQ98" s="35"/>
      <c r="AR98" s="35">
        <f t="shared" si="201"/>
        <v>20000</v>
      </c>
      <c r="AS98" s="46"/>
      <c r="AT98" s="35">
        <f t="shared" si="202"/>
        <v>20000</v>
      </c>
      <c r="AU98" s="29" t="s">
        <v>226</v>
      </c>
      <c r="AW98" s="11"/>
    </row>
    <row r="99" spans="1:49" ht="56.25" x14ac:dyDescent="0.3">
      <c r="A99" s="1" t="s">
        <v>145</v>
      </c>
      <c r="B99" s="60" t="s">
        <v>31</v>
      </c>
      <c r="C99" s="6" t="s">
        <v>32</v>
      </c>
      <c r="D99" s="35">
        <v>110724.5</v>
      </c>
      <c r="E99" s="35"/>
      <c r="F99" s="35">
        <f t="shared" si="0"/>
        <v>110724.5</v>
      </c>
      <c r="G99" s="35">
        <v>-60759.125999999997</v>
      </c>
      <c r="H99" s="35">
        <f t="shared" si="185"/>
        <v>49965.374000000003</v>
      </c>
      <c r="I99" s="35"/>
      <c r="J99" s="35">
        <f t="shared" si="186"/>
        <v>49965.374000000003</v>
      </c>
      <c r="K99" s="35"/>
      <c r="L99" s="35">
        <f t="shared" si="187"/>
        <v>49965.374000000003</v>
      </c>
      <c r="M99" s="35"/>
      <c r="N99" s="35">
        <f t="shared" si="188"/>
        <v>49965.374000000003</v>
      </c>
      <c r="O99" s="79"/>
      <c r="P99" s="35">
        <f t="shared" si="189"/>
        <v>49965.374000000003</v>
      </c>
      <c r="Q99" s="35"/>
      <c r="R99" s="35">
        <f t="shared" si="190"/>
        <v>49965.374000000003</v>
      </c>
      <c r="S99" s="46"/>
      <c r="T99" s="35">
        <f t="shared" si="191"/>
        <v>49965.374000000003</v>
      </c>
      <c r="U99" s="35">
        <v>26057.3</v>
      </c>
      <c r="V99" s="35"/>
      <c r="W99" s="35">
        <f t="shared" si="8"/>
        <v>26057.3</v>
      </c>
      <c r="X99" s="35">
        <v>-15409.605</v>
      </c>
      <c r="Y99" s="35">
        <f t="shared" si="193"/>
        <v>10647.695</v>
      </c>
      <c r="Z99" s="35"/>
      <c r="AA99" s="35">
        <f t="shared" si="194"/>
        <v>10647.695</v>
      </c>
      <c r="AB99" s="35"/>
      <c r="AC99" s="35">
        <f t="shared" si="195"/>
        <v>10647.695</v>
      </c>
      <c r="AD99" s="35"/>
      <c r="AE99" s="35">
        <f t="shared" si="196"/>
        <v>10647.695</v>
      </c>
      <c r="AF99" s="46"/>
      <c r="AG99" s="35">
        <f t="shared" si="197"/>
        <v>10647.695</v>
      </c>
      <c r="AH99" s="35">
        <v>0</v>
      </c>
      <c r="AI99" s="35"/>
      <c r="AJ99" s="35">
        <f t="shared" si="14"/>
        <v>0</v>
      </c>
      <c r="AK99" s="35"/>
      <c r="AL99" s="35">
        <f t="shared" si="198"/>
        <v>0</v>
      </c>
      <c r="AM99" s="35"/>
      <c r="AN99" s="35">
        <f t="shared" si="199"/>
        <v>0</v>
      </c>
      <c r="AO99" s="35"/>
      <c r="AP99" s="35">
        <f t="shared" si="200"/>
        <v>0</v>
      </c>
      <c r="AQ99" s="35"/>
      <c r="AR99" s="35">
        <f t="shared" si="201"/>
        <v>0</v>
      </c>
      <c r="AS99" s="46"/>
      <c r="AT99" s="35">
        <f t="shared" si="202"/>
        <v>0</v>
      </c>
      <c r="AU99" s="29" t="s">
        <v>227</v>
      </c>
      <c r="AW99" s="11"/>
    </row>
    <row r="100" spans="1:49" ht="56.25" x14ac:dyDescent="0.3">
      <c r="A100" s="1" t="s">
        <v>146</v>
      </c>
      <c r="B100" s="60" t="s">
        <v>41</v>
      </c>
      <c r="C100" s="6" t="s">
        <v>32</v>
      </c>
      <c r="D100" s="35">
        <v>4480</v>
      </c>
      <c r="E100" s="35"/>
      <c r="F100" s="35">
        <f t="shared" ref="F100:F174" si="218">D100+E100</f>
        <v>4480</v>
      </c>
      <c r="G100" s="35">
        <v>-630</v>
      </c>
      <c r="H100" s="35">
        <f t="shared" si="185"/>
        <v>3850</v>
      </c>
      <c r="I100" s="35">
        <v>630</v>
      </c>
      <c r="J100" s="35">
        <f t="shared" si="186"/>
        <v>4480</v>
      </c>
      <c r="K100" s="35"/>
      <c r="L100" s="35">
        <f t="shared" si="187"/>
        <v>4480</v>
      </c>
      <c r="M100" s="35"/>
      <c r="N100" s="35">
        <f t="shared" si="188"/>
        <v>4480</v>
      </c>
      <c r="O100" s="79"/>
      <c r="P100" s="35">
        <f t="shared" si="189"/>
        <v>4480</v>
      </c>
      <c r="Q100" s="35"/>
      <c r="R100" s="35">
        <f t="shared" si="190"/>
        <v>4480</v>
      </c>
      <c r="S100" s="46"/>
      <c r="T100" s="35">
        <f t="shared" si="191"/>
        <v>4480</v>
      </c>
      <c r="U100" s="35">
        <v>52519.8</v>
      </c>
      <c r="V100" s="35"/>
      <c r="W100" s="35">
        <f t="shared" ref="W100:W174" si="219">U100+V100</f>
        <v>52519.8</v>
      </c>
      <c r="X100" s="35"/>
      <c r="Y100" s="35">
        <f t="shared" si="193"/>
        <v>52519.8</v>
      </c>
      <c r="Z100" s="35"/>
      <c r="AA100" s="35">
        <f t="shared" si="194"/>
        <v>52519.8</v>
      </c>
      <c r="AB100" s="35"/>
      <c r="AC100" s="35">
        <f t="shared" si="195"/>
        <v>52519.8</v>
      </c>
      <c r="AD100" s="35"/>
      <c r="AE100" s="35">
        <f t="shared" si="196"/>
        <v>52519.8</v>
      </c>
      <c r="AF100" s="46"/>
      <c r="AG100" s="35">
        <f t="shared" si="197"/>
        <v>52519.8</v>
      </c>
      <c r="AH100" s="35">
        <v>0</v>
      </c>
      <c r="AI100" s="35"/>
      <c r="AJ100" s="35">
        <f t="shared" ref="AJ100:AJ174" si="220">AH100+AI100</f>
        <v>0</v>
      </c>
      <c r="AK100" s="35"/>
      <c r="AL100" s="35">
        <f t="shared" si="198"/>
        <v>0</v>
      </c>
      <c r="AM100" s="35"/>
      <c r="AN100" s="35">
        <f t="shared" si="199"/>
        <v>0</v>
      </c>
      <c r="AO100" s="35"/>
      <c r="AP100" s="35">
        <f t="shared" si="200"/>
        <v>0</v>
      </c>
      <c r="AQ100" s="35"/>
      <c r="AR100" s="35">
        <f t="shared" si="201"/>
        <v>0</v>
      </c>
      <c r="AS100" s="46"/>
      <c r="AT100" s="35">
        <f t="shared" si="202"/>
        <v>0</v>
      </c>
      <c r="AU100" s="29" t="s">
        <v>228</v>
      </c>
      <c r="AW100" s="11"/>
    </row>
    <row r="101" spans="1:49" ht="103.5" customHeight="1" x14ac:dyDescent="0.3">
      <c r="A101" s="1" t="s">
        <v>147</v>
      </c>
      <c r="B101" s="60" t="s">
        <v>42</v>
      </c>
      <c r="C101" s="6" t="s">
        <v>32</v>
      </c>
      <c r="D101" s="35">
        <v>37668.300000000003</v>
      </c>
      <c r="E101" s="35"/>
      <c r="F101" s="35">
        <f t="shared" si="218"/>
        <v>37668.300000000003</v>
      </c>
      <c r="G101" s="35">
        <f>7.018+35935.006</f>
        <v>35942.023999999998</v>
      </c>
      <c r="H101" s="35">
        <f t="shared" si="185"/>
        <v>73610.323999999993</v>
      </c>
      <c r="I101" s="35"/>
      <c r="J101" s="35">
        <f t="shared" si="186"/>
        <v>73610.323999999993</v>
      </c>
      <c r="K101" s="35"/>
      <c r="L101" s="35">
        <f t="shared" si="187"/>
        <v>73610.323999999993</v>
      </c>
      <c r="M101" s="35"/>
      <c r="N101" s="35">
        <f t="shared" si="188"/>
        <v>73610.323999999993</v>
      </c>
      <c r="O101" s="79"/>
      <c r="P101" s="35">
        <f t="shared" si="189"/>
        <v>73610.323999999993</v>
      </c>
      <c r="Q101" s="35"/>
      <c r="R101" s="35">
        <f t="shared" si="190"/>
        <v>73610.323999999993</v>
      </c>
      <c r="S101" s="46"/>
      <c r="T101" s="35">
        <f t="shared" si="191"/>
        <v>73610.323999999993</v>
      </c>
      <c r="U101" s="35">
        <v>0</v>
      </c>
      <c r="V101" s="35"/>
      <c r="W101" s="35">
        <f t="shared" si="219"/>
        <v>0</v>
      </c>
      <c r="X101" s="35"/>
      <c r="Y101" s="35">
        <f t="shared" si="193"/>
        <v>0</v>
      </c>
      <c r="Z101" s="35"/>
      <c r="AA101" s="35">
        <f t="shared" si="194"/>
        <v>0</v>
      </c>
      <c r="AB101" s="35"/>
      <c r="AC101" s="35">
        <f t="shared" si="195"/>
        <v>0</v>
      </c>
      <c r="AD101" s="35"/>
      <c r="AE101" s="35">
        <f t="shared" si="196"/>
        <v>0</v>
      </c>
      <c r="AF101" s="46"/>
      <c r="AG101" s="35">
        <f t="shared" si="197"/>
        <v>0</v>
      </c>
      <c r="AH101" s="35">
        <v>0</v>
      </c>
      <c r="AI101" s="35"/>
      <c r="AJ101" s="35">
        <f t="shared" si="220"/>
        <v>0</v>
      </c>
      <c r="AK101" s="35"/>
      <c r="AL101" s="35">
        <f t="shared" si="198"/>
        <v>0</v>
      </c>
      <c r="AM101" s="35"/>
      <c r="AN101" s="35">
        <f t="shared" si="199"/>
        <v>0</v>
      </c>
      <c r="AO101" s="35"/>
      <c r="AP101" s="35">
        <f t="shared" si="200"/>
        <v>0</v>
      </c>
      <c r="AQ101" s="35"/>
      <c r="AR101" s="35">
        <f t="shared" si="201"/>
        <v>0</v>
      </c>
      <c r="AS101" s="46"/>
      <c r="AT101" s="35">
        <f t="shared" si="202"/>
        <v>0</v>
      </c>
      <c r="AU101" s="29" t="s">
        <v>229</v>
      </c>
      <c r="AW101" s="11"/>
    </row>
    <row r="102" spans="1:49" ht="56.25" hidden="1" customHeight="1" x14ac:dyDescent="0.3">
      <c r="A102" s="1" t="s">
        <v>147</v>
      </c>
      <c r="B102" s="49" t="s">
        <v>97</v>
      </c>
      <c r="C102" s="6" t="s">
        <v>32</v>
      </c>
      <c r="D102" s="35">
        <v>45000</v>
      </c>
      <c r="E102" s="35">
        <v>-45000</v>
      </c>
      <c r="F102" s="35">
        <f t="shared" si="218"/>
        <v>0</v>
      </c>
      <c r="G102" s="35"/>
      <c r="H102" s="35">
        <f t="shared" si="185"/>
        <v>0</v>
      </c>
      <c r="I102" s="35"/>
      <c r="J102" s="35">
        <f t="shared" si="186"/>
        <v>0</v>
      </c>
      <c r="K102" s="35"/>
      <c r="L102" s="35">
        <f t="shared" si="187"/>
        <v>0</v>
      </c>
      <c r="M102" s="35"/>
      <c r="N102" s="35">
        <f t="shared" si="188"/>
        <v>0</v>
      </c>
      <c r="O102" s="79"/>
      <c r="P102" s="35">
        <f t="shared" si="189"/>
        <v>0</v>
      </c>
      <c r="Q102" s="35"/>
      <c r="R102" s="35">
        <f t="shared" si="190"/>
        <v>0</v>
      </c>
      <c r="S102" s="46"/>
      <c r="T102" s="35">
        <f t="shared" si="191"/>
        <v>0</v>
      </c>
      <c r="U102" s="35">
        <v>51669.599999999999</v>
      </c>
      <c r="V102" s="35">
        <v>-51669.599999999999</v>
      </c>
      <c r="W102" s="35">
        <f t="shared" si="219"/>
        <v>0</v>
      </c>
      <c r="X102" s="35"/>
      <c r="Y102" s="35">
        <f t="shared" si="193"/>
        <v>0</v>
      </c>
      <c r="Z102" s="35"/>
      <c r="AA102" s="35">
        <f t="shared" si="194"/>
        <v>0</v>
      </c>
      <c r="AB102" s="35"/>
      <c r="AC102" s="35">
        <f t="shared" si="195"/>
        <v>0</v>
      </c>
      <c r="AD102" s="35"/>
      <c r="AE102" s="35">
        <f t="shared" si="196"/>
        <v>0</v>
      </c>
      <c r="AF102" s="46"/>
      <c r="AG102" s="35">
        <f t="shared" si="197"/>
        <v>0</v>
      </c>
      <c r="AH102" s="35">
        <v>0</v>
      </c>
      <c r="AI102" s="35"/>
      <c r="AJ102" s="35">
        <f t="shared" si="220"/>
        <v>0</v>
      </c>
      <c r="AK102" s="35"/>
      <c r="AL102" s="35">
        <f t="shared" si="198"/>
        <v>0</v>
      </c>
      <c r="AM102" s="35"/>
      <c r="AN102" s="35">
        <f t="shared" si="199"/>
        <v>0</v>
      </c>
      <c r="AO102" s="35"/>
      <c r="AP102" s="35">
        <f t="shared" si="200"/>
        <v>0</v>
      </c>
      <c r="AQ102" s="35"/>
      <c r="AR102" s="35">
        <f t="shared" si="201"/>
        <v>0</v>
      </c>
      <c r="AS102" s="46"/>
      <c r="AT102" s="35">
        <f t="shared" si="202"/>
        <v>0</v>
      </c>
      <c r="AU102" s="29" t="s">
        <v>230</v>
      </c>
      <c r="AV102" s="23" t="s">
        <v>51</v>
      </c>
      <c r="AW102" s="11"/>
    </row>
    <row r="103" spans="1:49" ht="75" x14ac:dyDescent="0.3">
      <c r="A103" s="1" t="s">
        <v>148</v>
      </c>
      <c r="B103" s="53" t="s">
        <v>97</v>
      </c>
      <c r="C103" s="6" t="s">
        <v>39</v>
      </c>
      <c r="D103" s="34"/>
      <c r="E103" s="35">
        <v>45000</v>
      </c>
      <c r="F103" s="35">
        <f t="shared" si="218"/>
        <v>45000</v>
      </c>
      <c r="G103" s="35">
        <v>6293</v>
      </c>
      <c r="H103" s="35">
        <f t="shared" si="185"/>
        <v>51293</v>
      </c>
      <c r="I103" s="35"/>
      <c r="J103" s="35">
        <f t="shared" si="186"/>
        <v>51293</v>
      </c>
      <c r="K103" s="35"/>
      <c r="L103" s="35">
        <f t="shared" si="187"/>
        <v>51293</v>
      </c>
      <c r="M103" s="35"/>
      <c r="N103" s="35">
        <f t="shared" si="188"/>
        <v>51293</v>
      </c>
      <c r="O103" s="79"/>
      <c r="P103" s="35">
        <f t="shared" si="189"/>
        <v>51293</v>
      </c>
      <c r="Q103" s="35"/>
      <c r="R103" s="35">
        <f t="shared" si="190"/>
        <v>51293</v>
      </c>
      <c r="S103" s="46"/>
      <c r="T103" s="35">
        <f t="shared" si="191"/>
        <v>51293</v>
      </c>
      <c r="U103" s="35"/>
      <c r="V103" s="35">
        <v>51669.599999999999</v>
      </c>
      <c r="W103" s="35">
        <f t="shared" si="219"/>
        <v>51669.599999999999</v>
      </c>
      <c r="X103" s="35">
        <v>-6293</v>
      </c>
      <c r="Y103" s="35">
        <f t="shared" si="193"/>
        <v>45376.6</v>
      </c>
      <c r="Z103" s="35"/>
      <c r="AA103" s="35">
        <f t="shared" si="194"/>
        <v>45376.6</v>
      </c>
      <c r="AB103" s="35"/>
      <c r="AC103" s="35">
        <f t="shared" si="195"/>
        <v>45376.6</v>
      </c>
      <c r="AD103" s="35"/>
      <c r="AE103" s="35">
        <f t="shared" si="196"/>
        <v>45376.6</v>
      </c>
      <c r="AF103" s="46"/>
      <c r="AG103" s="35">
        <f t="shared" si="197"/>
        <v>45376.6</v>
      </c>
      <c r="AH103" s="35"/>
      <c r="AI103" s="35"/>
      <c r="AJ103" s="35">
        <f t="shared" si="220"/>
        <v>0</v>
      </c>
      <c r="AK103" s="35"/>
      <c r="AL103" s="35">
        <f t="shared" si="198"/>
        <v>0</v>
      </c>
      <c r="AM103" s="35"/>
      <c r="AN103" s="35">
        <f t="shared" si="199"/>
        <v>0</v>
      </c>
      <c r="AO103" s="35"/>
      <c r="AP103" s="35">
        <f t="shared" si="200"/>
        <v>0</v>
      </c>
      <c r="AQ103" s="35"/>
      <c r="AR103" s="35">
        <f t="shared" si="201"/>
        <v>0</v>
      </c>
      <c r="AS103" s="46"/>
      <c r="AT103" s="35">
        <f t="shared" si="202"/>
        <v>0</v>
      </c>
      <c r="AU103" s="29" t="s">
        <v>230</v>
      </c>
      <c r="AW103" s="11"/>
    </row>
    <row r="104" spans="1:49" ht="56.25" x14ac:dyDescent="0.3">
      <c r="A104" s="1" t="s">
        <v>149</v>
      </c>
      <c r="B104" s="60" t="s">
        <v>98</v>
      </c>
      <c r="C104" s="6" t="s">
        <v>32</v>
      </c>
      <c r="D104" s="34">
        <v>27873.5</v>
      </c>
      <c r="E104" s="35"/>
      <c r="F104" s="35">
        <f t="shared" si="218"/>
        <v>27873.5</v>
      </c>
      <c r="G104" s="35"/>
      <c r="H104" s="35">
        <f t="shared" si="185"/>
        <v>27873.5</v>
      </c>
      <c r="I104" s="35"/>
      <c r="J104" s="35">
        <f t="shared" si="186"/>
        <v>27873.5</v>
      </c>
      <c r="K104" s="35"/>
      <c r="L104" s="35">
        <f t="shared" si="187"/>
        <v>27873.5</v>
      </c>
      <c r="M104" s="35"/>
      <c r="N104" s="35">
        <f t="shared" si="188"/>
        <v>27873.5</v>
      </c>
      <c r="O104" s="79">
        <v>-245.98699999999999</v>
      </c>
      <c r="P104" s="35">
        <f t="shared" si="189"/>
        <v>27627.512999999999</v>
      </c>
      <c r="Q104" s="35"/>
      <c r="R104" s="35">
        <f t="shared" si="190"/>
        <v>27627.512999999999</v>
      </c>
      <c r="S104" s="46"/>
      <c r="T104" s="35">
        <f t="shared" si="191"/>
        <v>27627.512999999999</v>
      </c>
      <c r="U104" s="35">
        <v>0</v>
      </c>
      <c r="V104" s="35"/>
      <c r="W104" s="35">
        <f t="shared" si="219"/>
        <v>0</v>
      </c>
      <c r="X104" s="35"/>
      <c r="Y104" s="35">
        <f t="shared" si="193"/>
        <v>0</v>
      </c>
      <c r="Z104" s="35"/>
      <c r="AA104" s="35">
        <f t="shared" si="194"/>
        <v>0</v>
      </c>
      <c r="AB104" s="35"/>
      <c r="AC104" s="35">
        <f t="shared" si="195"/>
        <v>0</v>
      </c>
      <c r="AD104" s="35"/>
      <c r="AE104" s="35">
        <f t="shared" si="196"/>
        <v>0</v>
      </c>
      <c r="AF104" s="46"/>
      <c r="AG104" s="35">
        <f t="shared" si="197"/>
        <v>0</v>
      </c>
      <c r="AH104" s="35">
        <v>0</v>
      </c>
      <c r="AI104" s="35"/>
      <c r="AJ104" s="35">
        <f t="shared" si="220"/>
        <v>0</v>
      </c>
      <c r="AK104" s="35"/>
      <c r="AL104" s="35">
        <f t="shared" si="198"/>
        <v>0</v>
      </c>
      <c r="AM104" s="35"/>
      <c r="AN104" s="35">
        <f t="shared" si="199"/>
        <v>0</v>
      </c>
      <c r="AO104" s="35"/>
      <c r="AP104" s="35">
        <f t="shared" si="200"/>
        <v>0</v>
      </c>
      <c r="AQ104" s="35"/>
      <c r="AR104" s="35">
        <f t="shared" si="201"/>
        <v>0</v>
      </c>
      <c r="AS104" s="46"/>
      <c r="AT104" s="35">
        <f t="shared" si="202"/>
        <v>0</v>
      </c>
      <c r="AU104" s="29" t="s">
        <v>231</v>
      </c>
      <c r="AW104" s="11"/>
    </row>
    <row r="105" spans="1:49" ht="56.25" x14ac:dyDescent="0.3">
      <c r="A105" s="1" t="s">
        <v>150</v>
      </c>
      <c r="B105" s="60" t="s">
        <v>133</v>
      </c>
      <c r="C105" s="6" t="s">
        <v>3</v>
      </c>
      <c r="D105" s="34">
        <f>D107+D108+D109</f>
        <v>1111422.8999999999</v>
      </c>
      <c r="E105" s="35">
        <f>E107+E108+E109</f>
        <v>-367677.39999999997</v>
      </c>
      <c r="F105" s="35">
        <f t="shared" si="218"/>
        <v>743745.5</v>
      </c>
      <c r="G105" s="35">
        <f>G107+G108+G109</f>
        <v>218956.44</v>
      </c>
      <c r="H105" s="35">
        <f t="shared" si="185"/>
        <v>962701.94</v>
      </c>
      <c r="I105" s="35">
        <f>I107+I108+I109</f>
        <v>2561.8420000000001</v>
      </c>
      <c r="J105" s="35">
        <f t="shared" si="186"/>
        <v>965263.78199999989</v>
      </c>
      <c r="K105" s="35">
        <f>K107+K108+K109</f>
        <v>0</v>
      </c>
      <c r="L105" s="35">
        <f t="shared" si="187"/>
        <v>965263.78199999989</v>
      </c>
      <c r="M105" s="35">
        <f>M107+M108+M109</f>
        <v>0</v>
      </c>
      <c r="N105" s="35">
        <f t="shared" si="188"/>
        <v>965263.78199999989</v>
      </c>
      <c r="O105" s="79">
        <f>O107+O108+O109</f>
        <v>56691.229000000007</v>
      </c>
      <c r="P105" s="35">
        <f t="shared" si="189"/>
        <v>1021955.0109999999</v>
      </c>
      <c r="Q105" s="35">
        <f>Q107+Q108+Q109</f>
        <v>1175.914</v>
      </c>
      <c r="R105" s="35">
        <f t="shared" si="190"/>
        <v>1023130.9249999999</v>
      </c>
      <c r="S105" s="46">
        <f>S107+S108+S109</f>
        <v>10868.319</v>
      </c>
      <c r="T105" s="35">
        <f t="shared" si="191"/>
        <v>1033999.2439999999</v>
      </c>
      <c r="U105" s="35">
        <f t="shared" ref="U105:AI105" si="221">U107+U108+U109</f>
        <v>4577948.6999999993</v>
      </c>
      <c r="V105" s="35">
        <f t="shared" ref="V105:X105" si="222">V107+V108+V109</f>
        <v>-1417383.4</v>
      </c>
      <c r="W105" s="35">
        <f t="shared" si="219"/>
        <v>3160565.2999999993</v>
      </c>
      <c r="X105" s="35">
        <f t="shared" si="222"/>
        <v>0</v>
      </c>
      <c r="Y105" s="35">
        <f t="shared" si="193"/>
        <v>3160565.2999999993</v>
      </c>
      <c r="Z105" s="35">
        <f t="shared" ref="Z105:AB105" si="223">Z107+Z108+Z109</f>
        <v>0</v>
      </c>
      <c r="AA105" s="35">
        <f t="shared" si="194"/>
        <v>3160565.2999999993</v>
      </c>
      <c r="AB105" s="35">
        <f t="shared" si="223"/>
        <v>0</v>
      </c>
      <c r="AC105" s="35">
        <f t="shared" si="195"/>
        <v>3160565.2999999993</v>
      </c>
      <c r="AD105" s="35">
        <f t="shared" ref="AD105:AF105" si="224">AD107+AD108+AD109</f>
        <v>-196067.99800000002</v>
      </c>
      <c r="AE105" s="35">
        <f t="shared" si="196"/>
        <v>2964497.3019999992</v>
      </c>
      <c r="AF105" s="46">
        <f t="shared" si="224"/>
        <v>0</v>
      </c>
      <c r="AG105" s="35">
        <f t="shared" si="197"/>
        <v>2964497.3019999992</v>
      </c>
      <c r="AH105" s="35">
        <f t="shared" si="221"/>
        <v>649689.69999999995</v>
      </c>
      <c r="AI105" s="35">
        <f t="shared" si="221"/>
        <v>0</v>
      </c>
      <c r="AJ105" s="35">
        <f t="shared" si="220"/>
        <v>649689.69999999995</v>
      </c>
      <c r="AK105" s="35">
        <f t="shared" ref="AK105:AM105" si="225">AK107+AK108+AK109</f>
        <v>0</v>
      </c>
      <c r="AL105" s="35">
        <f t="shared" si="198"/>
        <v>649689.69999999995</v>
      </c>
      <c r="AM105" s="35">
        <f t="shared" si="225"/>
        <v>0</v>
      </c>
      <c r="AN105" s="35">
        <f t="shared" si="199"/>
        <v>649689.69999999995</v>
      </c>
      <c r="AO105" s="35">
        <f t="shared" ref="AO105:AQ105" si="226">AO107+AO108+AO109</f>
        <v>0</v>
      </c>
      <c r="AP105" s="35">
        <f t="shared" si="200"/>
        <v>649689.69999999995</v>
      </c>
      <c r="AQ105" s="35">
        <f t="shared" si="226"/>
        <v>50423.485999999997</v>
      </c>
      <c r="AR105" s="35">
        <f t="shared" si="201"/>
        <v>700113.18599999999</v>
      </c>
      <c r="AS105" s="46">
        <f t="shared" ref="AS105" si="227">AS107+AS108+AS109</f>
        <v>0</v>
      </c>
      <c r="AT105" s="35">
        <f t="shared" si="202"/>
        <v>700113.18599999999</v>
      </c>
      <c r="AU105" s="29"/>
      <c r="AW105" s="11"/>
    </row>
    <row r="106" spans="1:49" x14ac:dyDescent="0.3">
      <c r="A106" s="1"/>
      <c r="B106" s="7" t="s">
        <v>5</v>
      </c>
      <c r="C106" s="6"/>
      <c r="D106" s="34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79"/>
      <c r="P106" s="35"/>
      <c r="Q106" s="35"/>
      <c r="R106" s="35"/>
      <c r="S106" s="46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46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46"/>
      <c r="AT106" s="35"/>
      <c r="AU106" s="29"/>
      <c r="AW106" s="11"/>
    </row>
    <row r="107" spans="1:49" hidden="1" x14ac:dyDescent="0.3">
      <c r="A107" s="1"/>
      <c r="B107" s="5" t="s">
        <v>6</v>
      </c>
      <c r="C107" s="6"/>
      <c r="D107" s="35">
        <v>154571.4</v>
      </c>
      <c r="E107" s="35"/>
      <c r="F107" s="35">
        <f t="shared" si="218"/>
        <v>154571.4</v>
      </c>
      <c r="G107" s="35">
        <f>189570.112+36577.073-41360.692+34169.947</f>
        <v>218956.44</v>
      </c>
      <c r="H107" s="35">
        <f t="shared" ref="H107:H110" si="228">F107+G107</f>
        <v>373527.83999999997</v>
      </c>
      <c r="I107" s="35">
        <v>2561.8420000000001</v>
      </c>
      <c r="J107" s="35">
        <f t="shared" ref="J107:J110" si="229">H107+I107</f>
        <v>376089.68199999997</v>
      </c>
      <c r="K107" s="35"/>
      <c r="L107" s="35">
        <f t="shared" ref="L107:L110" si="230">J107+K107</f>
        <v>376089.68199999997</v>
      </c>
      <c r="M107" s="35"/>
      <c r="N107" s="35">
        <f t="shared" ref="N107:N110" si="231">L107+M107</f>
        <v>376089.68199999997</v>
      </c>
      <c r="O107" s="79">
        <f>48359.987-1056.8+1056.8</f>
        <v>48359.987000000001</v>
      </c>
      <c r="P107" s="35">
        <f t="shared" ref="P107:P110" si="232">N107+O107</f>
        <v>424449.66899999999</v>
      </c>
      <c r="Q107" s="35">
        <f>766.991+408.923</f>
        <v>1175.914</v>
      </c>
      <c r="R107" s="35">
        <f t="shared" ref="R107:R110" si="233">P107+Q107</f>
        <v>425625.58299999998</v>
      </c>
      <c r="S107" s="46">
        <v>10868.319</v>
      </c>
      <c r="T107" s="35">
        <f t="shared" ref="T107:T110" si="234">R107+S107</f>
        <v>436493.902</v>
      </c>
      <c r="U107" s="35">
        <v>0</v>
      </c>
      <c r="V107" s="35"/>
      <c r="W107" s="35">
        <f t="shared" si="219"/>
        <v>0</v>
      </c>
      <c r="X107" s="35"/>
      <c r="Y107" s="35">
        <f t="shared" ref="Y107:Y110" si="235">W107+X107</f>
        <v>0</v>
      </c>
      <c r="Z107" s="35"/>
      <c r="AA107" s="35">
        <f t="shared" ref="AA107:AA110" si="236">Y107+Z107</f>
        <v>0</v>
      </c>
      <c r="AB107" s="35"/>
      <c r="AC107" s="35">
        <f t="shared" ref="AC107:AC110" si="237">AA107+AB107</f>
        <v>0</v>
      </c>
      <c r="AD107" s="35"/>
      <c r="AE107" s="35">
        <f t="shared" ref="AE107:AE110" si="238">AC107+AD107</f>
        <v>0</v>
      </c>
      <c r="AF107" s="46"/>
      <c r="AG107" s="35">
        <f t="shared" ref="AG107:AG110" si="239">AE107+AF107</f>
        <v>0</v>
      </c>
      <c r="AH107" s="35">
        <v>500000</v>
      </c>
      <c r="AI107" s="35"/>
      <c r="AJ107" s="35">
        <f t="shared" si="220"/>
        <v>500000</v>
      </c>
      <c r="AK107" s="35"/>
      <c r="AL107" s="35">
        <f t="shared" ref="AL107:AL110" si="240">AJ107+AK107</f>
        <v>500000</v>
      </c>
      <c r="AM107" s="35"/>
      <c r="AN107" s="35">
        <f t="shared" ref="AN107:AN110" si="241">AL107+AM107</f>
        <v>500000</v>
      </c>
      <c r="AO107" s="35"/>
      <c r="AP107" s="35">
        <f t="shared" ref="AP107:AP110" si="242">AN107+AO107</f>
        <v>500000</v>
      </c>
      <c r="AQ107" s="35"/>
      <c r="AR107" s="35">
        <f t="shared" ref="AR107:AR110" si="243">AP107+AQ107</f>
        <v>500000</v>
      </c>
      <c r="AS107" s="46"/>
      <c r="AT107" s="35">
        <f t="shared" ref="AT107:AT110" si="244">AR107+AS107</f>
        <v>500000</v>
      </c>
      <c r="AU107" s="29" t="s">
        <v>346</v>
      </c>
      <c r="AV107" s="23" t="s">
        <v>51</v>
      </c>
      <c r="AW107" s="11"/>
    </row>
    <row r="108" spans="1:49" x14ac:dyDescent="0.3">
      <c r="A108" s="1"/>
      <c r="B108" s="7" t="s">
        <v>12</v>
      </c>
      <c r="C108" s="6"/>
      <c r="D108" s="35">
        <v>91719.2</v>
      </c>
      <c r="E108" s="35"/>
      <c r="F108" s="35">
        <f t="shared" si="218"/>
        <v>91719.2</v>
      </c>
      <c r="G108" s="35"/>
      <c r="H108" s="35">
        <f t="shared" si="228"/>
        <v>91719.2</v>
      </c>
      <c r="I108" s="35"/>
      <c r="J108" s="35">
        <f t="shared" si="229"/>
        <v>91719.2</v>
      </c>
      <c r="K108" s="35"/>
      <c r="L108" s="35">
        <f t="shared" si="230"/>
        <v>91719.2</v>
      </c>
      <c r="M108" s="35"/>
      <c r="N108" s="35">
        <f t="shared" si="231"/>
        <v>91719.2</v>
      </c>
      <c r="O108" s="79">
        <v>1056.8</v>
      </c>
      <c r="P108" s="35">
        <f t="shared" si="232"/>
        <v>92776</v>
      </c>
      <c r="Q108" s="35"/>
      <c r="R108" s="35">
        <f t="shared" si="233"/>
        <v>92776</v>
      </c>
      <c r="S108" s="46"/>
      <c r="T108" s="35">
        <f t="shared" si="234"/>
        <v>92776</v>
      </c>
      <c r="U108" s="35">
        <v>99793.1</v>
      </c>
      <c r="V108" s="35"/>
      <c r="W108" s="35">
        <f t="shared" si="219"/>
        <v>99793.1</v>
      </c>
      <c r="X108" s="35"/>
      <c r="Y108" s="35">
        <f t="shared" si="235"/>
        <v>99793.1</v>
      </c>
      <c r="Z108" s="35"/>
      <c r="AA108" s="35">
        <f t="shared" si="236"/>
        <v>99793.1</v>
      </c>
      <c r="AB108" s="35"/>
      <c r="AC108" s="35">
        <f t="shared" si="237"/>
        <v>99793.1</v>
      </c>
      <c r="AD108" s="35">
        <v>-75909.899000000005</v>
      </c>
      <c r="AE108" s="35">
        <f t="shared" si="238"/>
        <v>23883.201000000001</v>
      </c>
      <c r="AF108" s="46"/>
      <c r="AG108" s="35">
        <f t="shared" si="239"/>
        <v>23883.201000000001</v>
      </c>
      <c r="AH108" s="35">
        <v>149689.70000000001</v>
      </c>
      <c r="AI108" s="35"/>
      <c r="AJ108" s="35">
        <f t="shared" si="220"/>
        <v>149689.70000000001</v>
      </c>
      <c r="AK108" s="35"/>
      <c r="AL108" s="35">
        <f t="shared" si="240"/>
        <v>149689.70000000001</v>
      </c>
      <c r="AM108" s="35"/>
      <c r="AN108" s="35">
        <f t="shared" si="241"/>
        <v>149689.70000000001</v>
      </c>
      <c r="AO108" s="35"/>
      <c r="AP108" s="35">
        <f t="shared" si="242"/>
        <v>149689.70000000001</v>
      </c>
      <c r="AQ108" s="35">
        <v>50423.485999999997</v>
      </c>
      <c r="AR108" s="35">
        <f t="shared" si="243"/>
        <v>200113.18600000002</v>
      </c>
      <c r="AS108" s="46"/>
      <c r="AT108" s="35">
        <f t="shared" si="244"/>
        <v>200113.18600000002</v>
      </c>
      <c r="AU108" s="29" t="s">
        <v>345</v>
      </c>
      <c r="AW108" s="11"/>
    </row>
    <row r="109" spans="1:49" ht="37.5" x14ac:dyDescent="0.3">
      <c r="A109" s="1"/>
      <c r="B109" s="60" t="s">
        <v>26</v>
      </c>
      <c r="C109" s="60"/>
      <c r="D109" s="35">
        <v>865132.3</v>
      </c>
      <c r="E109" s="35">
        <f>-344676.8-23000.6</f>
        <v>-367677.39999999997</v>
      </c>
      <c r="F109" s="35">
        <f t="shared" si="218"/>
        <v>497454.90000000008</v>
      </c>
      <c r="G109" s="35"/>
      <c r="H109" s="35">
        <f t="shared" si="228"/>
        <v>497454.90000000008</v>
      </c>
      <c r="I109" s="35"/>
      <c r="J109" s="35">
        <f t="shared" si="229"/>
        <v>497454.90000000008</v>
      </c>
      <c r="K109" s="35"/>
      <c r="L109" s="35">
        <f t="shared" si="230"/>
        <v>497454.90000000008</v>
      </c>
      <c r="M109" s="35"/>
      <c r="N109" s="35">
        <f t="shared" si="231"/>
        <v>497454.90000000008</v>
      </c>
      <c r="O109" s="79">
        <v>7274.442</v>
      </c>
      <c r="P109" s="35">
        <f t="shared" si="232"/>
        <v>504729.34200000006</v>
      </c>
      <c r="Q109" s="35"/>
      <c r="R109" s="35">
        <f t="shared" si="233"/>
        <v>504729.34200000006</v>
      </c>
      <c r="S109" s="46"/>
      <c r="T109" s="35">
        <f t="shared" si="234"/>
        <v>504729.34200000006</v>
      </c>
      <c r="U109" s="35">
        <v>4478155.5999999996</v>
      </c>
      <c r="V109" s="35">
        <f>-250718.5-1166664.9</f>
        <v>-1417383.4</v>
      </c>
      <c r="W109" s="35">
        <f t="shared" si="219"/>
        <v>3060772.1999999997</v>
      </c>
      <c r="X109" s="35"/>
      <c r="Y109" s="35">
        <f t="shared" si="235"/>
        <v>3060772.1999999997</v>
      </c>
      <c r="Z109" s="35"/>
      <c r="AA109" s="35">
        <f t="shared" si="236"/>
        <v>3060772.1999999997</v>
      </c>
      <c r="AB109" s="35"/>
      <c r="AC109" s="35">
        <f t="shared" si="237"/>
        <v>3060772.1999999997</v>
      </c>
      <c r="AD109" s="35">
        <v>-120158.099</v>
      </c>
      <c r="AE109" s="35">
        <f t="shared" si="238"/>
        <v>2940614.1009999998</v>
      </c>
      <c r="AF109" s="46"/>
      <c r="AG109" s="35">
        <f t="shared" si="239"/>
        <v>2940614.1009999998</v>
      </c>
      <c r="AH109" s="35">
        <v>0</v>
      </c>
      <c r="AI109" s="35"/>
      <c r="AJ109" s="35">
        <f t="shared" si="220"/>
        <v>0</v>
      </c>
      <c r="AK109" s="35"/>
      <c r="AL109" s="35">
        <f t="shared" si="240"/>
        <v>0</v>
      </c>
      <c r="AM109" s="35"/>
      <c r="AN109" s="35">
        <f t="shared" si="241"/>
        <v>0</v>
      </c>
      <c r="AO109" s="35"/>
      <c r="AP109" s="35">
        <f t="shared" si="242"/>
        <v>0</v>
      </c>
      <c r="AQ109" s="35"/>
      <c r="AR109" s="35">
        <f t="shared" si="243"/>
        <v>0</v>
      </c>
      <c r="AS109" s="46"/>
      <c r="AT109" s="35">
        <f t="shared" si="244"/>
        <v>0</v>
      </c>
      <c r="AU109" s="29" t="s">
        <v>234</v>
      </c>
      <c r="AW109" s="11"/>
    </row>
    <row r="110" spans="1:49" ht="56.25" x14ac:dyDescent="0.3">
      <c r="A110" s="1" t="s">
        <v>151</v>
      </c>
      <c r="B110" s="5" t="s">
        <v>354</v>
      </c>
      <c r="C110" s="6" t="s">
        <v>32</v>
      </c>
      <c r="D110" s="35">
        <f>D112</f>
        <v>272906</v>
      </c>
      <c r="E110" s="35">
        <f>E112</f>
        <v>0</v>
      </c>
      <c r="F110" s="35">
        <f t="shared" si="218"/>
        <v>272906</v>
      </c>
      <c r="G110" s="35">
        <f>G112</f>
        <v>0</v>
      </c>
      <c r="H110" s="35">
        <f t="shared" si="228"/>
        <v>272906</v>
      </c>
      <c r="I110" s="35">
        <f>I112</f>
        <v>0</v>
      </c>
      <c r="J110" s="35">
        <f t="shared" si="229"/>
        <v>272906</v>
      </c>
      <c r="K110" s="35">
        <f>K112</f>
        <v>0</v>
      </c>
      <c r="L110" s="35">
        <f t="shared" si="230"/>
        <v>272906</v>
      </c>
      <c r="M110" s="35">
        <f>M112</f>
        <v>0</v>
      </c>
      <c r="N110" s="35">
        <f t="shared" si="231"/>
        <v>272906</v>
      </c>
      <c r="O110" s="79">
        <f>O112</f>
        <v>0</v>
      </c>
      <c r="P110" s="35">
        <f t="shared" si="232"/>
        <v>272906</v>
      </c>
      <c r="Q110" s="35">
        <f>Q112</f>
        <v>0</v>
      </c>
      <c r="R110" s="35">
        <f t="shared" si="233"/>
        <v>272906</v>
      </c>
      <c r="S110" s="46">
        <f>S112</f>
        <v>0</v>
      </c>
      <c r="T110" s="35">
        <f t="shared" si="234"/>
        <v>272906</v>
      </c>
      <c r="U110" s="35">
        <f t="shared" ref="U110:AI110" si="245">U112</f>
        <v>262018.8</v>
      </c>
      <c r="V110" s="35">
        <f t="shared" ref="V110:X110" si="246">V112</f>
        <v>0</v>
      </c>
      <c r="W110" s="35">
        <f t="shared" si="219"/>
        <v>262018.8</v>
      </c>
      <c r="X110" s="35">
        <f t="shared" si="246"/>
        <v>0</v>
      </c>
      <c r="Y110" s="35">
        <f t="shared" si="235"/>
        <v>262018.8</v>
      </c>
      <c r="Z110" s="35">
        <f t="shared" ref="Z110:AB110" si="247">Z112</f>
        <v>0</v>
      </c>
      <c r="AA110" s="35">
        <f t="shared" si="236"/>
        <v>262018.8</v>
      </c>
      <c r="AB110" s="35">
        <f t="shared" si="247"/>
        <v>0</v>
      </c>
      <c r="AC110" s="35">
        <f t="shared" si="237"/>
        <v>262018.8</v>
      </c>
      <c r="AD110" s="35">
        <f t="shared" ref="AD110:AF110" si="248">AD112</f>
        <v>0</v>
      </c>
      <c r="AE110" s="35">
        <f t="shared" si="238"/>
        <v>262018.8</v>
      </c>
      <c r="AF110" s="46">
        <f t="shared" si="248"/>
        <v>0</v>
      </c>
      <c r="AG110" s="35">
        <f t="shared" si="239"/>
        <v>262018.8</v>
      </c>
      <c r="AH110" s="35">
        <f t="shared" si="245"/>
        <v>0</v>
      </c>
      <c r="AI110" s="35">
        <f t="shared" si="245"/>
        <v>0</v>
      </c>
      <c r="AJ110" s="35">
        <f t="shared" si="220"/>
        <v>0</v>
      </c>
      <c r="AK110" s="35">
        <f t="shared" ref="AK110:AM110" si="249">AK112</f>
        <v>0</v>
      </c>
      <c r="AL110" s="35">
        <f t="shared" si="240"/>
        <v>0</v>
      </c>
      <c r="AM110" s="35">
        <f t="shared" si="249"/>
        <v>0</v>
      </c>
      <c r="AN110" s="35">
        <f t="shared" si="241"/>
        <v>0</v>
      </c>
      <c r="AO110" s="35">
        <f t="shared" ref="AO110:AQ110" si="250">AO112</f>
        <v>0</v>
      </c>
      <c r="AP110" s="35">
        <f t="shared" si="242"/>
        <v>0</v>
      </c>
      <c r="AQ110" s="35">
        <f t="shared" si="250"/>
        <v>0</v>
      </c>
      <c r="AR110" s="35">
        <f t="shared" si="243"/>
        <v>0</v>
      </c>
      <c r="AS110" s="46">
        <f t="shared" ref="AS110" si="251">AS112</f>
        <v>0</v>
      </c>
      <c r="AT110" s="35">
        <f t="shared" si="244"/>
        <v>0</v>
      </c>
      <c r="AU110" s="29"/>
      <c r="AW110" s="11"/>
    </row>
    <row r="111" spans="1:49" x14ac:dyDescent="0.3">
      <c r="A111" s="1"/>
      <c r="B111" s="60" t="s">
        <v>5</v>
      </c>
      <c r="C111" s="6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79"/>
      <c r="P111" s="35"/>
      <c r="Q111" s="35"/>
      <c r="R111" s="35"/>
      <c r="S111" s="46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46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46"/>
      <c r="AT111" s="35"/>
      <c r="AU111" s="29"/>
      <c r="AW111" s="11"/>
    </row>
    <row r="112" spans="1:49" ht="37.5" x14ac:dyDescent="0.3">
      <c r="A112" s="1"/>
      <c r="B112" s="60" t="s">
        <v>26</v>
      </c>
      <c r="C112" s="6"/>
      <c r="D112" s="35">
        <v>272906</v>
      </c>
      <c r="E112" s="35"/>
      <c r="F112" s="35">
        <f t="shared" si="218"/>
        <v>272906</v>
      </c>
      <c r="G112" s="35"/>
      <c r="H112" s="35">
        <f t="shared" ref="H112:H113" si="252">F112+G112</f>
        <v>272906</v>
      </c>
      <c r="I112" s="35"/>
      <c r="J112" s="35">
        <f t="shared" ref="J112:J113" si="253">H112+I112</f>
        <v>272906</v>
      </c>
      <c r="K112" s="35"/>
      <c r="L112" s="35">
        <f t="shared" ref="L112:L113" si="254">J112+K112</f>
        <v>272906</v>
      </c>
      <c r="M112" s="35"/>
      <c r="N112" s="35">
        <f t="shared" ref="N112:N113" si="255">L112+M112</f>
        <v>272906</v>
      </c>
      <c r="O112" s="79"/>
      <c r="P112" s="35">
        <f t="shared" ref="P112:P113" si="256">N112+O112</f>
        <v>272906</v>
      </c>
      <c r="Q112" s="35"/>
      <c r="R112" s="35">
        <f t="shared" ref="R112:R113" si="257">P112+Q112</f>
        <v>272906</v>
      </c>
      <c r="S112" s="46"/>
      <c r="T112" s="35">
        <f t="shared" ref="T112:T113" si="258">R112+S112</f>
        <v>272906</v>
      </c>
      <c r="U112" s="35">
        <v>262018.8</v>
      </c>
      <c r="V112" s="35"/>
      <c r="W112" s="35">
        <f t="shared" si="219"/>
        <v>262018.8</v>
      </c>
      <c r="X112" s="35"/>
      <c r="Y112" s="35">
        <f t="shared" ref="Y112:Y113" si="259">W112+X112</f>
        <v>262018.8</v>
      </c>
      <c r="Z112" s="35"/>
      <c r="AA112" s="35">
        <f t="shared" ref="AA112:AA113" si="260">Y112+Z112</f>
        <v>262018.8</v>
      </c>
      <c r="AB112" s="35"/>
      <c r="AC112" s="35">
        <f t="shared" ref="AC112:AC113" si="261">AA112+AB112</f>
        <v>262018.8</v>
      </c>
      <c r="AD112" s="35"/>
      <c r="AE112" s="35">
        <f t="shared" ref="AE112:AE113" si="262">AC112+AD112</f>
        <v>262018.8</v>
      </c>
      <c r="AF112" s="46"/>
      <c r="AG112" s="35">
        <f t="shared" ref="AG112:AG113" si="263">AE112+AF112</f>
        <v>262018.8</v>
      </c>
      <c r="AH112" s="35">
        <v>0</v>
      </c>
      <c r="AI112" s="35"/>
      <c r="AJ112" s="35">
        <f t="shared" si="220"/>
        <v>0</v>
      </c>
      <c r="AK112" s="35"/>
      <c r="AL112" s="35">
        <f t="shared" ref="AL112:AL113" si="264">AJ112+AK112</f>
        <v>0</v>
      </c>
      <c r="AM112" s="35"/>
      <c r="AN112" s="35">
        <f t="shared" ref="AN112:AN113" si="265">AL112+AM112</f>
        <v>0</v>
      </c>
      <c r="AO112" s="35"/>
      <c r="AP112" s="35">
        <f t="shared" ref="AP112:AP113" si="266">AN112+AO112</f>
        <v>0</v>
      </c>
      <c r="AQ112" s="35"/>
      <c r="AR112" s="35">
        <f t="shared" ref="AR112:AR113" si="267">AP112+AQ112</f>
        <v>0</v>
      </c>
      <c r="AS112" s="46"/>
      <c r="AT112" s="35">
        <f t="shared" ref="AT112:AT113" si="268">AR112+AS112</f>
        <v>0</v>
      </c>
      <c r="AU112" s="29" t="s">
        <v>234</v>
      </c>
      <c r="AW112" s="11"/>
    </row>
    <row r="113" spans="1:49" ht="120" customHeight="1" x14ac:dyDescent="0.3">
      <c r="A113" s="1" t="s">
        <v>152</v>
      </c>
      <c r="B113" s="60" t="s">
        <v>134</v>
      </c>
      <c r="C113" s="6" t="s">
        <v>3</v>
      </c>
      <c r="D113" s="35">
        <f>D115</f>
        <v>84835.199999999997</v>
      </c>
      <c r="E113" s="35">
        <f>E115</f>
        <v>0</v>
      </c>
      <c r="F113" s="35">
        <f t="shared" si="218"/>
        <v>84835.199999999997</v>
      </c>
      <c r="G113" s="35">
        <f>G115</f>
        <v>0</v>
      </c>
      <c r="H113" s="35">
        <f t="shared" si="252"/>
        <v>84835.199999999997</v>
      </c>
      <c r="I113" s="35">
        <f>I115</f>
        <v>0</v>
      </c>
      <c r="J113" s="35">
        <f t="shared" si="253"/>
        <v>84835.199999999997</v>
      </c>
      <c r="K113" s="35">
        <f>K115</f>
        <v>0</v>
      </c>
      <c r="L113" s="35">
        <f t="shared" si="254"/>
        <v>84835.199999999997</v>
      </c>
      <c r="M113" s="35">
        <f>M115</f>
        <v>0</v>
      </c>
      <c r="N113" s="35">
        <f t="shared" si="255"/>
        <v>84835.199999999997</v>
      </c>
      <c r="O113" s="79">
        <f>O115</f>
        <v>0</v>
      </c>
      <c r="P113" s="35">
        <f t="shared" si="256"/>
        <v>84835.199999999997</v>
      </c>
      <c r="Q113" s="35">
        <f>Q115</f>
        <v>0</v>
      </c>
      <c r="R113" s="35">
        <f t="shared" si="257"/>
        <v>84835.199999999997</v>
      </c>
      <c r="S113" s="46">
        <f>S115</f>
        <v>0</v>
      </c>
      <c r="T113" s="35">
        <f t="shared" si="258"/>
        <v>84835.199999999997</v>
      </c>
      <c r="U113" s="35">
        <f t="shared" ref="U113:AI113" si="269">U115</f>
        <v>82155.399999999994</v>
      </c>
      <c r="V113" s="35">
        <f t="shared" ref="V113:X113" si="270">V115</f>
        <v>0</v>
      </c>
      <c r="W113" s="35">
        <f t="shared" si="219"/>
        <v>82155.399999999994</v>
      </c>
      <c r="X113" s="35">
        <f t="shared" si="270"/>
        <v>0</v>
      </c>
      <c r="Y113" s="35">
        <f t="shared" si="259"/>
        <v>82155.399999999994</v>
      </c>
      <c r="Z113" s="35">
        <f t="shared" ref="Z113:AB113" si="271">Z115</f>
        <v>0</v>
      </c>
      <c r="AA113" s="35">
        <f t="shared" si="260"/>
        <v>82155.399999999994</v>
      </c>
      <c r="AB113" s="35">
        <f t="shared" si="271"/>
        <v>0</v>
      </c>
      <c r="AC113" s="35">
        <f t="shared" si="261"/>
        <v>82155.399999999994</v>
      </c>
      <c r="AD113" s="35">
        <f t="shared" ref="AD113:AF113" si="272">AD115</f>
        <v>0</v>
      </c>
      <c r="AE113" s="35">
        <f t="shared" si="262"/>
        <v>82155.399999999994</v>
      </c>
      <c r="AF113" s="46">
        <f t="shared" si="272"/>
        <v>0</v>
      </c>
      <c r="AG113" s="35">
        <f t="shared" si="263"/>
        <v>82155.399999999994</v>
      </c>
      <c r="AH113" s="35">
        <f t="shared" si="269"/>
        <v>78582.2</v>
      </c>
      <c r="AI113" s="35">
        <f t="shared" si="269"/>
        <v>0</v>
      </c>
      <c r="AJ113" s="35">
        <f t="shared" si="220"/>
        <v>78582.2</v>
      </c>
      <c r="AK113" s="35">
        <f t="shared" ref="AK113:AM113" si="273">AK115</f>
        <v>0</v>
      </c>
      <c r="AL113" s="35">
        <f t="shared" si="264"/>
        <v>78582.2</v>
      </c>
      <c r="AM113" s="35">
        <f t="shared" si="273"/>
        <v>0</v>
      </c>
      <c r="AN113" s="35">
        <f t="shared" si="265"/>
        <v>78582.2</v>
      </c>
      <c r="AO113" s="35">
        <f t="shared" ref="AO113:AQ113" si="274">AO115</f>
        <v>0</v>
      </c>
      <c r="AP113" s="35">
        <f t="shared" si="266"/>
        <v>78582.2</v>
      </c>
      <c r="AQ113" s="35">
        <f t="shared" si="274"/>
        <v>0</v>
      </c>
      <c r="AR113" s="35">
        <f t="shared" si="267"/>
        <v>78582.2</v>
      </c>
      <c r="AS113" s="46">
        <f t="shared" ref="AS113" si="275">AS115</f>
        <v>0</v>
      </c>
      <c r="AT113" s="35">
        <f t="shared" si="268"/>
        <v>78582.2</v>
      </c>
      <c r="AU113" s="29"/>
      <c r="AW113" s="11"/>
    </row>
    <row r="114" spans="1:49" x14ac:dyDescent="0.3">
      <c r="A114" s="1"/>
      <c r="B114" s="60" t="s">
        <v>5</v>
      </c>
      <c r="C114" s="6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79"/>
      <c r="P114" s="35"/>
      <c r="Q114" s="35"/>
      <c r="R114" s="35"/>
      <c r="S114" s="46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46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46"/>
      <c r="AT114" s="35"/>
      <c r="AU114" s="29"/>
      <c r="AW114" s="11"/>
    </row>
    <row r="115" spans="1:49" x14ac:dyDescent="0.3">
      <c r="A115" s="1"/>
      <c r="B115" s="60" t="s">
        <v>12</v>
      </c>
      <c r="C115" s="6"/>
      <c r="D115" s="35">
        <v>84835.199999999997</v>
      </c>
      <c r="E115" s="35"/>
      <c r="F115" s="35">
        <f t="shared" si="218"/>
        <v>84835.199999999997</v>
      </c>
      <c r="G115" s="35"/>
      <c r="H115" s="35">
        <f t="shared" ref="H115:H116" si="276">F115+G115</f>
        <v>84835.199999999997</v>
      </c>
      <c r="I115" s="35"/>
      <c r="J115" s="35">
        <f t="shared" ref="J115:J116" si="277">H115+I115</f>
        <v>84835.199999999997</v>
      </c>
      <c r="K115" s="35"/>
      <c r="L115" s="35">
        <f t="shared" ref="L115:L116" si="278">J115+K115</f>
        <v>84835.199999999997</v>
      </c>
      <c r="M115" s="35"/>
      <c r="N115" s="35">
        <f t="shared" ref="N115:N116" si="279">L115+M115</f>
        <v>84835.199999999997</v>
      </c>
      <c r="O115" s="79"/>
      <c r="P115" s="35">
        <f t="shared" ref="P115:P116" si="280">N115+O115</f>
        <v>84835.199999999997</v>
      </c>
      <c r="Q115" s="35"/>
      <c r="R115" s="35">
        <f t="shared" ref="R115:R116" si="281">P115+Q115</f>
        <v>84835.199999999997</v>
      </c>
      <c r="S115" s="46"/>
      <c r="T115" s="35">
        <f t="shared" ref="T115:T116" si="282">R115+S115</f>
        <v>84835.199999999997</v>
      </c>
      <c r="U115" s="35">
        <v>82155.399999999994</v>
      </c>
      <c r="V115" s="35"/>
      <c r="W115" s="35">
        <f t="shared" si="219"/>
        <v>82155.399999999994</v>
      </c>
      <c r="X115" s="35"/>
      <c r="Y115" s="35">
        <f t="shared" ref="Y115:Y116" si="283">W115+X115</f>
        <v>82155.399999999994</v>
      </c>
      <c r="Z115" s="35"/>
      <c r="AA115" s="35">
        <f t="shared" ref="AA115:AA116" si="284">Y115+Z115</f>
        <v>82155.399999999994</v>
      </c>
      <c r="AB115" s="35"/>
      <c r="AC115" s="35">
        <f t="shared" ref="AC115:AC116" si="285">AA115+AB115</f>
        <v>82155.399999999994</v>
      </c>
      <c r="AD115" s="35"/>
      <c r="AE115" s="35">
        <f t="shared" ref="AE115:AE116" si="286">AC115+AD115</f>
        <v>82155.399999999994</v>
      </c>
      <c r="AF115" s="46"/>
      <c r="AG115" s="35">
        <f t="shared" ref="AG115:AG116" si="287">AE115+AF115</f>
        <v>82155.399999999994</v>
      </c>
      <c r="AH115" s="35">
        <v>78582.2</v>
      </c>
      <c r="AI115" s="35"/>
      <c r="AJ115" s="35">
        <f t="shared" si="220"/>
        <v>78582.2</v>
      </c>
      <c r="AK115" s="35"/>
      <c r="AL115" s="35">
        <f t="shared" ref="AL115:AL116" si="288">AJ115+AK115</f>
        <v>78582.2</v>
      </c>
      <c r="AM115" s="35"/>
      <c r="AN115" s="35">
        <f t="shared" ref="AN115:AN116" si="289">AL115+AM115</f>
        <v>78582.2</v>
      </c>
      <c r="AO115" s="35"/>
      <c r="AP115" s="35">
        <f t="shared" ref="AP115:AP116" si="290">AN115+AO115</f>
        <v>78582.2</v>
      </c>
      <c r="AQ115" s="35"/>
      <c r="AR115" s="35">
        <f t="shared" ref="AR115:AR116" si="291">AP115+AQ115</f>
        <v>78582.2</v>
      </c>
      <c r="AS115" s="46"/>
      <c r="AT115" s="35">
        <f t="shared" ref="AT115:AT116" si="292">AR115+AS115</f>
        <v>78582.2</v>
      </c>
      <c r="AU115" s="29" t="s">
        <v>232</v>
      </c>
      <c r="AW115" s="11"/>
    </row>
    <row r="116" spans="1:49" ht="56.25" x14ac:dyDescent="0.3">
      <c r="A116" s="1" t="s">
        <v>153</v>
      </c>
      <c r="B116" s="60" t="s">
        <v>135</v>
      </c>
      <c r="C116" s="6" t="s">
        <v>3</v>
      </c>
      <c r="D116" s="35">
        <f>D118+D119</f>
        <v>143054.29999999999</v>
      </c>
      <c r="E116" s="35">
        <f>E118+E119</f>
        <v>0</v>
      </c>
      <c r="F116" s="35">
        <f t="shared" si="218"/>
        <v>143054.29999999999</v>
      </c>
      <c r="G116" s="35">
        <f>G118+G119</f>
        <v>0</v>
      </c>
      <c r="H116" s="35">
        <f t="shared" si="276"/>
        <v>143054.29999999999</v>
      </c>
      <c r="I116" s="35">
        <f>I118+I119</f>
        <v>0</v>
      </c>
      <c r="J116" s="35">
        <f t="shared" si="277"/>
        <v>143054.29999999999</v>
      </c>
      <c r="K116" s="35">
        <f>K118+K119</f>
        <v>0</v>
      </c>
      <c r="L116" s="35">
        <f t="shared" si="278"/>
        <v>143054.29999999999</v>
      </c>
      <c r="M116" s="35">
        <f>M118+M119</f>
        <v>0</v>
      </c>
      <c r="N116" s="35">
        <f t="shared" si="279"/>
        <v>143054.29999999999</v>
      </c>
      <c r="O116" s="79">
        <f>O118+O119</f>
        <v>0</v>
      </c>
      <c r="P116" s="35">
        <f t="shared" si="280"/>
        <v>143054.29999999999</v>
      </c>
      <c r="Q116" s="35">
        <f>Q118+Q119</f>
        <v>0</v>
      </c>
      <c r="R116" s="35">
        <f t="shared" si="281"/>
        <v>143054.29999999999</v>
      </c>
      <c r="S116" s="46">
        <f>S118+S119</f>
        <v>0</v>
      </c>
      <c r="T116" s="35">
        <f t="shared" si="282"/>
        <v>143054.29999999999</v>
      </c>
      <c r="U116" s="35">
        <f t="shared" ref="U116:AI116" si="293">U118+U119</f>
        <v>138461.1</v>
      </c>
      <c r="V116" s="35">
        <f t="shared" ref="V116:X116" si="294">V118+V119</f>
        <v>0</v>
      </c>
      <c r="W116" s="35">
        <f t="shared" si="219"/>
        <v>138461.1</v>
      </c>
      <c r="X116" s="35">
        <f t="shared" si="294"/>
        <v>0</v>
      </c>
      <c r="Y116" s="35">
        <f t="shared" si="283"/>
        <v>138461.1</v>
      </c>
      <c r="Z116" s="35">
        <f t="shared" ref="Z116:AB116" si="295">Z118+Z119</f>
        <v>0</v>
      </c>
      <c r="AA116" s="35">
        <f t="shared" si="284"/>
        <v>138461.1</v>
      </c>
      <c r="AB116" s="35">
        <f t="shared" si="295"/>
        <v>0</v>
      </c>
      <c r="AC116" s="35">
        <f t="shared" si="285"/>
        <v>138461.1</v>
      </c>
      <c r="AD116" s="35">
        <f t="shared" ref="AD116:AF116" si="296">AD118+AD119</f>
        <v>0</v>
      </c>
      <c r="AE116" s="35">
        <f t="shared" si="286"/>
        <v>138461.1</v>
      </c>
      <c r="AF116" s="46">
        <f t="shared" si="296"/>
        <v>0</v>
      </c>
      <c r="AG116" s="35">
        <f t="shared" si="287"/>
        <v>138461.1</v>
      </c>
      <c r="AH116" s="35">
        <f t="shared" si="293"/>
        <v>132336.9</v>
      </c>
      <c r="AI116" s="35">
        <f t="shared" si="293"/>
        <v>0</v>
      </c>
      <c r="AJ116" s="35">
        <f t="shared" si="220"/>
        <v>132336.9</v>
      </c>
      <c r="AK116" s="35">
        <f t="shared" ref="AK116:AM116" si="297">AK118+AK119</f>
        <v>0</v>
      </c>
      <c r="AL116" s="35">
        <f t="shared" si="288"/>
        <v>132336.9</v>
      </c>
      <c r="AM116" s="35">
        <f t="shared" si="297"/>
        <v>0</v>
      </c>
      <c r="AN116" s="35">
        <f t="shared" si="289"/>
        <v>132336.9</v>
      </c>
      <c r="AO116" s="35">
        <f t="shared" ref="AO116:AQ116" si="298">AO118+AO119</f>
        <v>0</v>
      </c>
      <c r="AP116" s="35">
        <f t="shared" si="290"/>
        <v>132336.9</v>
      </c>
      <c r="AQ116" s="35">
        <f t="shared" si="298"/>
        <v>0</v>
      </c>
      <c r="AR116" s="35">
        <f t="shared" si="291"/>
        <v>132336.9</v>
      </c>
      <c r="AS116" s="46">
        <f t="shared" ref="AS116" si="299">AS118+AS119</f>
        <v>0</v>
      </c>
      <c r="AT116" s="35">
        <f t="shared" si="292"/>
        <v>132336.9</v>
      </c>
      <c r="AU116" s="29"/>
      <c r="AW116" s="11"/>
    </row>
    <row r="117" spans="1:49" x14ac:dyDescent="0.3">
      <c r="A117" s="1"/>
      <c r="B117" s="60" t="s">
        <v>5</v>
      </c>
      <c r="C117" s="6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79"/>
      <c r="P117" s="35"/>
      <c r="Q117" s="35"/>
      <c r="R117" s="35"/>
      <c r="S117" s="46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46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46"/>
      <c r="AT117" s="35"/>
      <c r="AU117" s="29"/>
      <c r="AW117" s="11"/>
    </row>
    <row r="118" spans="1:49" x14ac:dyDescent="0.3">
      <c r="A118" s="1"/>
      <c r="B118" s="60" t="s">
        <v>12</v>
      </c>
      <c r="C118" s="6"/>
      <c r="D118" s="35">
        <v>35763.599999999999</v>
      </c>
      <c r="E118" s="35"/>
      <c r="F118" s="35">
        <f t="shared" si="218"/>
        <v>35763.599999999999</v>
      </c>
      <c r="G118" s="35"/>
      <c r="H118" s="35">
        <f t="shared" ref="H118:H120" si="300">F118+G118</f>
        <v>35763.599999999999</v>
      </c>
      <c r="I118" s="35"/>
      <c r="J118" s="35">
        <f t="shared" ref="J118:J120" si="301">H118+I118</f>
        <v>35763.599999999999</v>
      </c>
      <c r="K118" s="35"/>
      <c r="L118" s="35">
        <f t="shared" ref="L118:L120" si="302">J118+K118</f>
        <v>35763.599999999999</v>
      </c>
      <c r="M118" s="35"/>
      <c r="N118" s="35">
        <f t="shared" ref="N118:N120" si="303">L118+M118</f>
        <v>35763.599999999999</v>
      </c>
      <c r="O118" s="79"/>
      <c r="P118" s="35">
        <f t="shared" ref="P118:P120" si="304">N118+O118</f>
        <v>35763.599999999999</v>
      </c>
      <c r="Q118" s="35"/>
      <c r="R118" s="35">
        <f t="shared" ref="R118:R120" si="305">P118+Q118</f>
        <v>35763.599999999999</v>
      </c>
      <c r="S118" s="46"/>
      <c r="T118" s="35">
        <f t="shared" ref="T118:T120" si="306">R118+S118</f>
        <v>35763.599999999999</v>
      </c>
      <c r="U118" s="35">
        <v>34615.300000000003</v>
      </c>
      <c r="V118" s="35"/>
      <c r="W118" s="35">
        <f t="shared" si="219"/>
        <v>34615.300000000003</v>
      </c>
      <c r="X118" s="35"/>
      <c r="Y118" s="35">
        <f t="shared" ref="Y118:Y120" si="307">W118+X118</f>
        <v>34615.300000000003</v>
      </c>
      <c r="Z118" s="35"/>
      <c r="AA118" s="35">
        <f t="shared" ref="AA118:AA120" si="308">Y118+Z118</f>
        <v>34615.300000000003</v>
      </c>
      <c r="AB118" s="35"/>
      <c r="AC118" s="35">
        <f t="shared" ref="AC118:AC120" si="309">AA118+AB118</f>
        <v>34615.300000000003</v>
      </c>
      <c r="AD118" s="35"/>
      <c r="AE118" s="35">
        <f t="shared" ref="AE118:AE120" si="310">AC118+AD118</f>
        <v>34615.300000000003</v>
      </c>
      <c r="AF118" s="46"/>
      <c r="AG118" s="35">
        <f t="shared" ref="AG118:AG120" si="311">AE118+AF118</f>
        <v>34615.300000000003</v>
      </c>
      <c r="AH118" s="35">
        <v>33084.199999999997</v>
      </c>
      <c r="AI118" s="35"/>
      <c r="AJ118" s="35">
        <f t="shared" si="220"/>
        <v>33084.199999999997</v>
      </c>
      <c r="AK118" s="35"/>
      <c r="AL118" s="35">
        <f t="shared" ref="AL118:AL120" si="312">AJ118+AK118</f>
        <v>33084.199999999997</v>
      </c>
      <c r="AM118" s="35"/>
      <c r="AN118" s="35">
        <f t="shared" ref="AN118:AN120" si="313">AL118+AM118</f>
        <v>33084.199999999997</v>
      </c>
      <c r="AO118" s="35"/>
      <c r="AP118" s="35">
        <f t="shared" ref="AP118:AP120" si="314">AN118+AO118</f>
        <v>33084.199999999997</v>
      </c>
      <c r="AQ118" s="35"/>
      <c r="AR118" s="35">
        <f t="shared" ref="AR118:AR120" si="315">AP118+AQ118</f>
        <v>33084.199999999997</v>
      </c>
      <c r="AS118" s="46"/>
      <c r="AT118" s="35">
        <f t="shared" ref="AT118:AT120" si="316">AR118+AS118</f>
        <v>33084.199999999997</v>
      </c>
      <c r="AU118" s="29" t="s">
        <v>233</v>
      </c>
      <c r="AW118" s="11"/>
    </row>
    <row r="119" spans="1:49" x14ac:dyDescent="0.3">
      <c r="A119" s="1"/>
      <c r="B119" s="60" t="s">
        <v>19</v>
      </c>
      <c r="C119" s="6"/>
      <c r="D119" s="35">
        <v>107290.7</v>
      </c>
      <c r="E119" s="35"/>
      <c r="F119" s="35">
        <f t="shared" si="218"/>
        <v>107290.7</v>
      </c>
      <c r="G119" s="35"/>
      <c r="H119" s="35">
        <f t="shared" si="300"/>
        <v>107290.7</v>
      </c>
      <c r="I119" s="35"/>
      <c r="J119" s="35">
        <f t="shared" si="301"/>
        <v>107290.7</v>
      </c>
      <c r="K119" s="35"/>
      <c r="L119" s="35">
        <f t="shared" si="302"/>
        <v>107290.7</v>
      </c>
      <c r="M119" s="35"/>
      <c r="N119" s="35">
        <f t="shared" si="303"/>
        <v>107290.7</v>
      </c>
      <c r="O119" s="79"/>
      <c r="P119" s="35">
        <f t="shared" si="304"/>
        <v>107290.7</v>
      </c>
      <c r="Q119" s="35"/>
      <c r="R119" s="35">
        <f t="shared" si="305"/>
        <v>107290.7</v>
      </c>
      <c r="S119" s="46"/>
      <c r="T119" s="35">
        <f t="shared" si="306"/>
        <v>107290.7</v>
      </c>
      <c r="U119" s="35">
        <v>103845.8</v>
      </c>
      <c r="V119" s="35"/>
      <c r="W119" s="35">
        <f t="shared" si="219"/>
        <v>103845.8</v>
      </c>
      <c r="X119" s="35"/>
      <c r="Y119" s="35">
        <f t="shared" si="307"/>
        <v>103845.8</v>
      </c>
      <c r="Z119" s="35"/>
      <c r="AA119" s="35">
        <f t="shared" si="308"/>
        <v>103845.8</v>
      </c>
      <c r="AB119" s="35"/>
      <c r="AC119" s="35">
        <f t="shared" si="309"/>
        <v>103845.8</v>
      </c>
      <c r="AD119" s="35"/>
      <c r="AE119" s="35">
        <f t="shared" si="310"/>
        <v>103845.8</v>
      </c>
      <c r="AF119" s="46"/>
      <c r="AG119" s="35">
        <f t="shared" si="311"/>
        <v>103845.8</v>
      </c>
      <c r="AH119" s="35">
        <v>99252.7</v>
      </c>
      <c r="AI119" s="35"/>
      <c r="AJ119" s="35">
        <f t="shared" si="220"/>
        <v>99252.7</v>
      </c>
      <c r="AK119" s="35"/>
      <c r="AL119" s="35">
        <f t="shared" si="312"/>
        <v>99252.7</v>
      </c>
      <c r="AM119" s="35"/>
      <c r="AN119" s="35">
        <f t="shared" si="313"/>
        <v>99252.7</v>
      </c>
      <c r="AO119" s="35"/>
      <c r="AP119" s="35">
        <f t="shared" si="314"/>
        <v>99252.7</v>
      </c>
      <c r="AQ119" s="35"/>
      <c r="AR119" s="35">
        <f t="shared" si="315"/>
        <v>99252.7</v>
      </c>
      <c r="AS119" s="46"/>
      <c r="AT119" s="35">
        <f t="shared" si="316"/>
        <v>99252.7</v>
      </c>
      <c r="AU119" s="29" t="s">
        <v>233</v>
      </c>
      <c r="AW119" s="11"/>
    </row>
    <row r="120" spans="1:49" ht="56.25" x14ac:dyDescent="0.3">
      <c r="A120" s="1" t="s">
        <v>154</v>
      </c>
      <c r="B120" s="60" t="s">
        <v>355</v>
      </c>
      <c r="C120" s="6" t="s">
        <v>32</v>
      </c>
      <c r="D120" s="35"/>
      <c r="E120" s="35">
        <f>E122</f>
        <v>11500.2</v>
      </c>
      <c r="F120" s="35">
        <f t="shared" si="218"/>
        <v>11500.2</v>
      </c>
      <c r="G120" s="35">
        <f>G122</f>
        <v>0</v>
      </c>
      <c r="H120" s="35">
        <f t="shared" si="300"/>
        <v>11500.2</v>
      </c>
      <c r="I120" s="35">
        <f>I122</f>
        <v>0</v>
      </c>
      <c r="J120" s="35">
        <f t="shared" si="301"/>
        <v>11500.2</v>
      </c>
      <c r="K120" s="35">
        <f>K122</f>
        <v>0</v>
      </c>
      <c r="L120" s="35">
        <f t="shared" si="302"/>
        <v>11500.2</v>
      </c>
      <c r="M120" s="35">
        <f>M122</f>
        <v>0</v>
      </c>
      <c r="N120" s="35">
        <f t="shared" si="303"/>
        <v>11500.2</v>
      </c>
      <c r="O120" s="79">
        <f>O122</f>
        <v>0</v>
      </c>
      <c r="P120" s="35">
        <f t="shared" si="304"/>
        <v>11500.2</v>
      </c>
      <c r="Q120" s="35">
        <f>Q122</f>
        <v>0</v>
      </c>
      <c r="R120" s="35">
        <f t="shared" si="305"/>
        <v>11500.2</v>
      </c>
      <c r="S120" s="46">
        <f>S122</f>
        <v>0</v>
      </c>
      <c r="T120" s="35">
        <f t="shared" si="306"/>
        <v>11500.2</v>
      </c>
      <c r="U120" s="35"/>
      <c r="V120" s="35">
        <f>V122</f>
        <v>583233.69999999995</v>
      </c>
      <c r="W120" s="35">
        <f t="shared" si="219"/>
        <v>583233.69999999995</v>
      </c>
      <c r="X120" s="35">
        <f>X122</f>
        <v>0</v>
      </c>
      <c r="Y120" s="35">
        <f t="shared" si="307"/>
        <v>583233.69999999995</v>
      </c>
      <c r="Z120" s="35">
        <f>Z122</f>
        <v>0</v>
      </c>
      <c r="AA120" s="35">
        <f t="shared" si="308"/>
        <v>583233.69999999995</v>
      </c>
      <c r="AB120" s="35">
        <f>AB122</f>
        <v>0</v>
      </c>
      <c r="AC120" s="35">
        <f t="shared" si="309"/>
        <v>583233.69999999995</v>
      </c>
      <c r="AD120" s="35">
        <f>AD122</f>
        <v>0</v>
      </c>
      <c r="AE120" s="35">
        <f t="shared" si="310"/>
        <v>583233.69999999995</v>
      </c>
      <c r="AF120" s="46">
        <f>AF122</f>
        <v>0</v>
      </c>
      <c r="AG120" s="35">
        <f t="shared" si="311"/>
        <v>583233.69999999995</v>
      </c>
      <c r="AH120" s="35"/>
      <c r="AI120" s="35"/>
      <c r="AJ120" s="35">
        <f t="shared" si="220"/>
        <v>0</v>
      </c>
      <c r="AK120" s="35"/>
      <c r="AL120" s="35">
        <f t="shared" si="312"/>
        <v>0</v>
      </c>
      <c r="AM120" s="35"/>
      <c r="AN120" s="35">
        <f t="shared" si="313"/>
        <v>0</v>
      </c>
      <c r="AO120" s="35"/>
      <c r="AP120" s="35">
        <f t="shared" si="314"/>
        <v>0</v>
      </c>
      <c r="AQ120" s="35"/>
      <c r="AR120" s="35">
        <f t="shared" si="315"/>
        <v>0</v>
      </c>
      <c r="AS120" s="46"/>
      <c r="AT120" s="35">
        <f t="shared" si="316"/>
        <v>0</v>
      </c>
      <c r="AU120" s="29"/>
      <c r="AW120" s="11"/>
    </row>
    <row r="121" spans="1:49" x14ac:dyDescent="0.3">
      <c r="A121" s="1"/>
      <c r="B121" s="60" t="s">
        <v>5</v>
      </c>
      <c r="C121" s="6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79"/>
      <c r="P121" s="35"/>
      <c r="Q121" s="35"/>
      <c r="R121" s="35"/>
      <c r="S121" s="46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46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46"/>
      <c r="AT121" s="35"/>
      <c r="AU121" s="29"/>
      <c r="AW121" s="11"/>
    </row>
    <row r="122" spans="1:49" ht="37.5" x14ac:dyDescent="0.3">
      <c r="A122" s="1"/>
      <c r="B122" s="60" t="s">
        <v>26</v>
      </c>
      <c r="C122" s="6"/>
      <c r="D122" s="35"/>
      <c r="E122" s="35">
        <v>11500.2</v>
      </c>
      <c r="F122" s="35">
        <f t="shared" si="218"/>
        <v>11500.2</v>
      </c>
      <c r="G122" s="35"/>
      <c r="H122" s="35">
        <f t="shared" ref="H122:H123" si="317">F122+G122</f>
        <v>11500.2</v>
      </c>
      <c r="I122" s="35"/>
      <c r="J122" s="35">
        <f t="shared" ref="J122:J123" si="318">H122+I122</f>
        <v>11500.2</v>
      </c>
      <c r="K122" s="35"/>
      <c r="L122" s="35">
        <f t="shared" ref="L122:L123" si="319">J122+K122</f>
        <v>11500.2</v>
      </c>
      <c r="M122" s="35"/>
      <c r="N122" s="35">
        <f t="shared" ref="N122:N123" si="320">L122+M122</f>
        <v>11500.2</v>
      </c>
      <c r="O122" s="79"/>
      <c r="P122" s="35">
        <f t="shared" ref="P122:P123" si="321">N122+O122</f>
        <v>11500.2</v>
      </c>
      <c r="Q122" s="35"/>
      <c r="R122" s="35">
        <f t="shared" ref="R122:R123" si="322">P122+Q122</f>
        <v>11500.2</v>
      </c>
      <c r="S122" s="46"/>
      <c r="T122" s="35">
        <f t="shared" ref="T122:T123" si="323">R122+S122</f>
        <v>11500.2</v>
      </c>
      <c r="U122" s="35"/>
      <c r="V122" s="35">
        <v>583233.69999999995</v>
      </c>
      <c r="W122" s="35">
        <f t="shared" si="219"/>
        <v>583233.69999999995</v>
      </c>
      <c r="X122" s="35"/>
      <c r="Y122" s="35">
        <f t="shared" ref="Y122:Y123" si="324">W122+X122</f>
        <v>583233.69999999995</v>
      </c>
      <c r="Z122" s="35"/>
      <c r="AA122" s="35">
        <f t="shared" ref="AA122:AA123" si="325">Y122+Z122</f>
        <v>583233.69999999995</v>
      </c>
      <c r="AB122" s="35"/>
      <c r="AC122" s="35">
        <f t="shared" ref="AC122:AC123" si="326">AA122+AB122</f>
        <v>583233.69999999995</v>
      </c>
      <c r="AD122" s="35"/>
      <c r="AE122" s="35">
        <f t="shared" ref="AE122:AE123" si="327">AC122+AD122</f>
        <v>583233.69999999995</v>
      </c>
      <c r="AF122" s="46"/>
      <c r="AG122" s="35">
        <f t="shared" ref="AG122:AG123" si="328">AE122+AF122</f>
        <v>583233.69999999995</v>
      </c>
      <c r="AH122" s="35"/>
      <c r="AI122" s="35"/>
      <c r="AJ122" s="35">
        <f t="shared" si="220"/>
        <v>0</v>
      </c>
      <c r="AK122" s="35"/>
      <c r="AL122" s="35">
        <f t="shared" ref="AL122:AL123" si="329">AJ122+AK122</f>
        <v>0</v>
      </c>
      <c r="AM122" s="35"/>
      <c r="AN122" s="35">
        <f t="shared" ref="AN122:AN123" si="330">AL122+AM122</f>
        <v>0</v>
      </c>
      <c r="AO122" s="35"/>
      <c r="AP122" s="35">
        <f t="shared" ref="AP122:AP123" si="331">AN122+AO122</f>
        <v>0</v>
      </c>
      <c r="AQ122" s="35"/>
      <c r="AR122" s="35">
        <f t="shared" ref="AR122:AR123" si="332">AP122+AQ122</f>
        <v>0</v>
      </c>
      <c r="AS122" s="46"/>
      <c r="AT122" s="35">
        <f t="shared" ref="AT122:AT123" si="333">AR122+AS122</f>
        <v>0</v>
      </c>
      <c r="AU122" s="29" t="s">
        <v>234</v>
      </c>
      <c r="AW122" s="11"/>
    </row>
    <row r="123" spans="1:49" ht="56.25" x14ac:dyDescent="0.3">
      <c r="A123" s="1" t="s">
        <v>155</v>
      </c>
      <c r="B123" s="60" t="s">
        <v>356</v>
      </c>
      <c r="C123" s="6" t="s">
        <v>32</v>
      </c>
      <c r="D123" s="35"/>
      <c r="E123" s="35">
        <f>E125</f>
        <v>11500.4</v>
      </c>
      <c r="F123" s="35">
        <f t="shared" si="218"/>
        <v>11500.4</v>
      </c>
      <c r="G123" s="35">
        <f>G125</f>
        <v>0</v>
      </c>
      <c r="H123" s="35">
        <f t="shared" si="317"/>
        <v>11500.4</v>
      </c>
      <c r="I123" s="35">
        <f>I125</f>
        <v>0</v>
      </c>
      <c r="J123" s="35">
        <f t="shared" si="318"/>
        <v>11500.4</v>
      </c>
      <c r="K123" s="35">
        <f>K125</f>
        <v>0</v>
      </c>
      <c r="L123" s="35">
        <f t="shared" si="319"/>
        <v>11500.4</v>
      </c>
      <c r="M123" s="35">
        <f>M125</f>
        <v>0</v>
      </c>
      <c r="N123" s="35">
        <f t="shared" si="320"/>
        <v>11500.4</v>
      </c>
      <c r="O123" s="79">
        <f>O125</f>
        <v>0</v>
      </c>
      <c r="P123" s="35">
        <f t="shared" si="321"/>
        <v>11500.4</v>
      </c>
      <c r="Q123" s="35">
        <f>Q125</f>
        <v>0</v>
      </c>
      <c r="R123" s="35">
        <f t="shared" si="322"/>
        <v>11500.4</v>
      </c>
      <c r="S123" s="46">
        <f>S125</f>
        <v>0</v>
      </c>
      <c r="T123" s="35">
        <f t="shared" si="323"/>
        <v>11500.4</v>
      </c>
      <c r="U123" s="35"/>
      <c r="V123" s="35">
        <f>V125</f>
        <v>583431.19999999995</v>
      </c>
      <c r="W123" s="35">
        <f t="shared" si="219"/>
        <v>583431.19999999995</v>
      </c>
      <c r="X123" s="35">
        <f>X125</f>
        <v>0</v>
      </c>
      <c r="Y123" s="35">
        <f t="shared" si="324"/>
        <v>583431.19999999995</v>
      </c>
      <c r="Z123" s="35">
        <f>Z125</f>
        <v>0</v>
      </c>
      <c r="AA123" s="35">
        <f t="shared" si="325"/>
        <v>583431.19999999995</v>
      </c>
      <c r="AB123" s="35">
        <f>AB125</f>
        <v>0</v>
      </c>
      <c r="AC123" s="35">
        <f t="shared" si="326"/>
        <v>583431.19999999995</v>
      </c>
      <c r="AD123" s="35">
        <f>AD125</f>
        <v>0</v>
      </c>
      <c r="AE123" s="35">
        <f t="shared" si="327"/>
        <v>583431.19999999995</v>
      </c>
      <c r="AF123" s="46">
        <f>AF125</f>
        <v>0</v>
      </c>
      <c r="AG123" s="35">
        <f t="shared" si="328"/>
        <v>583431.19999999995</v>
      </c>
      <c r="AH123" s="35"/>
      <c r="AI123" s="35"/>
      <c r="AJ123" s="35">
        <f t="shared" si="220"/>
        <v>0</v>
      </c>
      <c r="AK123" s="35"/>
      <c r="AL123" s="35">
        <f t="shared" si="329"/>
        <v>0</v>
      </c>
      <c r="AM123" s="35"/>
      <c r="AN123" s="35">
        <f t="shared" si="330"/>
        <v>0</v>
      </c>
      <c r="AO123" s="35"/>
      <c r="AP123" s="35">
        <f t="shared" si="331"/>
        <v>0</v>
      </c>
      <c r="AQ123" s="35"/>
      <c r="AR123" s="35">
        <f t="shared" si="332"/>
        <v>0</v>
      </c>
      <c r="AS123" s="46"/>
      <c r="AT123" s="35">
        <f t="shared" si="333"/>
        <v>0</v>
      </c>
      <c r="AU123" s="29"/>
      <c r="AW123" s="11"/>
    </row>
    <row r="124" spans="1:49" x14ac:dyDescent="0.3">
      <c r="A124" s="1"/>
      <c r="B124" s="60" t="s">
        <v>5</v>
      </c>
      <c r="C124" s="6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79"/>
      <c r="P124" s="35"/>
      <c r="Q124" s="35"/>
      <c r="R124" s="35"/>
      <c r="S124" s="46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46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46"/>
      <c r="AT124" s="35"/>
      <c r="AU124" s="29"/>
      <c r="AW124" s="11"/>
    </row>
    <row r="125" spans="1:49" ht="37.5" x14ac:dyDescent="0.3">
      <c r="A125" s="1"/>
      <c r="B125" s="60" t="s">
        <v>26</v>
      </c>
      <c r="C125" s="6"/>
      <c r="D125" s="35"/>
      <c r="E125" s="35">
        <v>11500.4</v>
      </c>
      <c r="F125" s="35">
        <f t="shared" si="218"/>
        <v>11500.4</v>
      </c>
      <c r="G125" s="35"/>
      <c r="H125" s="35">
        <f t="shared" ref="H125:H126" si="334">F125+G125</f>
        <v>11500.4</v>
      </c>
      <c r="I125" s="35"/>
      <c r="J125" s="35">
        <f t="shared" ref="J125:J126" si="335">H125+I125</f>
        <v>11500.4</v>
      </c>
      <c r="K125" s="35"/>
      <c r="L125" s="35">
        <f t="shared" ref="L125:L126" si="336">J125+K125</f>
        <v>11500.4</v>
      </c>
      <c r="M125" s="35"/>
      <c r="N125" s="35">
        <f t="shared" ref="N125:N126" si="337">L125+M125</f>
        <v>11500.4</v>
      </c>
      <c r="O125" s="79"/>
      <c r="P125" s="35">
        <f t="shared" ref="P125:P126" si="338">N125+O125</f>
        <v>11500.4</v>
      </c>
      <c r="Q125" s="35"/>
      <c r="R125" s="35">
        <f t="shared" ref="R125:R126" si="339">P125+Q125</f>
        <v>11500.4</v>
      </c>
      <c r="S125" s="46"/>
      <c r="T125" s="35">
        <f t="shared" ref="T125:T126" si="340">R125+S125</f>
        <v>11500.4</v>
      </c>
      <c r="U125" s="35"/>
      <c r="V125" s="35">
        <v>583431.19999999995</v>
      </c>
      <c r="W125" s="35">
        <f t="shared" si="219"/>
        <v>583431.19999999995</v>
      </c>
      <c r="X125" s="35"/>
      <c r="Y125" s="35">
        <f t="shared" ref="Y125:Y126" si="341">W125+X125</f>
        <v>583431.19999999995</v>
      </c>
      <c r="Z125" s="35"/>
      <c r="AA125" s="35">
        <f t="shared" ref="AA125:AA126" si="342">Y125+Z125</f>
        <v>583431.19999999995</v>
      </c>
      <c r="AB125" s="35"/>
      <c r="AC125" s="35">
        <f t="shared" ref="AC125:AC126" si="343">AA125+AB125</f>
        <v>583431.19999999995</v>
      </c>
      <c r="AD125" s="35"/>
      <c r="AE125" s="35">
        <f t="shared" ref="AE125:AE126" si="344">AC125+AD125</f>
        <v>583431.19999999995</v>
      </c>
      <c r="AF125" s="46"/>
      <c r="AG125" s="35">
        <f t="shared" ref="AG125:AG126" si="345">AE125+AF125</f>
        <v>583431.19999999995</v>
      </c>
      <c r="AH125" s="35"/>
      <c r="AI125" s="35"/>
      <c r="AJ125" s="35">
        <f t="shared" si="220"/>
        <v>0</v>
      </c>
      <c r="AK125" s="35"/>
      <c r="AL125" s="35">
        <f t="shared" ref="AL125:AL126" si="346">AJ125+AK125</f>
        <v>0</v>
      </c>
      <c r="AM125" s="35"/>
      <c r="AN125" s="35">
        <f t="shared" ref="AN125:AN126" si="347">AL125+AM125</f>
        <v>0</v>
      </c>
      <c r="AO125" s="35"/>
      <c r="AP125" s="35">
        <f t="shared" ref="AP125:AP126" si="348">AN125+AO125</f>
        <v>0</v>
      </c>
      <c r="AQ125" s="35"/>
      <c r="AR125" s="35">
        <f t="shared" ref="AR125:AR126" si="349">AP125+AQ125</f>
        <v>0</v>
      </c>
      <c r="AS125" s="46"/>
      <c r="AT125" s="35">
        <f t="shared" ref="AT125:AT126" si="350">AR125+AS125</f>
        <v>0</v>
      </c>
      <c r="AU125" s="29" t="s">
        <v>234</v>
      </c>
      <c r="AW125" s="11"/>
    </row>
    <row r="126" spans="1:49" x14ac:dyDescent="0.3">
      <c r="A126" s="1"/>
      <c r="B126" s="60" t="s">
        <v>24</v>
      </c>
      <c r="C126" s="60"/>
      <c r="D126" s="37">
        <f>D130+D134+D135+D136+D137+D138+D139+D140+D141+D142+D143+D144</f>
        <v>517225.00000000006</v>
      </c>
      <c r="E126" s="37">
        <f>E130+E134+E135+E136+E137+E138+E139+E140+E141+E142+E143+E144+E145</f>
        <v>-1474.1000000000004</v>
      </c>
      <c r="F126" s="37">
        <f t="shared" si="218"/>
        <v>515750.90000000008</v>
      </c>
      <c r="G126" s="37">
        <f>G130+G134+G135+G136+G137+G138+G139+G140+G141+G142+G143+G144+G145</f>
        <v>4011.2</v>
      </c>
      <c r="H126" s="37">
        <f t="shared" si="334"/>
        <v>519762.10000000009</v>
      </c>
      <c r="I126" s="37">
        <f>I130+I134+I135+I136+I137+I138+I139+I140+I141+I142+I143+I144+I145</f>
        <v>0</v>
      </c>
      <c r="J126" s="37">
        <f t="shared" si="335"/>
        <v>519762.10000000009</v>
      </c>
      <c r="K126" s="37">
        <f>K130+K134+K135+K136+K137+K138+K139+K140+K141+K142+K143+K144+K145</f>
        <v>0</v>
      </c>
      <c r="L126" s="37">
        <f t="shared" si="336"/>
        <v>519762.10000000009</v>
      </c>
      <c r="M126" s="37">
        <f>M130+M134+M135+M136+M137+M138+M139+M140+M141+M142+M143+M144+M145</f>
        <v>0</v>
      </c>
      <c r="N126" s="37">
        <f t="shared" si="337"/>
        <v>519762.10000000009</v>
      </c>
      <c r="O126" s="37">
        <f>O130+O134+O135+O136+O137+O138+O139+O140+O141+O142+O143+O144+O145</f>
        <v>18000</v>
      </c>
      <c r="P126" s="37">
        <f t="shared" si="338"/>
        <v>537762.10000000009</v>
      </c>
      <c r="Q126" s="35">
        <f>Q130+Q134+Q135+Q136+Q137+Q138+Q139+Q140+Q141+Q142+Q143+Q144+Q145</f>
        <v>0</v>
      </c>
      <c r="R126" s="37">
        <f t="shared" si="339"/>
        <v>537762.10000000009</v>
      </c>
      <c r="S126" s="37">
        <f>S130+S134+S135+S136+S137+S138+S139+S140+S141+S142+S143+S144+S145</f>
        <v>-1361.5</v>
      </c>
      <c r="T126" s="35">
        <f t="shared" si="340"/>
        <v>536400.60000000009</v>
      </c>
      <c r="U126" s="37">
        <f t="shared" ref="U126:AH126" si="351">U130+U134+U135+U136+U137+U138+U139+U140+U141+U142+U143+U144</f>
        <v>618381.4</v>
      </c>
      <c r="V126" s="37">
        <f>V130+V134+V135+V136+V137+V138+V139+V140+V141+V142+V143+V144+V145</f>
        <v>-1768.8999999999996</v>
      </c>
      <c r="W126" s="37">
        <f t="shared" si="219"/>
        <v>616612.5</v>
      </c>
      <c r="X126" s="37">
        <f>X130+X134+X135+X136+X137+X138+X139+X140+X141+X142+X143+X144+X145</f>
        <v>0</v>
      </c>
      <c r="Y126" s="37">
        <f t="shared" si="341"/>
        <v>616612.5</v>
      </c>
      <c r="Z126" s="37">
        <f>Z130+Z134+Z135+Z136+Z137+Z138+Z139+Z140+Z141+Z142+Z143+Z144+Z145</f>
        <v>0</v>
      </c>
      <c r="AA126" s="37">
        <f t="shared" si="342"/>
        <v>616612.5</v>
      </c>
      <c r="AB126" s="37">
        <f>AB130+AB134+AB135+AB136+AB137+AB138+AB139+AB140+AB141+AB142+AB143+AB144+AB145</f>
        <v>0</v>
      </c>
      <c r="AC126" s="37">
        <f t="shared" si="343"/>
        <v>616612.5</v>
      </c>
      <c r="AD126" s="35">
        <f>AD130+AD134+AD135+AD136+AD137+AD138+AD139+AD140+AD141+AD142+AD143+AD144+AD145</f>
        <v>-18000</v>
      </c>
      <c r="AE126" s="37">
        <f t="shared" si="344"/>
        <v>598612.5</v>
      </c>
      <c r="AF126" s="37">
        <f>AF130+AF134+AF135+AF136+AF137+AF138+AF139+AF140+AF141+AF142+AF143+AF144+AF145</f>
        <v>0</v>
      </c>
      <c r="AG126" s="35">
        <f t="shared" si="345"/>
        <v>598612.5</v>
      </c>
      <c r="AH126" s="37">
        <f t="shared" si="351"/>
        <v>201480.4</v>
      </c>
      <c r="AI126" s="37">
        <f>AI130+AI134+AI135+AI136+AI137+AI138+AI139+AI140+AI141+AI142+AI143+AI144+AI145</f>
        <v>0</v>
      </c>
      <c r="AJ126" s="37">
        <f t="shared" si="220"/>
        <v>201480.4</v>
      </c>
      <c r="AK126" s="37">
        <f>AK130+AK134+AK135+AK136+AK137+AK138+AK139+AK140+AK141+AK142+AK143+AK144+AK145</f>
        <v>0</v>
      </c>
      <c r="AL126" s="37">
        <f t="shared" si="346"/>
        <v>201480.4</v>
      </c>
      <c r="AM126" s="37">
        <f>AM130+AM134+AM135+AM136+AM137+AM138+AM139+AM140+AM141+AM142+AM143+AM144+AM145</f>
        <v>0</v>
      </c>
      <c r="AN126" s="37">
        <f t="shared" si="347"/>
        <v>201480.4</v>
      </c>
      <c r="AO126" s="37">
        <f>AO130+AO134+AO135+AO136+AO137+AO138+AO139+AO140+AO141+AO142+AO143+AO144+AO145</f>
        <v>0</v>
      </c>
      <c r="AP126" s="37">
        <f t="shared" si="348"/>
        <v>201480.4</v>
      </c>
      <c r="AQ126" s="35">
        <f>AQ130+AQ134+AQ135+AQ136+AQ137+AQ138+AQ139+AQ140+AQ141+AQ142+AQ143+AQ144+AQ145</f>
        <v>-92000</v>
      </c>
      <c r="AR126" s="37">
        <f t="shared" si="349"/>
        <v>109480.4</v>
      </c>
      <c r="AS126" s="37">
        <f>AS130+AS134+AS135+AS136+AS137+AS138+AS139+AS140+AS141+AS142+AS143+AS144+AS145</f>
        <v>0</v>
      </c>
      <c r="AT126" s="35">
        <f t="shared" si="350"/>
        <v>109480.4</v>
      </c>
      <c r="AU126" s="31"/>
      <c r="AV126" s="24"/>
      <c r="AW126" s="11"/>
    </row>
    <row r="127" spans="1:49" x14ac:dyDescent="0.3">
      <c r="A127" s="1"/>
      <c r="B127" s="7" t="s">
        <v>5</v>
      </c>
      <c r="C127" s="60"/>
      <c r="D127" s="36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5"/>
      <c r="R127" s="37"/>
      <c r="S127" s="37"/>
      <c r="T127" s="35"/>
      <c r="U127" s="37"/>
      <c r="V127" s="37"/>
      <c r="W127" s="37"/>
      <c r="X127" s="37"/>
      <c r="Y127" s="37"/>
      <c r="Z127" s="37"/>
      <c r="AA127" s="37"/>
      <c r="AB127" s="37"/>
      <c r="AC127" s="37"/>
      <c r="AD127" s="35"/>
      <c r="AE127" s="37"/>
      <c r="AF127" s="37"/>
      <c r="AG127" s="35"/>
      <c r="AH127" s="37"/>
      <c r="AI127" s="37"/>
      <c r="AJ127" s="37"/>
      <c r="AK127" s="37"/>
      <c r="AL127" s="37"/>
      <c r="AM127" s="37"/>
      <c r="AN127" s="37"/>
      <c r="AO127" s="37"/>
      <c r="AP127" s="37"/>
      <c r="AQ127" s="35"/>
      <c r="AR127" s="37"/>
      <c r="AS127" s="37"/>
      <c r="AT127" s="35"/>
      <c r="AU127" s="31"/>
      <c r="AV127" s="24"/>
      <c r="AW127" s="11"/>
    </row>
    <row r="128" spans="1:49" s="18" customFormat="1" hidden="1" x14ac:dyDescent="0.3">
      <c r="A128" s="16"/>
      <c r="B128" s="19" t="s">
        <v>6</v>
      </c>
      <c r="C128" s="55"/>
      <c r="D128" s="36">
        <f>D132+D134+D135+D136+D137+D138+D139+D140+D141+D142+D143+D144</f>
        <v>433563.80000000005</v>
      </c>
      <c r="E128" s="37">
        <f>E132+E134+E135+E136+E137+E138+E139+E140+E141+E142+E143+E144+E147</f>
        <v>-1474.1</v>
      </c>
      <c r="F128" s="37">
        <f t="shared" si="218"/>
        <v>432089.70000000007</v>
      </c>
      <c r="G128" s="37">
        <f>G132+G134+G135+G136+G137+G138+G139+G140+G141+G142+G143+G144+G147</f>
        <v>4011.2</v>
      </c>
      <c r="H128" s="37">
        <f t="shared" ref="H128:H130" si="352">F128+G128</f>
        <v>436100.90000000008</v>
      </c>
      <c r="I128" s="37">
        <f>I132+I134+I135+I136+I137+I138+I139+I140+I141+I142+I143+I144+I147</f>
        <v>0</v>
      </c>
      <c r="J128" s="37">
        <f t="shared" ref="J128:J130" si="353">H128+I128</f>
        <v>436100.90000000008</v>
      </c>
      <c r="K128" s="37">
        <f>K132+K134+K135+K136+K137+K138+K139+K140+K141+K142+K143+K144+K147</f>
        <v>0</v>
      </c>
      <c r="L128" s="37">
        <f t="shared" ref="L128:L130" si="354">J128+K128</f>
        <v>436100.90000000008</v>
      </c>
      <c r="M128" s="37">
        <f>M132+M134+M135+M136+M137+M138+M139+M140+M141+M142+M143+M144+M147</f>
        <v>0</v>
      </c>
      <c r="N128" s="37">
        <f t="shared" ref="N128:N130" si="355">L128+M128</f>
        <v>436100.90000000008</v>
      </c>
      <c r="O128" s="37">
        <f>O132+O134+O135+O136+O137+O138+O139+O140+O141+O142+O143+O144+O147</f>
        <v>18000</v>
      </c>
      <c r="P128" s="37">
        <f t="shared" ref="P128:P130" si="356">N128+O128</f>
        <v>454100.90000000008</v>
      </c>
      <c r="Q128" s="35">
        <f>Q132+Q134+Q135+Q136+Q137+Q138+Q139+Q140+Q141+Q142+Q143+Q144+Q147</f>
        <v>0</v>
      </c>
      <c r="R128" s="37">
        <f t="shared" ref="R128:R130" si="357">P128+Q128</f>
        <v>454100.90000000008</v>
      </c>
      <c r="S128" s="37">
        <f>S132+S134+S135+S136+S137+S138+S139+S140+S141+S142+S143+S144+S147</f>
        <v>-1361.5</v>
      </c>
      <c r="T128" s="37">
        <f t="shared" ref="T128:T130" si="358">R128+S128</f>
        <v>452739.40000000008</v>
      </c>
      <c r="U128" s="37">
        <f t="shared" ref="U128:AH128" si="359">U132+U134+U135+U136+U137+U138+U139+U140+U141+U142+U143+U144</f>
        <v>618381.4</v>
      </c>
      <c r="V128" s="37">
        <f>V132+V134+V135+V136+V137+V138+V139+V140+V141+V142+V143+V144+V147</f>
        <v>-1768.8999999999996</v>
      </c>
      <c r="W128" s="37">
        <f t="shared" si="219"/>
        <v>616612.5</v>
      </c>
      <c r="X128" s="37">
        <f>X132+X134+X135+X136+X137+X138+X139+X140+X141+X142+X143+X144+X147</f>
        <v>0</v>
      </c>
      <c r="Y128" s="37">
        <f t="shared" ref="Y128:Y130" si="360">W128+X128</f>
        <v>616612.5</v>
      </c>
      <c r="Z128" s="37">
        <f>Z132+Z134+Z135+Z136+Z137+Z138+Z139+Z140+Z141+Z142+Z143+Z144+Z147</f>
        <v>0</v>
      </c>
      <c r="AA128" s="37">
        <f t="shared" ref="AA128:AA130" si="361">Y128+Z128</f>
        <v>616612.5</v>
      </c>
      <c r="AB128" s="37">
        <f>AB132+AB134+AB135+AB136+AB137+AB138+AB139+AB140+AB141+AB142+AB143+AB144+AB147</f>
        <v>0</v>
      </c>
      <c r="AC128" s="37">
        <f t="shared" ref="AC128:AC130" si="362">AA128+AB128</f>
        <v>616612.5</v>
      </c>
      <c r="AD128" s="35">
        <f>AD132+AD134+AD135+AD136+AD137+AD138+AD139+AD140+AD141+AD142+AD143+AD144+AD147</f>
        <v>-18000</v>
      </c>
      <c r="AE128" s="37">
        <f t="shared" ref="AE128:AE130" si="363">AC128+AD128</f>
        <v>598612.5</v>
      </c>
      <c r="AF128" s="37">
        <f>AF132+AF134+AF135+AF136+AF137+AF138+AF139+AF140+AF141+AF142+AF143+AF144+AF147</f>
        <v>0</v>
      </c>
      <c r="AG128" s="37">
        <f t="shared" ref="AG128:AG130" si="364">AE128+AF128</f>
        <v>598612.5</v>
      </c>
      <c r="AH128" s="37">
        <f t="shared" si="359"/>
        <v>201480.4</v>
      </c>
      <c r="AI128" s="37">
        <f>AI132+AI134+AI135+AI136+AI137+AI138+AI139+AI140+AI141+AI142+AI143+AI144+AI147</f>
        <v>0</v>
      </c>
      <c r="AJ128" s="37">
        <f t="shared" si="220"/>
        <v>201480.4</v>
      </c>
      <c r="AK128" s="37">
        <f>AK132+AK134+AK135+AK136+AK137+AK138+AK139+AK140+AK141+AK142+AK143+AK144+AK147</f>
        <v>0</v>
      </c>
      <c r="AL128" s="37">
        <f t="shared" ref="AL128:AL130" si="365">AJ128+AK128</f>
        <v>201480.4</v>
      </c>
      <c r="AM128" s="37">
        <f>AM132+AM134+AM135+AM136+AM137+AM138+AM139+AM140+AM141+AM142+AM143+AM144+AM147</f>
        <v>0</v>
      </c>
      <c r="AN128" s="37">
        <f t="shared" ref="AN128:AN130" si="366">AL128+AM128</f>
        <v>201480.4</v>
      </c>
      <c r="AO128" s="37">
        <f>AO132+AO134+AO135+AO136+AO137+AO138+AO139+AO140+AO141+AO142+AO143+AO144+AO147</f>
        <v>0</v>
      </c>
      <c r="AP128" s="37">
        <f t="shared" ref="AP128:AP130" si="367">AN128+AO128</f>
        <v>201480.4</v>
      </c>
      <c r="AQ128" s="35">
        <f>AQ132+AQ134+AQ135+AQ136+AQ137+AQ138+AQ139+AQ140+AQ141+AQ142+AQ143+AQ144+AQ147</f>
        <v>-92000</v>
      </c>
      <c r="AR128" s="37">
        <f t="shared" ref="AR128:AR130" si="368">AP128+AQ128</f>
        <v>109480.4</v>
      </c>
      <c r="AS128" s="37">
        <f>AS132+AS134+AS135+AS136+AS137+AS138+AS139+AS140+AS141+AS142+AS143+AS144+AS147</f>
        <v>0</v>
      </c>
      <c r="AT128" s="37">
        <f t="shared" ref="AT128:AT130" si="369">AR128+AS128</f>
        <v>109480.4</v>
      </c>
      <c r="AU128" s="31"/>
      <c r="AV128" s="24" t="s">
        <v>51</v>
      </c>
      <c r="AW128" s="17"/>
    </row>
    <row r="129" spans="1:49" x14ac:dyDescent="0.3">
      <c r="A129" s="1"/>
      <c r="B129" s="7" t="s">
        <v>12</v>
      </c>
      <c r="C129" s="60"/>
      <c r="D129" s="36">
        <f>D133</f>
        <v>83661.2</v>
      </c>
      <c r="E129" s="37">
        <f>E133+E148</f>
        <v>0</v>
      </c>
      <c r="F129" s="37">
        <f t="shared" si="218"/>
        <v>83661.2</v>
      </c>
      <c r="G129" s="37">
        <f>G133+G148</f>
        <v>0</v>
      </c>
      <c r="H129" s="37">
        <f t="shared" si="352"/>
        <v>83661.2</v>
      </c>
      <c r="I129" s="37">
        <f>I133+I148</f>
        <v>0</v>
      </c>
      <c r="J129" s="37">
        <f t="shared" si="353"/>
        <v>83661.2</v>
      </c>
      <c r="K129" s="37">
        <f>K133+K148</f>
        <v>0</v>
      </c>
      <c r="L129" s="37">
        <f t="shared" si="354"/>
        <v>83661.2</v>
      </c>
      <c r="M129" s="37">
        <f>M133+M148</f>
        <v>0</v>
      </c>
      <c r="N129" s="37">
        <f t="shared" si="355"/>
        <v>83661.2</v>
      </c>
      <c r="O129" s="37">
        <f>O133+O148</f>
        <v>0</v>
      </c>
      <c r="P129" s="37">
        <f t="shared" si="356"/>
        <v>83661.2</v>
      </c>
      <c r="Q129" s="35">
        <f>Q133+Q148</f>
        <v>0</v>
      </c>
      <c r="R129" s="37">
        <f t="shared" si="357"/>
        <v>83661.2</v>
      </c>
      <c r="S129" s="37">
        <f>S133+S148</f>
        <v>0</v>
      </c>
      <c r="T129" s="35">
        <f t="shared" si="358"/>
        <v>83661.2</v>
      </c>
      <c r="U129" s="37">
        <f t="shared" ref="U129:AH129" si="370">U133</f>
        <v>0</v>
      </c>
      <c r="V129" s="37">
        <f>V133+V148</f>
        <v>0</v>
      </c>
      <c r="W129" s="37">
        <f t="shared" si="219"/>
        <v>0</v>
      </c>
      <c r="X129" s="37">
        <f>X133+X148</f>
        <v>0</v>
      </c>
      <c r="Y129" s="37">
        <f t="shared" si="360"/>
        <v>0</v>
      </c>
      <c r="Z129" s="37">
        <f>Z133+Z148</f>
        <v>0</v>
      </c>
      <c r="AA129" s="37">
        <f t="shared" si="361"/>
        <v>0</v>
      </c>
      <c r="AB129" s="37">
        <f>AB133+AB148</f>
        <v>0</v>
      </c>
      <c r="AC129" s="37">
        <f t="shared" si="362"/>
        <v>0</v>
      </c>
      <c r="AD129" s="35">
        <f>AD133+AD148</f>
        <v>0</v>
      </c>
      <c r="AE129" s="37">
        <f t="shared" si="363"/>
        <v>0</v>
      </c>
      <c r="AF129" s="37">
        <f>AF133+AF148</f>
        <v>0</v>
      </c>
      <c r="AG129" s="35">
        <f t="shared" si="364"/>
        <v>0</v>
      </c>
      <c r="AH129" s="37">
        <f t="shared" si="370"/>
        <v>0</v>
      </c>
      <c r="AI129" s="37">
        <f>AI133+AI148</f>
        <v>0</v>
      </c>
      <c r="AJ129" s="37">
        <f t="shared" si="220"/>
        <v>0</v>
      </c>
      <c r="AK129" s="37">
        <f>AK133+AK148</f>
        <v>0</v>
      </c>
      <c r="AL129" s="37">
        <f t="shared" si="365"/>
        <v>0</v>
      </c>
      <c r="AM129" s="37">
        <f>AM133+AM148</f>
        <v>0</v>
      </c>
      <c r="AN129" s="37">
        <f t="shared" si="366"/>
        <v>0</v>
      </c>
      <c r="AO129" s="37">
        <f>AO133+AO148</f>
        <v>0</v>
      </c>
      <c r="AP129" s="37">
        <f t="shared" si="367"/>
        <v>0</v>
      </c>
      <c r="AQ129" s="35">
        <f>AQ133+AQ148</f>
        <v>0</v>
      </c>
      <c r="AR129" s="37">
        <f t="shared" si="368"/>
        <v>0</v>
      </c>
      <c r="AS129" s="37">
        <f>AS133+AS148</f>
        <v>0</v>
      </c>
      <c r="AT129" s="35">
        <f t="shared" si="369"/>
        <v>0</v>
      </c>
      <c r="AU129" s="31"/>
      <c r="AV129" s="24"/>
      <c r="AW129" s="11"/>
    </row>
    <row r="130" spans="1:49" ht="56.25" x14ac:dyDescent="0.3">
      <c r="A130" s="1" t="s">
        <v>156</v>
      </c>
      <c r="B130" s="7" t="s">
        <v>99</v>
      </c>
      <c r="C130" s="6" t="s">
        <v>28</v>
      </c>
      <c r="D130" s="34">
        <f>D132+D133</f>
        <v>144161.20000000001</v>
      </c>
      <c r="E130" s="35">
        <f>E132+E133</f>
        <v>-8013.6</v>
      </c>
      <c r="F130" s="35">
        <f t="shared" si="218"/>
        <v>136147.6</v>
      </c>
      <c r="G130" s="35">
        <f>G132+G133</f>
        <v>3770.5059999999999</v>
      </c>
      <c r="H130" s="35">
        <f t="shared" si="352"/>
        <v>139918.106</v>
      </c>
      <c r="I130" s="35">
        <f>I132+I133</f>
        <v>0</v>
      </c>
      <c r="J130" s="35">
        <f t="shared" si="353"/>
        <v>139918.106</v>
      </c>
      <c r="K130" s="35">
        <f>K132+K133</f>
        <v>-2353.636</v>
      </c>
      <c r="L130" s="35">
        <f t="shared" si="354"/>
        <v>137564.47</v>
      </c>
      <c r="M130" s="35">
        <f>M132+M133</f>
        <v>2353.6</v>
      </c>
      <c r="N130" s="35">
        <f t="shared" si="355"/>
        <v>139918.07</v>
      </c>
      <c r="O130" s="79">
        <f>O132+O133</f>
        <v>18000</v>
      </c>
      <c r="P130" s="35">
        <f t="shared" si="356"/>
        <v>157918.07</v>
      </c>
      <c r="Q130" s="35">
        <f>Q132+Q133</f>
        <v>0</v>
      </c>
      <c r="R130" s="35">
        <f t="shared" si="357"/>
        <v>157918.07</v>
      </c>
      <c r="S130" s="46">
        <f>S132+S133</f>
        <v>0</v>
      </c>
      <c r="T130" s="35">
        <f t="shared" si="358"/>
        <v>157918.07</v>
      </c>
      <c r="U130" s="35">
        <f t="shared" ref="U130:AI130" si="371">U132+U133</f>
        <v>68900</v>
      </c>
      <c r="V130" s="35">
        <f t="shared" ref="V130:X130" si="372">V132+V133</f>
        <v>-8356.2000000000007</v>
      </c>
      <c r="W130" s="35">
        <f t="shared" si="219"/>
        <v>60543.8</v>
      </c>
      <c r="X130" s="35">
        <f t="shared" si="372"/>
        <v>0</v>
      </c>
      <c r="Y130" s="35">
        <f t="shared" si="360"/>
        <v>60543.8</v>
      </c>
      <c r="Z130" s="35">
        <f t="shared" ref="Z130:AB130" si="373">Z132+Z133</f>
        <v>0</v>
      </c>
      <c r="AA130" s="35">
        <f t="shared" si="361"/>
        <v>60543.8</v>
      </c>
      <c r="AB130" s="35">
        <f t="shared" si="373"/>
        <v>0</v>
      </c>
      <c r="AC130" s="35">
        <f t="shared" si="362"/>
        <v>60543.8</v>
      </c>
      <c r="AD130" s="35">
        <f t="shared" ref="AD130:AF130" si="374">AD132+AD133</f>
        <v>-18000</v>
      </c>
      <c r="AE130" s="35">
        <f t="shared" si="363"/>
        <v>42543.8</v>
      </c>
      <c r="AF130" s="46">
        <f t="shared" si="374"/>
        <v>0</v>
      </c>
      <c r="AG130" s="35">
        <f t="shared" si="364"/>
        <v>42543.8</v>
      </c>
      <c r="AH130" s="35">
        <f t="shared" si="371"/>
        <v>80000</v>
      </c>
      <c r="AI130" s="35">
        <f t="shared" si="371"/>
        <v>0</v>
      </c>
      <c r="AJ130" s="35">
        <f t="shared" si="220"/>
        <v>80000</v>
      </c>
      <c r="AK130" s="35">
        <f t="shared" ref="AK130:AM130" si="375">AK132+AK133</f>
        <v>0</v>
      </c>
      <c r="AL130" s="35">
        <f t="shared" si="365"/>
        <v>80000</v>
      </c>
      <c r="AM130" s="35">
        <f t="shared" si="375"/>
        <v>0</v>
      </c>
      <c r="AN130" s="35">
        <f t="shared" si="366"/>
        <v>80000</v>
      </c>
      <c r="AO130" s="35">
        <f t="shared" ref="AO130:AQ130" si="376">AO132+AO133</f>
        <v>0</v>
      </c>
      <c r="AP130" s="35">
        <f t="shared" si="367"/>
        <v>80000</v>
      </c>
      <c r="AQ130" s="35">
        <f t="shared" si="376"/>
        <v>0</v>
      </c>
      <c r="AR130" s="35">
        <f t="shared" si="368"/>
        <v>80000</v>
      </c>
      <c r="AS130" s="46">
        <f t="shared" ref="AS130" si="377">AS132+AS133</f>
        <v>0</v>
      </c>
      <c r="AT130" s="35">
        <f t="shared" si="369"/>
        <v>80000</v>
      </c>
      <c r="AU130" s="29"/>
      <c r="AW130" s="11"/>
    </row>
    <row r="131" spans="1:49" x14ac:dyDescent="0.3">
      <c r="A131" s="1"/>
      <c r="B131" s="7" t="s">
        <v>5</v>
      </c>
      <c r="C131" s="6"/>
      <c r="D131" s="34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79"/>
      <c r="P131" s="35"/>
      <c r="Q131" s="35"/>
      <c r="R131" s="35"/>
      <c r="S131" s="46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46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46"/>
      <c r="AT131" s="35"/>
      <c r="AU131" s="29"/>
      <c r="AW131" s="11"/>
    </row>
    <row r="132" spans="1:49" hidden="1" x14ac:dyDescent="0.3">
      <c r="A132" s="1"/>
      <c r="B132" s="5" t="s">
        <v>6</v>
      </c>
      <c r="C132" s="43"/>
      <c r="D132" s="34">
        <v>60500</v>
      </c>
      <c r="E132" s="35"/>
      <c r="F132" s="35">
        <f t="shared" si="218"/>
        <v>60500</v>
      </c>
      <c r="G132" s="35">
        <v>3770.5059999999999</v>
      </c>
      <c r="H132" s="35">
        <f t="shared" ref="H132:H145" si="378">F132+G132</f>
        <v>64270.506000000001</v>
      </c>
      <c r="I132" s="35"/>
      <c r="J132" s="35">
        <f t="shared" ref="J132:J145" si="379">H132+I132</f>
        <v>64270.506000000001</v>
      </c>
      <c r="K132" s="35">
        <v>-2353.636</v>
      </c>
      <c r="L132" s="35">
        <f t="shared" ref="L132:L145" si="380">J132+K132</f>
        <v>61916.87</v>
      </c>
      <c r="M132" s="35"/>
      <c r="N132" s="35">
        <f t="shared" ref="N132:N145" si="381">L132+M132</f>
        <v>61916.87</v>
      </c>
      <c r="O132" s="79">
        <v>18000</v>
      </c>
      <c r="P132" s="35">
        <f t="shared" ref="P132:P145" si="382">N132+O132</f>
        <v>79916.87</v>
      </c>
      <c r="Q132" s="35"/>
      <c r="R132" s="35">
        <f t="shared" ref="R132:R145" si="383">P132+Q132</f>
        <v>79916.87</v>
      </c>
      <c r="S132" s="46"/>
      <c r="T132" s="35">
        <f t="shared" ref="T132:T145" si="384">R132+S132</f>
        <v>79916.87</v>
      </c>
      <c r="U132" s="35">
        <v>68900</v>
      </c>
      <c r="V132" s="35">
        <v>-8356.2000000000007</v>
      </c>
      <c r="W132" s="35">
        <f t="shared" si="219"/>
        <v>60543.8</v>
      </c>
      <c r="X132" s="35"/>
      <c r="Y132" s="35">
        <f t="shared" ref="Y132:Y145" si="385">W132+X132</f>
        <v>60543.8</v>
      </c>
      <c r="Z132" s="35"/>
      <c r="AA132" s="35">
        <f t="shared" ref="AA132:AA145" si="386">Y132+Z132</f>
        <v>60543.8</v>
      </c>
      <c r="AB132" s="35"/>
      <c r="AC132" s="35">
        <f t="shared" ref="AC132:AC145" si="387">AA132+AB132</f>
        <v>60543.8</v>
      </c>
      <c r="AD132" s="35">
        <v>-18000</v>
      </c>
      <c r="AE132" s="35">
        <f t="shared" ref="AE132:AE145" si="388">AC132+AD132</f>
        <v>42543.8</v>
      </c>
      <c r="AF132" s="46"/>
      <c r="AG132" s="35">
        <f t="shared" ref="AG132:AG145" si="389">AE132+AF132</f>
        <v>42543.8</v>
      </c>
      <c r="AH132" s="35">
        <v>80000</v>
      </c>
      <c r="AI132" s="35"/>
      <c r="AJ132" s="35">
        <f t="shared" si="220"/>
        <v>80000</v>
      </c>
      <c r="AK132" s="35"/>
      <c r="AL132" s="35">
        <f t="shared" ref="AL132:AL145" si="390">AJ132+AK132</f>
        <v>80000</v>
      </c>
      <c r="AM132" s="35"/>
      <c r="AN132" s="35">
        <f t="shared" ref="AN132:AN145" si="391">AL132+AM132</f>
        <v>80000</v>
      </c>
      <c r="AO132" s="35"/>
      <c r="AP132" s="35">
        <f t="shared" ref="AP132:AP145" si="392">AN132+AO132</f>
        <v>80000</v>
      </c>
      <c r="AQ132" s="35"/>
      <c r="AR132" s="35">
        <f t="shared" ref="AR132:AR145" si="393">AP132+AQ132</f>
        <v>80000</v>
      </c>
      <c r="AS132" s="46"/>
      <c r="AT132" s="35">
        <f t="shared" ref="AT132:AT145" si="394">AR132+AS132</f>
        <v>80000</v>
      </c>
      <c r="AU132" s="29" t="s">
        <v>235</v>
      </c>
      <c r="AV132" s="23" t="s">
        <v>51</v>
      </c>
      <c r="AW132" s="11"/>
    </row>
    <row r="133" spans="1:49" x14ac:dyDescent="0.3">
      <c r="A133" s="1"/>
      <c r="B133" s="7" t="s">
        <v>12</v>
      </c>
      <c r="C133" s="60"/>
      <c r="D133" s="34">
        <v>83661.2</v>
      </c>
      <c r="E133" s="35">
        <v>-8013.6</v>
      </c>
      <c r="F133" s="35">
        <f t="shared" si="218"/>
        <v>75647.599999999991</v>
      </c>
      <c r="G133" s="35"/>
      <c r="H133" s="35">
        <f t="shared" si="378"/>
        <v>75647.599999999991</v>
      </c>
      <c r="I133" s="35"/>
      <c r="J133" s="35">
        <f t="shared" si="379"/>
        <v>75647.599999999991</v>
      </c>
      <c r="K133" s="35"/>
      <c r="L133" s="35">
        <f t="shared" si="380"/>
        <v>75647.599999999991</v>
      </c>
      <c r="M133" s="35">
        <v>2353.6</v>
      </c>
      <c r="N133" s="35">
        <f t="shared" si="381"/>
        <v>78001.2</v>
      </c>
      <c r="O133" s="79"/>
      <c r="P133" s="35">
        <f t="shared" si="382"/>
        <v>78001.2</v>
      </c>
      <c r="Q133" s="35"/>
      <c r="R133" s="35">
        <f t="shared" si="383"/>
        <v>78001.2</v>
      </c>
      <c r="S133" s="46"/>
      <c r="T133" s="35">
        <f t="shared" si="384"/>
        <v>78001.2</v>
      </c>
      <c r="U133" s="35">
        <v>0</v>
      </c>
      <c r="V133" s="35"/>
      <c r="W133" s="35">
        <f t="shared" si="219"/>
        <v>0</v>
      </c>
      <c r="X133" s="35"/>
      <c r="Y133" s="35">
        <f t="shared" si="385"/>
        <v>0</v>
      </c>
      <c r="Z133" s="35"/>
      <c r="AA133" s="35">
        <f t="shared" si="386"/>
        <v>0</v>
      </c>
      <c r="AB133" s="35"/>
      <c r="AC133" s="35">
        <f t="shared" si="387"/>
        <v>0</v>
      </c>
      <c r="AD133" s="35"/>
      <c r="AE133" s="35">
        <f t="shared" si="388"/>
        <v>0</v>
      </c>
      <c r="AF133" s="46"/>
      <c r="AG133" s="35">
        <f t="shared" si="389"/>
        <v>0</v>
      </c>
      <c r="AH133" s="35">
        <v>0</v>
      </c>
      <c r="AI133" s="35"/>
      <c r="AJ133" s="35">
        <f t="shared" si="220"/>
        <v>0</v>
      </c>
      <c r="AK133" s="35"/>
      <c r="AL133" s="35">
        <f t="shared" si="390"/>
        <v>0</v>
      </c>
      <c r="AM133" s="35"/>
      <c r="AN133" s="35">
        <f t="shared" si="391"/>
        <v>0</v>
      </c>
      <c r="AO133" s="35"/>
      <c r="AP133" s="35">
        <f t="shared" si="392"/>
        <v>0</v>
      </c>
      <c r="AQ133" s="35"/>
      <c r="AR133" s="35">
        <f t="shared" si="393"/>
        <v>0</v>
      </c>
      <c r="AS133" s="46"/>
      <c r="AT133" s="35">
        <f t="shared" si="394"/>
        <v>0</v>
      </c>
      <c r="AU133" s="29" t="s">
        <v>264</v>
      </c>
      <c r="AW133" s="11"/>
    </row>
    <row r="134" spans="1:49" ht="56.25" x14ac:dyDescent="0.3">
      <c r="A134" s="1" t="s">
        <v>157</v>
      </c>
      <c r="B134" s="60" t="s">
        <v>100</v>
      </c>
      <c r="C134" s="6" t="s">
        <v>28</v>
      </c>
      <c r="D134" s="34">
        <v>43000</v>
      </c>
      <c r="E134" s="35"/>
      <c r="F134" s="35">
        <f t="shared" si="218"/>
        <v>43000</v>
      </c>
      <c r="G134" s="35"/>
      <c r="H134" s="35">
        <f t="shared" si="378"/>
        <v>43000</v>
      </c>
      <c r="I134" s="35"/>
      <c r="J134" s="35">
        <f t="shared" si="379"/>
        <v>43000</v>
      </c>
      <c r="K134" s="35"/>
      <c r="L134" s="35">
        <f t="shared" si="380"/>
        <v>43000</v>
      </c>
      <c r="M134" s="35"/>
      <c r="N134" s="35">
        <f t="shared" si="381"/>
        <v>43000</v>
      </c>
      <c r="O134" s="79"/>
      <c r="P134" s="35">
        <f t="shared" si="382"/>
        <v>43000</v>
      </c>
      <c r="Q134" s="35"/>
      <c r="R134" s="35">
        <f t="shared" si="383"/>
        <v>43000</v>
      </c>
      <c r="S134" s="46"/>
      <c r="T134" s="35">
        <f t="shared" si="384"/>
        <v>43000</v>
      </c>
      <c r="U134" s="35">
        <v>30079.5</v>
      </c>
      <c r="V134" s="35"/>
      <c r="W134" s="35">
        <f t="shared" si="219"/>
        <v>30079.5</v>
      </c>
      <c r="X134" s="35"/>
      <c r="Y134" s="35">
        <f t="shared" si="385"/>
        <v>30079.5</v>
      </c>
      <c r="Z134" s="35"/>
      <c r="AA134" s="35">
        <f t="shared" si="386"/>
        <v>30079.5</v>
      </c>
      <c r="AB134" s="35"/>
      <c r="AC134" s="35">
        <f t="shared" si="387"/>
        <v>30079.5</v>
      </c>
      <c r="AD134" s="35"/>
      <c r="AE134" s="35">
        <f t="shared" si="388"/>
        <v>30079.5</v>
      </c>
      <c r="AF134" s="46"/>
      <c r="AG134" s="35">
        <f t="shared" si="389"/>
        <v>30079.5</v>
      </c>
      <c r="AH134" s="35">
        <v>29480.400000000001</v>
      </c>
      <c r="AI134" s="35"/>
      <c r="AJ134" s="35">
        <f t="shared" si="220"/>
        <v>29480.400000000001</v>
      </c>
      <c r="AK134" s="35"/>
      <c r="AL134" s="35">
        <f t="shared" si="390"/>
        <v>29480.400000000001</v>
      </c>
      <c r="AM134" s="35"/>
      <c r="AN134" s="35">
        <f t="shared" si="391"/>
        <v>29480.400000000001</v>
      </c>
      <c r="AO134" s="35"/>
      <c r="AP134" s="35">
        <f t="shared" si="392"/>
        <v>29480.400000000001</v>
      </c>
      <c r="AQ134" s="35"/>
      <c r="AR134" s="35">
        <f t="shared" si="393"/>
        <v>29480.400000000001</v>
      </c>
      <c r="AS134" s="46"/>
      <c r="AT134" s="35">
        <f t="shared" si="394"/>
        <v>29480.400000000001</v>
      </c>
      <c r="AU134" s="29" t="s">
        <v>236</v>
      </c>
      <c r="AW134" s="11"/>
    </row>
    <row r="135" spans="1:49" ht="56.25" x14ac:dyDescent="0.3">
      <c r="A135" s="1" t="s">
        <v>158</v>
      </c>
      <c r="B135" s="7" t="s">
        <v>101</v>
      </c>
      <c r="C135" s="6" t="s">
        <v>28</v>
      </c>
      <c r="D135" s="34">
        <v>3673.8</v>
      </c>
      <c r="E135" s="35">
        <v>-78.5</v>
      </c>
      <c r="F135" s="35">
        <f t="shared" si="218"/>
        <v>3595.3</v>
      </c>
      <c r="G135" s="35">
        <v>240.69399999999999</v>
      </c>
      <c r="H135" s="35">
        <f t="shared" si="378"/>
        <v>3835.9940000000001</v>
      </c>
      <c r="I135" s="35"/>
      <c r="J135" s="35">
        <f t="shared" si="379"/>
        <v>3835.9940000000001</v>
      </c>
      <c r="K135" s="35"/>
      <c r="L135" s="35">
        <f t="shared" si="380"/>
        <v>3835.9940000000001</v>
      </c>
      <c r="M135" s="35"/>
      <c r="N135" s="35">
        <f t="shared" si="381"/>
        <v>3835.9940000000001</v>
      </c>
      <c r="O135" s="79"/>
      <c r="P135" s="35">
        <f t="shared" si="382"/>
        <v>3835.9940000000001</v>
      </c>
      <c r="Q135" s="35"/>
      <c r="R135" s="35">
        <f t="shared" si="383"/>
        <v>3835.9940000000001</v>
      </c>
      <c r="S135" s="46"/>
      <c r="T135" s="35">
        <f t="shared" si="384"/>
        <v>3835.9940000000001</v>
      </c>
      <c r="U135" s="35">
        <v>18064.5</v>
      </c>
      <c r="V135" s="35"/>
      <c r="W135" s="35">
        <f t="shared" si="219"/>
        <v>18064.5</v>
      </c>
      <c r="X135" s="35"/>
      <c r="Y135" s="35">
        <f t="shared" si="385"/>
        <v>18064.5</v>
      </c>
      <c r="Z135" s="35"/>
      <c r="AA135" s="35">
        <f t="shared" si="386"/>
        <v>18064.5</v>
      </c>
      <c r="AB135" s="35"/>
      <c r="AC135" s="35">
        <f t="shared" si="387"/>
        <v>18064.5</v>
      </c>
      <c r="AD135" s="35"/>
      <c r="AE135" s="35">
        <f t="shared" si="388"/>
        <v>18064.5</v>
      </c>
      <c r="AF135" s="46"/>
      <c r="AG135" s="35">
        <f t="shared" si="389"/>
        <v>18064.5</v>
      </c>
      <c r="AH135" s="35">
        <v>0</v>
      </c>
      <c r="AI135" s="35"/>
      <c r="AJ135" s="35">
        <f t="shared" si="220"/>
        <v>0</v>
      </c>
      <c r="AK135" s="35"/>
      <c r="AL135" s="35">
        <f t="shared" si="390"/>
        <v>0</v>
      </c>
      <c r="AM135" s="35"/>
      <c r="AN135" s="35">
        <f t="shared" si="391"/>
        <v>0</v>
      </c>
      <c r="AO135" s="35"/>
      <c r="AP135" s="35">
        <f t="shared" si="392"/>
        <v>0</v>
      </c>
      <c r="AQ135" s="35"/>
      <c r="AR135" s="35">
        <f t="shared" si="393"/>
        <v>0</v>
      </c>
      <c r="AS135" s="46"/>
      <c r="AT135" s="35">
        <f t="shared" si="394"/>
        <v>0</v>
      </c>
      <c r="AU135" s="29" t="s">
        <v>237</v>
      </c>
      <c r="AW135" s="11"/>
    </row>
    <row r="136" spans="1:49" ht="56.25" x14ac:dyDescent="0.3">
      <c r="A136" s="1" t="s">
        <v>159</v>
      </c>
      <c r="B136" s="7" t="s">
        <v>102</v>
      </c>
      <c r="C136" s="6" t="s">
        <v>28</v>
      </c>
      <c r="D136" s="34">
        <v>50217.2</v>
      </c>
      <c r="E136" s="35"/>
      <c r="F136" s="35">
        <f t="shared" si="218"/>
        <v>50217.2</v>
      </c>
      <c r="G136" s="35"/>
      <c r="H136" s="35">
        <f t="shared" si="378"/>
        <v>50217.2</v>
      </c>
      <c r="I136" s="35"/>
      <c r="J136" s="35">
        <f t="shared" si="379"/>
        <v>50217.2</v>
      </c>
      <c r="K136" s="35"/>
      <c r="L136" s="35">
        <f t="shared" si="380"/>
        <v>50217.2</v>
      </c>
      <c r="M136" s="35"/>
      <c r="N136" s="35">
        <f t="shared" si="381"/>
        <v>50217.2</v>
      </c>
      <c r="O136" s="79"/>
      <c r="P136" s="35">
        <f t="shared" si="382"/>
        <v>50217.2</v>
      </c>
      <c r="Q136" s="35"/>
      <c r="R136" s="35">
        <f t="shared" si="383"/>
        <v>50217.2</v>
      </c>
      <c r="S136" s="46"/>
      <c r="T136" s="35">
        <f t="shared" si="384"/>
        <v>50217.2</v>
      </c>
      <c r="U136" s="35">
        <v>33915.699999999997</v>
      </c>
      <c r="V136" s="35">
        <v>-1565.6</v>
      </c>
      <c r="W136" s="35">
        <f t="shared" si="219"/>
        <v>32350.1</v>
      </c>
      <c r="X136" s="35"/>
      <c r="Y136" s="35">
        <f t="shared" si="385"/>
        <v>32350.1</v>
      </c>
      <c r="Z136" s="35"/>
      <c r="AA136" s="35">
        <f t="shared" si="386"/>
        <v>32350.1</v>
      </c>
      <c r="AB136" s="35"/>
      <c r="AC136" s="35">
        <f t="shared" si="387"/>
        <v>32350.1</v>
      </c>
      <c r="AD136" s="35"/>
      <c r="AE136" s="35">
        <f t="shared" si="388"/>
        <v>32350.1</v>
      </c>
      <c r="AF136" s="46"/>
      <c r="AG136" s="35">
        <f t="shared" si="389"/>
        <v>32350.1</v>
      </c>
      <c r="AH136" s="35">
        <v>0</v>
      </c>
      <c r="AI136" s="35"/>
      <c r="AJ136" s="35">
        <f t="shared" si="220"/>
        <v>0</v>
      </c>
      <c r="AK136" s="35"/>
      <c r="AL136" s="35">
        <f t="shared" si="390"/>
        <v>0</v>
      </c>
      <c r="AM136" s="35"/>
      <c r="AN136" s="35">
        <f t="shared" si="391"/>
        <v>0</v>
      </c>
      <c r="AO136" s="35"/>
      <c r="AP136" s="35">
        <f t="shared" si="392"/>
        <v>0</v>
      </c>
      <c r="AQ136" s="35"/>
      <c r="AR136" s="35">
        <f t="shared" si="393"/>
        <v>0</v>
      </c>
      <c r="AS136" s="46"/>
      <c r="AT136" s="35">
        <f t="shared" si="394"/>
        <v>0</v>
      </c>
      <c r="AU136" s="29" t="s">
        <v>238</v>
      </c>
      <c r="AW136" s="11"/>
    </row>
    <row r="137" spans="1:49" ht="56.25" x14ac:dyDescent="0.3">
      <c r="A137" s="1" t="s">
        <v>160</v>
      </c>
      <c r="B137" s="7" t="s">
        <v>103</v>
      </c>
      <c r="C137" s="6" t="s">
        <v>28</v>
      </c>
      <c r="D137" s="34">
        <v>36605.5</v>
      </c>
      <c r="E137" s="35">
        <v>-765.5</v>
      </c>
      <c r="F137" s="35">
        <f t="shared" si="218"/>
        <v>35840</v>
      </c>
      <c r="G137" s="35"/>
      <c r="H137" s="35">
        <f t="shared" si="378"/>
        <v>35840</v>
      </c>
      <c r="I137" s="35"/>
      <c r="J137" s="35">
        <f t="shared" si="379"/>
        <v>35840</v>
      </c>
      <c r="K137" s="35"/>
      <c r="L137" s="35">
        <f t="shared" si="380"/>
        <v>35840</v>
      </c>
      <c r="M137" s="35"/>
      <c r="N137" s="35">
        <f t="shared" si="381"/>
        <v>35840</v>
      </c>
      <c r="O137" s="79"/>
      <c r="P137" s="35">
        <f t="shared" si="382"/>
        <v>35840</v>
      </c>
      <c r="Q137" s="35"/>
      <c r="R137" s="35">
        <f t="shared" si="383"/>
        <v>35840</v>
      </c>
      <c r="S137" s="46"/>
      <c r="T137" s="35">
        <f t="shared" si="384"/>
        <v>35840</v>
      </c>
      <c r="U137" s="35">
        <v>0</v>
      </c>
      <c r="V137" s="35"/>
      <c r="W137" s="35">
        <f t="shared" si="219"/>
        <v>0</v>
      </c>
      <c r="X137" s="35"/>
      <c r="Y137" s="35">
        <f t="shared" si="385"/>
        <v>0</v>
      </c>
      <c r="Z137" s="35"/>
      <c r="AA137" s="35">
        <f t="shared" si="386"/>
        <v>0</v>
      </c>
      <c r="AB137" s="35"/>
      <c r="AC137" s="35">
        <f t="shared" si="387"/>
        <v>0</v>
      </c>
      <c r="AD137" s="35"/>
      <c r="AE137" s="35">
        <f t="shared" si="388"/>
        <v>0</v>
      </c>
      <c r="AF137" s="46"/>
      <c r="AG137" s="35">
        <f t="shared" si="389"/>
        <v>0</v>
      </c>
      <c r="AH137" s="35">
        <v>0</v>
      </c>
      <c r="AI137" s="35"/>
      <c r="AJ137" s="35">
        <f t="shared" si="220"/>
        <v>0</v>
      </c>
      <c r="AK137" s="35"/>
      <c r="AL137" s="35">
        <f t="shared" si="390"/>
        <v>0</v>
      </c>
      <c r="AM137" s="35"/>
      <c r="AN137" s="35">
        <f t="shared" si="391"/>
        <v>0</v>
      </c>
      <c r="AO137" s="35"/>
      <c r="AP137" s="35">
        <f t="shared" si="392"/>
        <v>0</v>
      </c>
      <c r="AQ137" s="35"/>
      <c r="AR137" s="35">
        <f t="shared" si="393"/>
        <v>0</v>
      </c>
      <c r="AS137" s="46"/>
      <c r="AT137" s="35">
        <f t="shared" si="394"/>
        <v>0</v>
      </c>
      <c r="AU137" s="29" t="s">
        <v>239</v>
      </c>
      <c r="AW137" s="11"/>
    </row>
    <row r="138" spans="1:49" ht="56.25" hidden="1" x14ac:dyDescent="0.3">
      <c r="A138" s="1" t="s">
        <v>158</v>
      </c>
      <c r="B138" s="5" t="s">
        <v>104</v>
      </c>
      <c r="C138" s="6" t="s">
        <v>28</v>
      </c>
      <c r="D138" s="34">
        <v>0</v>
      </c>
      <c r="E138" s="35"/>
      <c r="F138" s="35">
        <f t="shared" si="218"/>
        <v>0</v>
      </c>
      <c r="G138" s="35"/>
      <c r="H138" s="35">
        <f t="shared" si="378"/>
        <v>0</v>
      </c>
      <c r="I138" s="35"/>
      <c r="J138" s="35">
        <f t="shared" si="379"/>
        <v>0</v>
      </c>
      <c r="K138" s="35"/>
      <c r="L138" s="35">
        <f t="shared" si="380"/>
        <v>0</v>
      </c>
      <c r="M138" s="35"/>
      <c r="N138" s="35">
        <f t="shared" si="381"/>
        <v>0</v>
      </c>
      <c r="O138" s="79"/>
      <c r="P138" s="35">
        <f t="shared" si="382"/>
        <v>0</v>
      </c>
      <c r="Q138" s="35"/>
      <c r="R138" s="35">
        <f t="shared" si="383"/>
        <v>0</v>
      </c>
      <c r="S138" s="46"/>
      <c r="T138" s="35">
        <f t="shared" si="384"/>
        <v>0</v>
      </c>
      <c r="U138" s="35">
        <v>0</v>
      </c>
      <c r="V138" s="35"/>
      <c r="W138" s="35">
        <f t="shared" si="219"/>
        <v>0</v>
      </c>
      <c r="X138" s="35"/>
      <c r="Y138" s="35">
        <f t="shared" si="385"/>
        <v>0</v>
      </c>
      <c r="Z138" s="35"/>
      <c r="AA138" s="35">
        <f t="shared" si="386"/>
        <v>0</v>
      </c>
      <c r="AB138" s="35"/>
      <c r="AC138" s="35">
        <f t="shared" si="387"/>
        <v>0</v>
      </c>
      <c r="AD138" s="35"/>
      <c r="AE138" s="35">
        <f t="shared" si="388"/>
        <v>0</v>
      </c>
      <c r="AF138" s="46"/>
      <c r="AG138" s="35">
        <f t="shared" si="389"/>
        <v>0</v>
      </c>
      <c r="AH138" s="35">
        <v>92000</v>
      </c>
      <c r="AI138" s="35"/>
      <c r="AJ138" s="35">
        <f t="shared" si="220"/>
        <v>92000</v>
      </c>
      <c r="AK138" s="35"/>
      <c r="AL138" s="35">
        <f t="shared" si="390"/>
        <v>92000</v>
      </c>
      <c r="AM138" s="35"/>
      <c r="AN138" s="35">
        <f t="shared" si="391"/>
        <v>92000</v>
      </c>
      <c r="AO138" s="35"/>
      <c r="AP138" s="35">
        <f t="shared" si="392"/>
        <v>92000</v>
      </c>
      <c r="AQ138" s="35">
        <v>-92000</v>
      </c>
      <c r="AR138" s="35">
        <f t="shared" si="393"/>
        <v>0</v>
      </c>
      <c r="AS138" s="46"/>
      <c r="AT138" s="35">
        <f t="shared" si="394"/>
        <v>0</v>
      </c>
      <c r="AU138" s="29" t="s">
        <v>240</v>
      </c>
      <c r="AV138" s="23" t="s">
        <v>51</v>
      </c>
      <c r="AW138" s="11"/>
    </row>
    <row r="139" spans="1:49" ht="56.25" x14ac:dyDescent="0.3">
      <c r="A139" s="1" t="s">
        <v>161</v>
      </c>
      <c r="B139" s="7" t="s">
        <v>105</v>
      </c>
      <c r="C139" s="6" t="s">
        <v>28</v>
      </c>
      <c r="D139" s="34">
        <v>54241.5</v>
      </c>
      <c r="E139" s="35">
        <v>-630.1</v>
      </c>
      <c r="F139" s="35">
        <f t="shared" si="218"/>
        <v>53611.4</v>
      </c>
      <c r="G139" s="35"/>
      <c r="H139" s="35">
        <f t="shared" si="378"/>
        <v>53611.4</v>
      </c>
      <c r="I139" s="35"/>
      <c r="J139" s="35">
        <f t="shared" si="379"/>
        <v>53611.4</v>
      </c>
      <c r="K139" s="35"/>
      <c r="L139" s="35">
        <f t="shared" si="380"/>
        <v>53611.4</v>
      </c>
      <c r="M139" s="35"/>
      <c r="N139" s="35">
        <f t="shared" si="381"/>
        <v>53611.4</v>
      </c>
      <c r="O139" s="79"/>
      <c r="P139" s="35">
        <f t="shared" si="382"/>
        <v>53611.4</v>
      </c>
      <c r="Q139" s="35"/>
      <c r="R139" s="35">
        <f t="shared" si="383"/>
        <v>53611.4</v>
      </c>
      <c r="S139" s="46"/>
      <c r="T139" s="35">
        <f t="shared" si="384"/>
        <v>53611.4</v>
      </c>
      <c r="U139" s="35">
        <v>0</v>
      </c>
      <c r="V139" s="35"/>
      <c r="W139" s="35">
        <f t="shared" si="219"/>
        <v>0</v>
      </c>
      <c r="X139" s="35"/>
      <c r="Y139" s="35">
        <f t="shared" si="385"/>
        <v>0</v>
      </c>
      <c r="Z139" s="35"/>
      <c r="AA139" s="35">
        <f t="shared" si="386"/>
        <v>0</v>
      </c>
      <c r="AB139" s="35"/>
      <c r="AC139" s="35">
        <f t="shared" si="387"/>
        <v>0</v>
      </c>
      <c r="AD139" s="35"/>
      <c r="AE139" s="35">
        <f t="shared" si="388"/>
        <v>0</v>
      </c>
      <c r="AF139" s="46"/>
      <c r="AG139" s="35">
        <f t="shared" si="389"/>
        <v>0</v>
      </c>
      <c r="AH139" s="35">
        <v>0</v>
      </c>
      <c r="AI139" s="35"/>
      <c r="AJ139" s="35">
        <f t="shared" si="220"/>
        <v>0</v>
      </c>
      <c r="AK139" s="35"/>
      <c r="AL139" s="35">
        <f t="shared" si="390"/>
        <v>0</v>
      </c>
      <c r="AM139" s="35"/>
      <c r="AN139" s="35">
        <f t="shared" si="391"/>
        <v>0</v>
      </c>
      <c r="AO139" s="35"/>
      <c r="AP139" s="35">
        <f t="shared" si="392"/>
        <v>0</v>
      </c>
      <c r="AQ139" s="35"/>
      <c r="AR139" s="35">
        <f t="shared" si="393"/>
        <v>0</v>
      </c>
      <c r="AS139" s="46"/>
      <c r="AT139" s="35">
        <f t="shared" si="394"/>
        <v>0</v>
      </c>
      <c r="AU139" s="29" t="s">
        <v>241</v>
      </c>
      <c r="AW139" s="11"/>
    </row>
    <row r="140" spans="1:49" ht="56.25" x14ac:dyDescent="0.3">
      <c r="A140" s="1" t="s">
        <v>162</v>
      </c>
      <c r="B140" s="7" t="s">
        <v>106</v>
      </c>
      <c r="C140" s="6" t="s">
        <v>28</v>
      </c>
      <c r="D140" s="34">
        <v>56188.4</v>
      </c>
      <c r="E140" s="35"/>
      <c r="F140" s="35">
        <f t="shared" si="218"/>
        <v>56188.4</v>
      </c>
      <c r="G140" s="35"/>
      <c r="H140" s="35">
        <f t="shared" si="378"/>
        <v>56188.4</v>
      </c>
      <c r="I140" s="35"/>
      <c r="J140" s="35">
        <f t="shared" si="379"/>
        <v>56188.4</v>
      </c>
      <c r="K140" s="35"/>
      <c r="L140" s="35">
        <f t="shared" si="380"/>
        <v>56188.4</v>
      </c>
      <c r="M140" s="35"/>
      <c r="N140" s="35">
        <f t="shared" si="381"/>
        <v>56188.4</v>
      </c>
      <c r="O140" s="79"/>
      <c r="P140" s="35">
        <f t="shared" si="382"/>
        <v>56188.4</v>
      </c>
      <c r="Q140" s="35"/>
      <c r="R140" s="35">
        <f t="shared" si="383"/>
        <v>56188.4</v>
      </c>
      <c r="S140" s="46"/>
      <c r="T140" s="35">
        <f t="shared" si="384"/>
        <v>56188.4</v>
      </c>
      <c r="U140" s="35">
        <v>25289.4</v>
      </c>
      <c r="V140" s="35">
        <v>-203.3</v>
      </c>
      <c r="W140" s="35">
        <f t="shared" si="219"/>
        <v>25086.100000000002</v>
      </c>
      <c r="X140" s="35"/>
      <c r="Y140" s="35">
        <f t="shared" si="385"/>
        <v>25086.100000000002</v>
      </c>
      <c r="Z140" s="35"/>
      <c r="AA140" s="35">
        <f t="shared" si="386"/>
        <v>25086.100000000002</v>
      </c>
      <c r="AB140" s="35"/>
      <c r="AC140" s="35">
        <f t="shared" si="387"/>
        <v>25086.100000000002</v>
      </c>
      <c r="AD140" s="35"/>
      <c r="AE140" s="35">
        <f t="shared" si="388"/>
        <v>25086.100000000002</v>
      </c>
      <c r="AF140" s="46"/>
      <c r="AG140" s="35">
        <f t="shared" si="389"/>
        <v>25086.100000000002</v>
      </c>
      <c r="AH140" s="35">
        <v>0</v>
      </c>
      <c r="AI140" s="35"/>
      <c r="AJ140" s="35">
        <f t="shared" si="220"/>
        <v>0</v>
      </c>
      <c r="AK140" s="35"/>
      <c r="AL140" s="35">
        <f t="shared" si="390"/>
        <v>0</v>
      </c>
      <c r="AM140" s="35"/>
      <c r="AN140" s="35">
        <f t="shared" si="391"/>
        <v>0</v>
      </c>
      <c r="AO140" s="35"/>
      <c r="AP140" s="35">
        <f t="shared" si="392"/>
        <v>0</v>
      </c>
      <c r="AQ140" s="35"/>
      <c r="AR140" s="35">
        <f t="shared" si="393"/>
        <v>0</v>
      </c>
      <c r="AS140" s="46"/>
      <c r="AT140" s="35">
        <f t="shared" si="394"/>
        <v>0</v>
      </c>
      <c r="AU140" s="29" t="s">
        <v>242</v>
      </c>
      <c r="AW140" s="11"/>
    </row>
    <row r="141" spans="1:49" ht="56.25" x14ac:dyDescent="0.3">
      <c r="A141" s="1" t="s">
        <v>163</v>
      </c>
      <c r="B141" s="7" t="s">
        <v>107</v>
      </c>
      <c r="C141" s="6" t="s">
        <v>28</v>
      </c>
      <c r="D141" s="34">
        <v>16975.900000000001</v>
      </c>
      <c r="E141" s="35"/>
      <c r="F141" s="35">
        <f t="shared" si="218"/>
        <v>16975.900000000001</v>
      </c>
      <c r="G141" s="35"/>
      <c r="H141" s="35">
        <f t="shared" si="378"/>
        <v>16975.900000000001</v>
      </c>
      <c r="I141" s="35"/>
      <c r="J141" s="35">
        <f t="shared" si="379"/>
        <v>16975.900000000001</v>
      </c>
      <c r="K141" s="35"/>
      <c r="L141" s="35">
        <f t="shared" si="380"/>
        <v>16975.900000000001</v>
      </c>
      <c r="M141" s="35"/>
      <c r="N141" s="35">
        <f t="shared" si="381"/>
        <v>16975.900000000001</v>
      </c>
      <c r="O141" s="79"/>
      <c r="P141" s="35">
        <f t="shared" si="382"/>
        <v>16975.900000000001</v>
      </c>
      <c r="Q141" s="35"/>
      <c r="R141" s="35">
        <f t="shared" si="383"/>
        <v>16975.900000000001</v>
      </c>
      <c r="S141" s="46"/>
      <c r="T141" s="35">
        <f t="shared" si="384"/>
        <v>16975.900000000001</v>
      </c>
      <c r="U141" s="35">
        <v>0</v>
      </c>
      <c r="V141" s="35"/>
      <c r="W141" s="35">
        <f t="shared" si="219"/>
        <v>0</v>
      </c>
      <c r="X141" s="35"/>
      <c r="Y141" s="35">
        <f t="shared" si="385"/>
        <v>0</v>
      </c>
      <c r="Z141" s="35"/>
      <c r="AA141" s="35">
        <f t="shared" si="386"/>
        <v>0</v>
      </c>
      <c r="AB141" s="35"/>
      <c r="AC141" s="35">
        <f t="shared" si="387"/>
        <v>0</v>
      </c>
      <c r="AD141" s="35"/>
      <c r="AE141" s="35">
        <f t="shared" si="388"/>
        <v>0</v>
      </c>
      <c r="AF141" s="46"/>
      <c r="AG141" s="35">
        <f t="shared" si="389"/>
        <v>0</v>
      </c>
      <c r="AH141" s="35">
        <v>0</v>
      </c>
      <c r="AI141" s="35"/>
      <c r="AJ141" s="35">
        <f t="shared" si="220"/>
        <v>0</v>
      </c>
      <c r="AK141" s="35"/>
      <c r="AL141" s="35">
        <f t="shared" si="390"/>
        <v>0</v>
      </c>
      <c r="AM141" s="35"/>
      <c r="AN141" s="35">
        <f t="shared" si="391"/>
        <v>0</v>
      </c>
      <c r="AO141" s="35"/>
      <c r="AP141" s="35">
        <f t="shared" si="392"/>
        <v>0</v>
      </c>
      <c r="AQ141" s="35"/>
      <c r="AR141" s="35">
        <f t="shared" si="393"/>
        <v>0</v>
      </c>
      <c r="AS141" s="46"/>
      <c r="AT141" s="35">
        <f t="shared" si="394"/>
        <v>0</v>
      </c>
      <c r="AU141" s="29" t="s">
        <v>260</v>
      </c>
      <c r="AW141" s="11"/>
    </row>
    <row r="142" spans="1:49" ht="56.25" x14ac:dyDescent="0.3">
      <c r="A142" s="1" t="s">
        <v>164</v>
      </c>
      <c r="B142" s="60" t="s">
        <v>108</v>
      </c>
      <c r="C142" s="6" t="s">
        <v>32</v>
      </c>
      <c r="D142" s="34">
        <v>4161.5</v>
      </c>
      <c r="E142" s="35"/>
      <c r="F142" s="35">
        <f t="shared" si="218"/>
        <v>4161.5</v>
      </c>
      <c r="G142" s="35"/>
      <c r="H142" s="35">
        <f t="shared" si="378"/>
        <v>4161.5</v>
      </c>
      <c r="I142" s="35"/>
      <c r="J142" s="35">
        <f t="shared" si="379"/>
        <v>4161.5</v>
      </c>
      <c r="K142" s="35"/>
      <c r="L142" s="35">
        <f t="shared" si="380"/>
        <v>4161.5</v>
      </c>
      <c r="M142" s="35"/>
      <c r="N142" s="35">
        <f t="shared" si="381"/>
        <v>4161.5</v>
      </c>
      <c r="O142" s="79"/>
      <c r="P142" s="35">
        <f t="shared" si="382"/>
        <v>4161.5</v>
      </c>
      <c r="Q142" s="35"/>
      <c r="R142" s="35">
        <f t="shared" si="383"/>
        <v>4161.5</v>
      </c>
      <c r="S142" s="46">
        <v>-1361.5</v>
      </c>
      <c r="T142" s="35">
        <f t="shared" si="384"/>
        <v>2800</v>
      </c>
      <c r="U142" s="35">
        <v>0</v>
      </c>
      <c r="V142" s="35"/>
      <c r="W142" s="35">
        <f t="shared" si="219"/>
        <v>0</v>
      </c>
      <c r="X142" s="35"/>
      <c r="Y142" s="35">
        <f t="shared" si="385"/>
        <v>0</v>
      </c>
      <c r="Z142" s="35"/>
      <c r="AA142" s="35">
        <f t="shared" si="386"/>
        <v>0</v>
      </c>
      <c r="AB142" s="35"/>
      <c r="AC142" s="35">
        <f t="shared" si="387"/>
        <v>0</v>
      </c>
      <c r="AD142" s="35"/>
      <c r="AE142" s="35">
        <f t="shared" si="388"/>
        <v>0</v>
      </c>
      <c r="AF142" s="46"/>
      <c r="AG142" s="35">
        <f t="shared" si="389"/>
        <v>0</v>
      </c>
      <c r="AH142" s="35">
        <v>0</v>
      </c>
      <c r="AI142" s="35"/>
      <c r="AJ142" s="35">
        <f t="shared" si="220"/>
        <v>0</v>
      </c>
      <c r="AK142" s="35"/>
      <c r="AL142" s="35">
        <f t="shared" si="390"/>
        <v>0</v>
      </c>
      <c r="AM142" s="35"/>
      <c r="AN142" s="35">
        <f t="shared" si="391"/>
        <v>0</v>
      </c>
      <c r="AO142" s="35"/>
      <c r="AP142" s="35">
        <f t="shared" si="392"/>
        <v>0</v>
      </c>
      <c r="AQ142" s="35"/>
      <c r="AR142" s="35">
        <f t="shared" si="393"/>
        <v>0</v>
      </c>
      <c r="AS142" s="46"/>
      <c r="AT142" s="35">
        <f t="shared" si="394"/>
        <v>0</v>
      </c>
      <c r="AU142" s="29" t="s">
        <v>261</v>
      </c>
      <c r="AW142" s="11"/>
    </row>
    <row r="143" spans="1:49" ht="56.25" x14ac:dyDescent="0.3">
      <c r="A143" s="1" t="s">
        <v>165</v>
      </c>
      <c r="B143" s="60" t="s">
        <v>109</v>
      </c>
      <c r="C143" s="6" t="s">
        <v>28</v>
      </c>
      <c r="D143" s="34">
        <v>96500</v>
      </c>
      <c r="E143" s="35"/>
      <c r="F143" s="35">
        <f t="shared" si="218"/>
        <v>96500</v>
      </c>
      <c r="G143" s="35"/>
      <c r="H143" s="35">
        <f t="shared" si="378"/>
        <v>96500</v>
      </c>
      <c r="I143" s="35"/>
      <c r="J143" s="35">
        <f t="shared" si="379"/>
        <v>96500</v>
      </c>
      <c r="K143" s="35"/>
      <c r="L143" s="35">
        <f t="shared" si="380"/>
        <v>96500</v>
      </c>
      <c r="M143" s="35"/>
      <c r="N143" s="35">
        <f t="shared" si="381"/>
        <v>96500</v>
      </c>
      <c r="O143" s="79"/>
      <c r="P143" s="35">
        <f t="shared" si="382"/>
        <v>96500</v>
      </c>
      <c r="Q143" s="35"/>
      <c r="R143" s="35">
        <f t="shared" si="383"/>
        <v>96500</v>
      </c>
      <c r="S143" s="46"/>
      <c r="T143" s="35">
        <f t="shared" si="384"/>
        <v>96500</v>
      </c>
      <c r="U143" s="35">
        <v>365837.5</v>
      </c>
      <c r="V143" s="35"/>
      <c r="W143" s="35">
        <f t="shared" si="219"/>
        <v>365837.5</v>
      </c>
      <c r="X143" s="35"/>
      <c r="Y143" s="35">
        <f t="shared" si="385"/>
        <v>365837.5</v>
      </c>
      <c r="Z143" s="35"/>
      <c r="AA143" s="35">
        <f t="shared" si="386"/>
        <v>365837.5</v>
      </c>
      <c r="AB143" s="35"/>
      <c r="AC143" s="35">
        <f t="shared" si="387"/>
        <v>365837.5</v>
      </c>
      <c r="AD143" s="35"/>
      <c r="AE143" s="35">
        <f t="shared" si="388"/>
        <v>365837.5</v>
      </c>
      <c r="AF143" s="46"/>
      <c r="AG143" s="35">
        <f t="shared" si="389"/>
        <v>365837.5</v>
      </c>
      <c r="AH143" s="35">
        <v>0</v>
      </c>
      <c r="AI143" s="35"/>
      <c r="AJ143" s="35">
        <f t="shared" si="220"/>
        <v>0</v>
      </c>
      <c r="AK143" s="35"/>
      <c r="AL143" s="35">
        <f t="shared" si="390"/>
        <v>0</v>
      </c>
      <c r="AM143" s="35"/>
      <c r="AN143" s="35">
        <f t="shared" si="391"/>
        <v>0</v>
      </c>
      <c r="AO143" s="35"/>
      <c r="AP143" s="35">
        <f t="shared" si="392"/>
        <v>0</v>
      </c>
      <c r="AQ143" s="35"/>
      <c r="AR143" s="35">
        <f t="shared" si="393"/>
        <v>0</v>
      </c>
      <c r="AS143" s="46"/>
      <c r="AT143" s="35">
        <f t="shared" si="394"/>
        <v>0</v>
      </c>
      <c r="AU143" s="29" t="s">
        <v>262</v>
      </c>
      <c r="AW143" s="11"/>
    </row>
    <row r="144" spans="1:49" ht="56.25" x14ac:dyDescent="0.3">
      <c r="A144" s="1" t="s">
        <v>166</v>
      </c>
      <c r="B144" s="60" t="s">
        <v>357</v>
      </c>
      <c r="C144" s="6" t="s">
        <v>32</v>
      </c>
      <c r="D144" s="35">
        <v>11500</v>
      </c>
      <c r="E144" s="35"/>
      <c r="F144" s="35">
        <f t="shared" si="218"/>
        <v>11500</v>
      </c>
      <c r="G144" s="35"/>
      <c r="H144" s="35">
        <f t="shared" si="378"/>
        <v>11500</v>
      </c>
      <c r="I144" s="35"/>
      <c r="J144" s="35">
        <f t="shared" si="379"/>
        <v>11500</v>
      </c>
      <c r="K144" s="35"/>
      <c r="L144" s="35">
        <f t="shared" si="380"/>
        <v>11500</v>
      </c>
      <c r="M144" s="35"/>
      <c r="N144" s="35">
        <f t="shared" si="381"/>
        <v>11500</v>
      </c>
      <c r="O144" s="79"/>
      <c r="P144" s="35">
        <f t="shared" si="382"/>
        <v>11500</v>
      </c>
      <c r="Q144" s="35"/>
      <c r="R144" s="35">
        <f t="shared" si="383"/>
        <v>11500</v>
      </c>
      <c r="S144" s="46"/>
      <c r="T144" s="35">
        <f t="shared" si="384"/>
        <v>11500</v>
      </c>
      <c r="U144" s="35">
        <v>76294.8</v>
      </c>
      <c r="V144" s="35"/>
      <c r="W144" s="35">
        <f t="shared" si="219"/>
        <v>76294.8</v>
      </c>
      <c r="X144" s="35"/>
      <c r="Y144" s="35">
        <f t="shared" si="385"/>
        <v>76294.8</v>
      </c>
      <c r="Z144" s="35"/>
      <c r="AA144" s="35">
        <f t="shared" si="386"/>
        <v>76294.8</v>
      </c>
      <c r="AB144" s="35"/>
      <c r="AC144" s="35">
        <f t="shared" si="387"/>
        <v>76294.8</v>
      </c>
      <c r="AD144" s="35"/>
      <c r="AE144" s="35">
        <f t="shared" si="388"/>
        <v>76294.8</v>
      </c>
      <c r="AF144" s="46"/>
      <c r="AG144" s="35">
        <f t="shared" si="389"/>
        <v>76294.8</v>
      </c>
      <c r="AH144" s="35">
        <v>0</v>
      </c>
      <c r="AI144" s="35"/>
      <c r="AJ144" s="35">
        <f t="shared" si="220"/>
        <v>0</v>
      </c>
      <c r="AK144" s="35"/>
      <c r="AL144" s="35">
        <f t="shared" si="390"/>
        <v>0</v>
      </c>
      <c r="AM144" s="35"/>
      <c r="AN144" s="35">
        <f t="shared" si="391"/>
        <v>0</v>
      </c>
      <c r="AO144" s="35"/>
      <c r="AP144" s="35">
        <f t="shared" si="392"/>
        <v>0</v>
      </c>
      <c r="AQ144" s="35"/>
      <c r="AR144" s="35">
        <f t="shared" si="393"/>
        <v>0</v>
      </c>
      <c r="AS144" s="46"/>
      <c r="AT144" s="35">
        <f t="shared" si="394"/>
        <v>0</v>
      </c>
      <c r="AU144" s="29" t="s">
        <v>263</v>
      </c>
      <c r="AW144" s="11"/>
    </row>
    <row r="145" spans="1:49" ht="56.25" x14ac:dyDescent="0.3">
      <c r="A145" s="1" t="s">
        <v>167</v>
      </c>
      <c r="B145" s="60" t="s">
        <v>308</v>
      </c>
      <c r="C145" s="6" t="s">
        <v>28</v>
      </c>
      <c r="D145" s="35"/>
      <c r="E145" s="35">
        <f>E148</f>
        <v>8013.6</v>
      </c>
      <c r="F145" s="35">
        <f t="shared" si="218"/>
        <v>8013.6</v>
      </c>
      <c r="G145" s="35">
        <f>G148</f>
        <v>0</v>
      </c>
      <c r="H145" s="35">
        <f t="shared" si="378"/>
        <v>8013.6</v>
      </c>
      <c r="I145" s="35">
        <f>I148</f>
        <v>0</v>
      </c>
      <c r="J145" s="35">
        <f t="shared" si="379"/>
        <v>8013.6</v>
      </c>
      <c r="K145" s="35">
        <f>K148+K147</f>
        <v>2353.636</v>
      </c>
      <c r="L145" s="35">
        <f t="shared" si="380"/>
        <v>10367.236000000001</v>
      </c>
      <c r="M145" s="35">
        <f>M148+M147</f>
        <v>-2353.6</v>
      </c>
      <c r="N145" s="35">
        <f t="shared" si="381"/>
        <v>8013.6360000000004</v>
      </c>
      <c r="O145" s="79">
        <f>O148+O147</f>
        <v>0</v>
      </c>
      <c r="P145" s="35">
        <f t="shared" si="382"/>
        <v>8013.6360000000004</v>
      </c>
      <c r="Q145" s="35">
        <f>Q148+Q147</f>
        <v>0</v>
      </c>
      <c r="R145" s="35">
        <f t="shared" si="383"/>
        <v>8013.6360000000004</v>
      </c>
      <c r="S145" s="46">
        <f>S148+S147</f>
        <v>0</v>
      </c>
      <c r="T145" s="35">
        <f t="shared" si="384"/>
        <v>8013.6360000000004</v>
      </c>
      <c r="U145" s="35"/>
      <c r="V145" s="35">
        <f>V147</f>
        <v>8356.2000000000007</v>
      </c>
      <c r="W145" s="35">
        <f t="shared" si="219"/>
        <v>8356.2000000000007</v>
      </c>
      <c r="X145" s="35">
        <f>X147</f>
        <v>0</v>
      </c>
      <c r="Y145" s="35">
        <f t="shared" si="385"/>
        <v>8356.2000000000007</v>
      </c>
      <c r="Z145" s="35">
        <f>Z147</f>
        <v>0</v>
      </c>
      <c r="AA145" s="35">
        <f t="shared" si="386"/>
        <v>8356.2000000000007</v>
      </c>
      <c r="AB145" s="35">
        <f>AB148+AB147</f>
        <v>0</v>
      </c>
      <c r="AC145" s="35">
        <f t="shared" si="387"/>
        <v>8356.2000000000007</v>
      </c>
      <c r="AD145" s="35">
        <f>AD148+AD147</f>
        <v>0</v>
      </c>
      <c r="AE145" s="35">
        <f t="shared" si="388"/>
        <v>8356.2000000000007</v>
      </c>
      <c r="AF145" s="46">
        <f>AF148+AF147</f>
        <v>0</v>
      </c>
      <c r="AG145" s="35">
        <f t="shared" si="389"/>
        <v>8356.2000000000007</v>
      </c>
      <c r="AH145" s="35"/>
      <c r="AI145" s="35"/>
      <c r="AJ145" s="35">
        <f t="shared" si="220"/>
        <v>0</v>
      </c>
      <c r="AK145" s="35"/>
      <c r="AL145" s="35">
        <f t="shared" si="390"/>
        <v>0</v>
      </c>
      <c r="AM145" s="35"/>
      <c r="AN145" s="35">
        <f t="shared" si="391"/>
        <v>0</v>
      </c>
      <c r="AO145" s="35">
        <f>AO148+AO147</f>
        <v>0</v>
      </c>
      <c r="AP145" s="35">
        <f t="shared" si="392"/>
        <v>0</v>
      </c>
      <c r="AQ145" s="35">
        <f>AQ148+AQ147</f>
        <v>0</v>
      </c>
      <c r="AR145" s="35">
        <f t="shared" si="393"/>
        <v>0</v>
      </c>
      <c r="AS145" s="46">
        <f>AS148+AS147</f>
        <v>0</v>
      </c>
      <c r="AT145" s="35">
        <f t="shared" si="394"/>
        <v>0</v>
      </c>
      <c r="AU145" s="29"/>
      <c r="AW145" s="11"/>
    </row>
    <row r="146" spans="1:49" x14ac:dyDescent="0.3">
      <c r="A146" s="1"/>
      <c r="B146" s="7" t="s">
        <v>5</v>
      </c>
      <c r="C146" s="6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79"/>
      <c r="P146" s="35"/>
      <c r="Q146" s="35"/>
      <c r="R146" s="35"/>
      <c r="S146" s="46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46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46"/>
      <c r="AT146" s="35"/>
      <c r="AU146" s="29"/>
      <c r="AW146" s="11"/>
    </row>
    <row r="147" spans="1:49" hidden="1" x14ac:dyDescent="0.3">
      <c r="A147" s="1"/>
      <c r="B147" s="5" t="s">
        <v>6</v>
      </c>
      <c r="C147" s="6"/>
      <c r="D147" s="35"/>
      <c r="E147" s="35"/>
      <c r="F147" s="35">
        <f t="shared" si="218"/>
        <v>0</v>
      </c>
      <c r="G147" s="35"/>
      <c r="H147" s="35">
        <f t="shared" ref="H147:H149" si="395">F147+G147</f>
        <v>0</v>
      </c>
      <c r="I147" s="35"/>
      <c r="J147" s="35">
        <f t="shared" ref="J147:J149" si="396">H147+I147</f>
        <v>0</v>
      </c>
      <c r="K147" s="35">
        <v>2353.636</v>
      </c>
      <c r="L147" s="35">
        <f t="shared" ref="L147:L149" si="397">J147+K147</f>
        <v>2353.636</v>
      </c>
      <c r="M147" s="35"/>
      <c r="N147" s="35">
        <f t="shared" ref="N147:N149" si="398">L147+M147</f>
        <v>2353.636</v>
      </c>
      <c r="O147" s="79"/>
      <c r="P147" s="35">
        <f t="shared" ref="P147:P149" si="399">N147+O147</f>
        <v>2353.636</v>
      </c>
      <c r="Q147" s="35"/>
      <c r="R147" s="35">
        <f t="shared" ref="R147:R149" si="400">P147+Q147</f>
        <v>2353.636</v>
      </c>
      <c r="S147" s="46"/>
      <c r="T147" s="35">
        <f t="shared" ref="T147:T149" si="401">R147+S147</f>
        <v>2353.636</v>
      </c>
      <c r="U147" s="35"/>
      <c r="V147" s="35">
        <v>8356.2000000000007</v>
      </c>
      <c r="W147" s="35">
        <f t="shared" si="219"/>
        <v>8356.2000000000007</v>
      </c>
      <c r="X147" s="35"/>
      <c r="Y147" s="35">
        <f t="shared" ref="Y147:Y149" si="402">W147+X147</f>
        <v>8356.2000000000007</v>
      </c>
      <c r="Z147" s="35"/>
      <c r="AA147" s="35">
        <f t="shared" ref="AA147:AA149" si="403">Y147+Z147</f>
        <v>8356.2000000000007</v>
      </c>
      <c r="AB147" s="35"/>
      <c r="AC147" s="35">
        <f t="shared" ref="AC147:AC149" si="404">AA147+AB147</f>
        <v>8356.2000000000007</v>
      </c>
      <c r="AD147" s="35"/>
      <c r="AE147" s="35">
        <f t="shared" ref="AE147:AE149" si="405">AC147+AD147</f>
        <v>8356.2000000000007</v>
      </c>
      <c r="AF147" s="46"/>
      <c r="AG147" s="35">
        <f t="shared" ref="AG147:AG149" si="406">AE147+AF147</f>
        <v>8356.2000000000007</v>
      </c>
      <c r="AH147" s="35"/>
      <c r="AI147" s="35"/>
      <c r="AJ147" s="35">
        <f t="shared" si="220"/>
        <v>0</v>
      </c>
      <c r="AK147" s="35"/>
      <c r="AL147" s="35">
        <f t="shared" ref="AL147:AL149" si="407">AJ147+AK147</f>
        <v>0</v>
      </c>
      <c r="AM147" s="35"/>
      <c r="AN147" s="35">
        <f t="shared" ref="AN147:AN149" si="408">AL147+AM147</f>
        <v>0</v>
      </c>
      <c r="AO147" s="35"/>
      <c r="AP147" s="35">
        <f t="shared" ref="AP147:AP149" si="409">AN147+AO147</f>
        <v>0</v>
      </c>
      <c r="AQ147" s="35"/>
      <c r="AR147" s="35">
        <f t="shared" ref="AR147:AR149" si="410">AP147+AQ147</f>
        <v>0</v>
      </c>
      <c r="AS147" s="46"/>
      <c r="AT147" s="35">
        <f t="shared" ref="AT147:AT149" si="411">AR147+AS147</f>
        <v>0</v>
      </c>
      <c r="AU147" s="39">
        <v>1110543580</v>
      </c>
      <c r="AV147" s="23" t="s">
        <v>51</v>
      </c>
      <c r="AW147" s="11"/>
    </row>
    <row r="148" spans="1:49" x14ac:dyDescent="0.3">
      <c r="A148" s="1"/>
      <c r="B148" s="7" t="s">
        <v>12</v>
      </c>
      <c r="C148" s="6"/>
      <c r="D148" s="35"/>
      <c r="E148" s="35">
        <v>8013.6</v>
      </c>
      <c r="F148" s="35">
        <f t="shared" si="218"/>
        <v>8013.6</v>
      </c>
      <c r="G148" s="35"/>
      <c r="H148" s="35">
        <f t="shared" si="395"/>
        <v>8013.6</v>
      </c>
      <c r="I148" s="35"/>
      <c r="J148" s="35">
        <f t="shared" si="396"/>
        <v>8013.6</v>
      </c>
      <c r="K148" s="35"/>
      <c r="L148" s="35">
        <f t="shared" si="397"/>
        <v>8013.6</v>
      </c>
      <c r="M148" s="35">
        <v>-2353.6</v>
      </c>
      <c r="N148" s="35">
        <f t="shared" si="398"/>
        <v>5660</v>
      </c>
      <c r="O148" s="79"/>
      <c r="P148" s="35">
        <f t="shared" si="399"/>
        <v>5660</v>
      </c>
      <c r="Q148" s="35"/>
      <c r="R148" s="35">
        <f t="shared" si="400"/>
        <v>5660</v>
      </c>
      <c r="S148" s="46"/>
      <c r="T148" s="35">
        <f t="shared" si="401"/>
        <v>5660</v>
      </c>
      <c r="U148" s="35"/>
      <c r="V148" s="35"/>
      <c r="W148" s="35">
        <f t="shared" si="219"/>
        <v>0</v>
      </c>
      <c r="X148" s="35"/>
      <c r="Y148" s="35">
        <f t="shared" si="402"/>
        <v>0</v>
      </c>
      <c r="Z148" s="35"/>
      <c r="AA148" s="35">
        <f t="shared" si="403"/>
        <v>0</v>
      </c>
      <c r="AB148" s="35"/>
      <c r="AC148" s="35">
        <f t="shared" si="404"/>
        <v>0</v>
      </c>
      <c r="AD148" s="35"/>
      <c r="AE148" s="35">
        <f t="shared" si="405"/>
        <v>0</v>
      </c>
      <c r="AF148" s="46"/>
      <c r="AG148" s="35">
        <f t="shared" si="406"/>
        <v>0</v>
      </c>
      <c r="AH148" s="35"/>
      <c r="AI148" s="35"/>
      <c r="AJ148" s="35">
        <f t="shared" si="220"/>
        <v>0</v>
      </c>
      <c r="AK148" s="35"/>
      <c r="AL148" s="35">
        <f t="shared" si="407"/>
        <v>0</v>
      </c>
      <c r="AM148" s="35"/>
      <c r="AN148" s="35">
        <f t="shared" si="408"/>
        <v>0</v>
      </c>
      <c r="AO148" s="35"/>
      <c r="AP148" s="35">
        <f t="shared" si="409"/>
        <v>0</v>
      </c>
      <c r="AQ148" s="35"/>
      <c r="AR148" s="35">
        <f t="shared" si="410"/>
        <v>0</v>
      </c>
      <c r="AS148" s="46"/>
      <c r="AT148" s="35">
        <f t="shared" si="411"/>
        <v>0</v>
      </c>
      <c r="AU148" s="29" t="s">
        <v>309</v>
      </c>
      <c r="AW148" s="11"/>
    </row>
    <row r="149" spans="1:49" x14ac:dyDescent="0.3">
      <c r="A149" s="1"/>
      <c r="B149" s="60" t="s">
        <v>4</v>
      </c>
      <c r="C149" s="60"/>
      <c r="D149" s="37">
        <f>D154+D155+D156+D157+D158+D159+D160+D161+D165+D169+D173+D174+D178+D182+D186+D190+D195</f>
        <v>1068232.1000000001</v>
      </c>
      <c r="E149" s="37">
        <f>E154+E155+E156+E157+E158+E159+E160+E161+E165+E169+E173+E174+E178+E182+E186+E190+E195</f>
        <v>0</v>
      </c>
      <c r="F149" s="37">
        <f t="shared" si="218"/>
        <v>1068232.1000000001</v>
      </c>
      <c r="G149" s="37">
        <f>G154+G155+G156+G157+G158+G159+G160+G161+G165+G169+G173+G174+G178+G182+G186+G190+G195+G198</f>
        <v>30698.199999999997</v>
      </c>
      <c r="H149" s="37">
        <f t="shared" si="395"/>
        <v>1098930.3</v>
      </c>
      <c r="I149" s="37">
        <f>I154+I155+I156+I157+I158+I159+I160+I161+I165+I169+I173+I174+I178+I182+I186+I190+I195+I198</f>
        <v>0</v>
      </c>
      <c r="J149" s="37">
        <f t="shared" si="396"/>
        <v>1098930.3</v>
      </c>
      <c r="K149" s="37">
        <f>K154+K155+K156+K157+K158+K159+K160+K161+K165+K169+K173+K174+K178+K182+K186+K190+K195+K198</f>
        <v>0</v>
      </c>
      <c r="L149" s="37">
        <f t="shared" si="397"/>
        <v>1098930.3</v>
      </c>
      <c r="M149" s="37">
        <f>M154+M155+M156+M157+M158+M159+M160+M161+M165+M169+M173+M174+M178+M182+M186+M190+M195+M198</f>
        <v>0</v>
      </c>
      <c r="N149" s="37">
        <f t="shared" si="398"/>
        <v>1098930.3</v>
      </c>
      <c r="O149" s="37">
        <f>O154+O155+O156+O157+O158+O159+O160+O161+O165+O169+O173+O174+O178+O182+O186+O190+O195+O198</f>
        <v>121013.87899999999</v>
      </c>
      <c r="P149" s="37">
        <f t="shared" si="399"/>
        <v>1219944.179</v>
      </c>
      <c r="Q149" s="35">
        <f>Q154+Q155+Q156+Q157+Q158+Q159+Q160+Q161+Q165+Q169+Q173+Q174+Q178+Q182+Q186+Q190+Q195+Q198</f>
        <v>0</v>
      </c>
      <c r="R149" s="37">
        <f t="shared" si="400"/>
        <v>1219944.179</v>
      </c>
      <c r="S149" s="37">
        <f>S154+S155+S156+S157+S158+S159+S160+S161+S165+S169+S173+S174+S178+S182+S186+S190+S195+S198+S202</f>
        <v>15502.397999999999</v>
      </c>
      <c r="T149" s="35">
        <f t="shared" si="401"/>
        <v>1235446.577</v>
      </c>
      <c r="U149" s="37">
        <f t="shared" ref="U149:AI149" si="412">U154+U155+U156+U157+U158+U159+U160+U161+U165+U169+U173+U174+U178+U182+U186+U190+U195</f>
        <v>771904.09999999986</v>
      </c>
      <c r="V149" s="37">
        <f t="shared" ref="V149" si="413">V154+V155+V156+V157+V158+V159+V160+V161+V165+V169+V173+V174+V178+V182+V186+V190+V195</f>
        <v>0</v>
      </c>
      <c r="W149" s="37">
        <f t="shared" si="219"/>
        <v>771904.09999999986</v>
      </c>
      <c r="X149" s="37">
        <f>X154+X155+X156+X157+X158+X159+X160+X161+X165+X169+X173+X174+X178+X182+X186+X190+X195+X198</f>
        <v>0</v>
      </c>
      <c r="Y149" s="37">
        <f t="shared" si="402"/>
        <v>771904.09999999986</v>
      </c>
      <c r="Z149" s="37">
        <f>Z154+Z155+Z156+Z157+Z158+Z159+Z160+Z161+Z165+Z169+Z173+Z174+Z178+Z182+Z186+Z190+Z195+Z198</f>
        <v>0</v>
      </c>
      <c r="AA149" s="37">
        <f t="shared" si="403"/>
        <v>771904.09999999986</v>
      </c>
      <c r="AB149" s="37">
        <f>AB154+AB155+AB156+AB157+AB158+AB159+AB160+AB161+AB165+AB169+AB173+AB174+AB178+AB182+AB186+AB190+AB195+AB198</f>
        <v>0</v>
      </c>
      <c r="AC149" s="37">
        <f t="shared" si="404"/>
        <v>771904.09999999986</v>
      </c>
      <c r="AD149" s="35">
        <f>AD154+AD155+AD156+AD157+AD158+AD159+AD160+AD161+AD165+AD169+AD173+AD174+AD178+AD182+AD186+AD190+AD195+AD198</f>
        <v>-6816.6819999999998</v>
      </c>
      <c r="AE149" s="37">
        <f t="shared" si="405"/>
        <v>765087.41799999983</v>
      </c>
      <c r="AF149" s="37">
        <f>AF154+AF155+AF156+AF157+AF158+AF159+AF160+AF161+AF165+AF169+AF173+AF174+AF178+AF182+AF186+AF190+AF195+AF198+AF202</f>
        <v>0</v>
      </c>
      <c r="AG149" s="35">
        <f t="shared" si="406"/>
        <v>765087.41799999983</v>
      </c>
      <c r="AH149" s="37">
        <f t="shared" si="412"/>
        <v>1699506.2</v>
      </c>
      <c r="AI149" s="37">
        <f t="shared" si="412"/>
        <v>0</v>
      </c>
      <c r="AJ149" s="37">
        <f t="shared" si="220"/>
        <v>1699506.2</v>
      </c>
      <c r="AK149" s="37">
        <f>AK154+AK155+AK156+AK157+AK158+AK159+AK160+AK161+AK165+AK169+AK173+AK174+AK178+AK182+AK186+AK190+AK195+AK198</f>
        <v>0</v>
      </c>
      <c r="AL149" s="37">
        <f t="shared" si="407"/>
        <v>1699506.2</v>
      </c>
      <c r="AM149" s="37">
        <f>AM154+AM155+AM156+AM157+AM158+AM159+AM160+AM161+AM165+AM169+AM173+AM174+AM178+AM182+AM186+AM190+AM195+AM198</f>
        <v>0</v>
      </c>
      <c r="AN149" s="37">
        <f t="shared" si="408"/>
        <v>1699506.2</v>
      </c>
      <c r="AO149" s="37">
        <f>AO154+AO155+AO156+AO157+AO158+AO159+AO160+AO161+AO165+AO169+AO173+AO174+AO178+AO182+AO186+AO190+AO195+AO198</f>
        <v>0</v>
      </c>
      <c r="AP149" s="37">
        <f t="shared" si="409"/>
        <v>1699506.2</v>
      </c>
      <c r="AQ149" s="35">
        <f>AQ154+AQ155+AQ156+AQ157+AQ158+AQ159+AQ160+AQ161+AQ165+AQ169+AQ173+AQ174+AQ178+AQ182+AQ186+AQ190+AQ195+AQ198</f>
        <v>142302.80299999999</v>
      </c>
      <c r="AR149" s="37">
        <f t="shared" si="410"/>
        <v>1841809.003</v>
      </c>
      <c r="AS149" s="37">
        <f>AS154+AS155+AS156+AS157+AS158+AS159+AS160+AS161+AS165+AS169+AS173+AS174+AS178+AS182+AS186+AS190+AS195+AS198+AS202</f>
        <v>0</v>
      </c>
      <c r="AT149" s="35">
        <f t="shared" si="411"/>
        <v>1841809.003</v>
      </c>
      <c r="AU149" s="31"/>
      <c r="AV149" s="24"/>
      <c r="AW149" s="11"/>
    </row>
    <row r="150" spans="1:49" x14ac:dyDescent="0.3">
      <c r="A150" s="1"/>
      <c r="B150" s="7" t="s">
        <v>5</v>
      </c>
      <c r="C150" s="10"/>
      <c r="D150" s="36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5"/>
      <c r="R150" s="37"/>
      <c r="S150" s="37"/>
      <c r="T150" s="35"/>
      <c r="U150" s="37"/>
      <c r="V150" s="37"/>
      <c r="W150" s="37"/>
      <c r="X150" s="37"/>
      <c r="Y150" s="37"/>
      <c r="Z150" s="37"/>
      <c r="AA150" s="37"/>
      <c r="AB150" s="37"/>
      <c r="AC150" s="37"/>
      <c r="AD150" s="35"/>
      <c r="AE150" s="37"/>
      <c r="AF150" s="37"/>
      <c r="AG150" s="35"/>
      <c r="AH150" s="37"/>
      <c r="AI150" s="37"/>
      <c r="AJ150" s="37"/>
      <c r="AK150" s="37"/>
      <c r="AL150" s="37"/>
      <c r="AM150" s="37"/>
      <c r="AN150" s="37"/>
      <c r="AO150" s="37"/>
      <c r="AP150" s="37"/>
      <c r="AQ150" s="35"/>
      <c r="AR150" s="37"/>
      <c r="AS150" s="37"/>
      <c r="AT150" s="35"/>
      <c r="AU150" s="31"/>
      <c r="AV150" s="24"/>
      <c r="AW150" s="11"/>
    </row>
    <row r="151" spans="1:49" s="18" customFormat="1" hidden="1" x14ac:dyDescent="0.3">
      <c r="A151" s="16"/>
      <c r="B151" s="19" t="s">
        <v>6</v>
      </c>
      <c r="C151" s="20"/>
      <c r="D151" s="36">
        <f>D154+D155+D156+D157+D158+D159+D160+D163+D167+D171+D173+D176+D180+D184+D188+D192</f>
        <v>446886.1</v>
      </c>
      <c r="E151" s="37">
        <f>E154+E155+E156+E157+E158+E159+E160+E163+E167+E171+E173+E176+E180+E184+E188+E192</f>
        <v>0</v>
      </c>
      <c r="F151" s="37">
        <f t="shared" si="218"/>
        <v>446886.1</v>
      </c>
      <c r="G151" s="37">
        <f>G154+G155+G156+G157+G158+G159+G160+G163+G167+G171+G173+G176+G180+G184+G188+G192+G198</f>
        <v>30698.199999999997</v>
      </c>
      <c r="H151" s="37">
        <f t="shared" ref="H151:H161" si="414">F151+G151</f>
        <v>477584.3</v>
      </c>
      <c r="I151" s="37">
        <f>I154+I155+I156+I157+I158+I159+I160+I163+I167+I171+I173+I176+I180+I184+I188+I192+I198</f>
        <v>0</v>
      </c>
      <c r="J151" s="37">
        <f t="shared" ref="J151:J161" si="415">H151+I151</f>
        <v>477584.3</v>
      </c>
      <c r="K151" s="37">
        <f>K154+K155+K156+K157+K158+K159+K160+K163+K167+K171+K173+K176+K180+K184+K188+K192+K200</f>
        <v>0</v>
      </c>
      <c r="L151" s="37">
        <f t="shared" ref="L151:L161" si="416">J151+K151</f>
        <v>477584.3</v>
      </c>
      <c r="M151" s="37">
        <f>M154+M155+M156+M157+M158+M159+M160+M163+M167+M171+M173+M176+M180+M184+M188+M192+M200</f>
        <v>0</v>
      </c>
      <c r="N151" s="37">
        <f t="shared" ref="N151:N161" si="417">L151+M151</f>
        <v>477584.3</v>
      </c>
      <c r="O151" s="37">
        <f>O154+O155+O156+O157+O158+O159+O160+O163+O167+O171+O173+O176+O180+O184+O188+O192+O200</f>
        <v>-135486.12100000001</v>
      </c>
      <c r="P151" s="37">
        <f t="shared" ref="P151:P161" si="418">N151+O151</f>
        <v>342098.179</v>
      </c>
      <c r="Q151" s="35">
        <f>Q154+Q155+Q156+Q157+Q158+Q159+Q160+Q163+Q167+Q171+Q173+Q176+Q180+Q184+Q188+Q192+Q200</f>
        <v>0</v>
      </c>
      <c r="R151" s="37">
        <f t="shared" ref="R151:R161" si="419">P151+Q151</f>
        <v>342098.179</v>
      </c>
      <c r="S151" s="37">
        <f>S154+S155+S156+S157+S158+S159+S160+S163+S167+S171+S173+S176+S180+S184+S188+S192+S200+S202</f>
        <v>15502.397999999999</v>
      </c>
      <c r="T151" s="37">
        <f t="shared" ref="T151:T161" si="420">R151+S151</f>
        <v>357600.57699999999</v>
      </c>
      <c r="U151" s="37">
        <f t="shared" ref="U151:AI151" si="421">U154+U155+U156+U157+U158+U159+U160+U163+U167+U171+U173+U176+U180+U184+U188+U192</f>
        <v>246904.09999999998</v>
      </c>
      <c r="V151" s="37">
        <f t="shared" ref="V151" si="422">V154+V155+V156+V157+V158+V159+V160+V163+V167+V171+V173+V176+V180+V184+V188+V192</f>
        <v>0</v>
      </c>
      <c r="W151" s="37">
        <f t="shared" si="219"/>
        <v>246904.09999999998</v>
      </c>
      <c r="X151" s="37">
        <f>X154+X155+X156+X157+X158+X159+X160+X163+X167+X171+X173+X176+X180+X184+X188+X192+X198</f>
        <v>0</v>
      </c>
      <c r="Y151" s="37">
        <f t="shared" ref="Y151:Y161" si="423">W151+X151</f>
        <v>246904.09999999998</v>
      </c>
      <c r="Z151" s="37">
        <f>Z154+Z155+Z156+Z157+Z158+Z159+Z160+Z163+Z167+Z171+Z173+Z176+Z180+Z184+Z188+Z192+Z198</f>
        <v>0</v>
      </c>
      <c r="AA151" s="37">
        <f t="shared" ref="AA151:AA161" si="424">Y151+Z151</f>
        <v>246904.09999999998</v>
      </c>
      <c r="AB151" s="37">
        <f>AB154+AB155+AB156+AB157+AB158+AB159+AB160+AB163+AB167+AB171+AB173+AB176+AB180+AB184+AB188+AB192+AB198</f>
        <v>0</v>
      </c>
      <c r="AC151" s="37">
        <f t="shared" ref="AC151:AC161" si="425">AA151+AB151</f>
        <v>246904.09999999998</v>
      </c>
      <c r="AD151" s="35">
        <f>AD154+AD155+AD156+AD157+AD158+AD159+AD160+AD163+AD167+AD171+AD173+AD176+AD180+AD184+AD188+AD192+AD198</f>
        <v>-6816.6819999999998</v>
      </c>
      <c r="AE151" s="37">
        <f t="shared" ref="AE151:AE161" si="426">AC151+AD151</f>
        <v>240087.41799999998</v>
      </c>
      <c r="AF151" s="37">
        <f>AF154+AF155+AF156+AF157+AF158+AF159+AF160+AF163+AF167+AF171+AF173+AF176+AF180+AF184+AF188+AF192+AF200+AF202</f>
        <v>0</v>
      </c>
      <c r="AG151" s="37">
        <f t="shared" ref="AG151:AG161" si="427">AE151+AF151</f>
        <v>240087.41799999998</v>
      </c>
      <c r="AH151" s="37">
        <f t="shared" si="421"/>
        <v>574506.19999999995</v>
      </c>
      <c r="AI151" s="37">
        <f t="shared" si="421"/>
        <v>0</v>
      </c>
      <c r="AJ151" s="37">
        <f t="shared" si="220"/>
        <v>574506.19999999995</v>
      </c>
      <c r="AK151" s="37">
        <f>AK154+AK155+AK156+AK157+AK158+AK159+AK160+AK163+AK167+AK171+AK173+AK176+AK180+AK184+AK188+AK192+AK198</f>
        <v>0</v>
      </c>
      <c r="AL151" s="37">
        <f t="shared" ref="AL151:AL161" si="428">AJ151+AK151</f>
        <v>574506.19999999995</v>
      </c>
      <c r="AM151" s="37">
        <f>AM154+AM155+AM156+AM157+AM158+AM159+AM160+AM163+AM167+AM171+AM173+AM176+AM180+AM184+AM188+AM192+AM198</f>
        <v>0</v>
      </c>
      <c r="AN151" s="37">
        <f t="shared" ref="AN151:AN161" si="429">AL151+AM151</f>
        <v>574506.19999999995</v>
      </c>
      <c r="AO151" s="37">
        <f>AO154+AO155+AO156+AO157+AO158+AO159+AO160+AO163+AO167+AO171+AO173+AO176+AO180+AO184+AO188+AO192+AO198</f>
        <v>0</v>
      </c>
      <c r="AP151" s="37">
        <f t="shared" ref="AP151:AP161" si="430">AN151+AO151</f>
        <v>574506.19999999995</v>
      </c>
      <c r="AQ151" s="35">
        <f>AQ154+AQ155+AQ156+AQ157+AQ158+AQ159+AQ160+AQ163+AQ167+AQ171+AQ173+AQ176+AQ180+AQ184+AQ188+AQ192+AQ198</f>
        <v>142302.80299999999</v>
      </c>
      <c r="AR151" s="37">
        <f t="shared" ref="AR151:AR161" si="431">AP151+AQ151</f>
        <v>716809.00299999991</v>
      </c>
      <c r="AS151" s="37">
        <f>AS154+AS155+AS156+AS157+AS158+AS159+AS160+AS163+AS167+AS171+AS173+AS176+AS180+AS184+AS188+AS192+AS200+AS202</f>
        <v>0</v>
      </c>
      <c r="AT151" s="37">
        <f t="shared" ref="AT151:AT161" si="432">AR151+AS151</f>
        <v>716809.00299999991</v>
      </c>
      <c r="AU151" s="32"/>
      <c r="AV151" s="24" t="s">
        <v>51</v>
      </c>
      <c r="AW151" s="17"/>
    </row>
    <row r="152" spans="1:49" x14ac:dyDescent="0.3">
      <c r="A152" s="1"/>
      <c r="B152" s="60" t="s">
        <v>20</v>
      </c>
      <c r="C152" s="10"/>
      <c r="D152" s="36">
        <f>D164+D168+D172+D177+D181+D185+D189+D197+D193</f>
        <v>621346</v>
      </c>
      <c r="E152" s="37">
        <f>E164+E168+E172+E177+E181+E185+E189+E197+E193</f>
        <v>0</v>
      </c>
      <c r="F152" s="37">
        <f t="shared" si="218"/>
        <v>621346</v>
      </c>
      <c r="G152" s="37">
        <f>G164+G168+G172+G177+G181+G185+G189+G197+G193</f>
        <v>0</v>
      </c>
      <c r="H152" s="37">
        <f t="shared" si="414"/>
        <v>621346</v>
      </c>
      <c r="I152" s="37">
        <f>I164+I168+I172+I177+I181+I185+I189+I197+I193</f>
        <v>0</v>
      </c>
      <c r="J152" s="37">
        <f t="shared" si="415"/>
        <v>621346</v>
      </c>
      <c r="K152" s="37">
        <f>K164+K168+K172+K177+K181+K185+K189+K197+K193+K201</f>
        <v>0</v>
      </c>
      <c r="L152" s="37">
        <f t="shared" si="416"/>
        <v>621346</v>
      </c>
      <c r="M152" s="37">
        <f>M164+M168+M172+M177+M181+M185+M189+M197+M193+M201</f>
        <v>0</v>
      </c>
      <c r="N152" s="37">
        <f t="shared" si="417"/>
        <v>621346</v>
      </c>
      <c r="O152" s="37">
        <f>O164+O168+O172+O177+O181+O185+O189+O197+O193+O201</f>
        <v>0</v>
      </c>
      <c r="P152" s="37">
        <f t="shared" si="418"/>
        <v>621346</v>
      </c>
      <c r="Q152" s="35">
        <f>Q164+Q168+Q172+Q177+Q181+Q185+Q189+Q197+Q193+Q201</f>
        <v>0</v>
      </c>
      <c r="R152" s="37">
        <f t="shared" si="419"/>
        <v>621346</v>
      </c>
      <c r="S152" s="37">
        <f>S164+S168+S172+S177+S181+S185+S189+S197+S193+S201</f>
        <v>0</v>
      </c>
      <c r="T152" s="35">
        <f t="shared" si="420"/>
        <v>621346</v>
      </c>
      <c r="U152" s="37">
        <f t="shared" ref="U152:AI152" si="433">U164+U168+U172+U177+U181+U185+U189+U197+U193</f>
        <v>525000</v>
      </c>
      <c r="V152" s="37">
        <f t="shared" ref="V152:X152" si="434">V164+V168+V172+V177+V181+V185+V189+V197+V193</f>
        <v>0</v>
      </c>
      <c r="W152" s="37">
        <f t="shared" si="219"/>
        <v>525000</v>
      </c>
      <c r="X152" s="37">
        <f t="shared" si="434"/>
        <v>0</v>
      </c>
      <c r="Y152" s="37">
        <f t="shared" si="423"/>
        <v>525000</v>
      </c>
      <c r="Z152" s="37">
        <f t="shared" ref="Z152:AB152" si="435">Z164+Z168+Z172+Z177+Z181+Z185+Z189+Z197+Z193</f>
        <v>0</v>
      </c>
      <c r="AA152" s="37">
        <f t="shared" si="424"/>
        <v>525000</v>
      </c>
      <c r="AB152" s="37">
        <f t="shared" si="435"/>
        <v>0</v>
      </c>
      <c r="AC152" s="37">
        <f t="shared" si="425"/>
        <v>525000</v>
      </c>
      <c r="AD152" s="35">
        <f t="shared" ref="AD152:AF152" si="436">AD164+AD168+AD172+AD177+AD181+AD185+AD189+AD197+AD193</f>
        <v>0</v>
      </c>
      <c r="AE152" s="37">
        <f t="shared" si="426"/>
        <v>525000</v>
      </c>
      <c r="AF152" s="37">
        <f t="shared" si="436"/>
        <v>0</v>
      </c>
      <c r="AG152" s="35">
        <f t="shared" si="427"/>
        <v>525000</v>
      </c>
      <c r="AH152" s="37">
        <f t="shared" si="433"/>
        <v>1125000</v>
      </c>
      <c r="AI152" s="37">
        <f t="shared" si="433"/>
        <v>0</v>
      </c>
      <c r="AJ152" s="37">
        <f t="shared" si="220"/>
        <v>1125000</v>
      </c>
      <c r="AK152" s="37">
        <f t="shared" ref="AK152:AM152" si="437">AK164+AK168+AK172+AK177+AK181+AK185+AK189+AK197+AK193</f>
        <v>0</v>
      </c>
      <c r="AL152" s="37">
        <f t="shared" si="428"/>
        <v>1125000</v>
      </c>
      <c r="AM152" s="37">
        <f t="shared" si="437"/>
        <v>0</v>
      </c>
      <c r="AN152" s="37">
        <f t="shared" si="429"/>
        <v>1125000</v>
      </c>
      <c r="AO152" s="37">
        <f t="shared" ref="AO152:AQ152" si="438">AO164+AO168+AO172+AO177+AO181+AO185+AO189+AO197+AO193</f>
        <v>0</v>
      </c>
      <c r="AP152" s="37">
        <f t="shared" si="430"/>
        <v>1125000</v>
      </c>
      <c r="AQ152" s="35">
        <f t="shared" si="438"/>
        <v>0</v>
      </c>
      <c r="AR152" s="37">
        <f t="shared" si="431"/>
        <v>1125000</v>
      </c>
      <c r="AS152" s="37">
        <f t="shared" ref="AS152" si="439">AS164+AS168+AS172+AS177+AS181+AS185+AS189+AS197+AS193</f>
        <v>0</v>
      </c>
      <c r="AT152" s="35">
        <f t="shared" si="432"/>
        <v>1125000</v>
      </c>
      <c r="AU152" s="31"/>
      <c r="AV152" s="24"/>
      <c r="AW152" s="11"/>
    </row>
    <row r="153" spans="1:49" x14ac:dyDescent="0.3">
      <c r="A153" s="1"/>
      <c r="B153" s="60" t="s">
        <v>19</v>
      </c>
      <c r="C153" s="10"/>
      <c r="D153" s="36"/>
      <c r="E153" s="37"/>
      <c r="F153" s="37"/>
      <c r="G153" s="37"/>
      <c r="H153" s="37"/>
      <c r="I153" s="37"/>
      <c r="J153" s="37"/>
      <c r="K153" s="37">
        <f>K194</f>
        <v>0</v>
      </c>
      <c r="L153" s="37">
        <f t="shared" si="416"/>
        <v>0</v>
      </c>
      <c r="M153" s="37">
        <f>M194</f>
        <v>0</v>
      </c>
      <c r="N153" s="37">
        <f t="shared" si="417"/>
        <v>0</v>
      </c>
      <c r="O153" s="37">
        <f>O194</f>
        <v>256500</v>
      </c>
      <c r="P153" s="37">
        <f t="shared" si="418"/>
        <v>256500</v>
      </c>
      <c r="Q153" s="35">
        <f>Q194</f>
        <v>0</v>
      </c>
      <c r="R153" s="37">
        <f t="shared" si="419"/>
        <v>256500</v>
      </c>
      <c r="S153" s="37">
        <f>S194</f>
        <v>0</v>
      </c>
      <c r="T153" s="35">
        <f t="shared" si="420"/>
        <v>256500</v>
      </c>
      <c r="U153" s="37"/>
      <c r="V153" s="37"/>
      <c r="W153" s="37"/>
      <c r="X153" s="37"/>
      <c r="Y153" s="37"/>
      <c r="Z153" s="37"/>
      <c r="AA153" s="37"/>
      <c r="AB153" s="37"/>
      <c r="AC153" s="37">
        <f t="shared" si="425"/>
        <v>0</v>
      </c>
      <c r="AD153" s="35"/>
      <c r="AE153" s="37">
        <f t="shared" si="426"/>
        <v>0</v>
      </c>
      <c r="AF153" s="37"/>
      <c r="AG153" s="35">
        <f t="shared" si="427"/>
        <v>0</v>
      </c>
      <c r="AH153" s="37"/>
      <c r="AI153" s="37"/>
      <c r="AJ153" s="37"/>
      <c r="AK153" s="37"/>
      <c r="AL153" s="37"/>
      <c r="AM153" s="37"/>
      <c r="AN153" s="37"/>
      <c r="AO153" s="37"/>
      <c r="AP153" s="37">
        <f t="shared" si="430"/>
        <v>0</v>
      </c>
      <c r="AQ153" s="35"/>
      <c r="AR153" s="37">
        <f t="shared" si="431"/>
        <v>0</v>
      </c>
      <c r="AS153" s="37"/>
      <c r="AT153" s="35">
        <f t="shared" si="432"/>
        <v>0</v>
      </c>
      <c r="AU153" s="31"/>
      <c r="AV153" s="24"/>
      <c r="AW153" s="11"/>
    </row>
    <row r="154" spans="1:49" ht="56.25" x14ac:dyDescent="0.3">
      <c r="A154" s="1" t="s">
        <v>168</v>
      </c>
      <c r="B154" s="60" t="s">
        <v>110</v>
      </c>
      <c r="C154" s="6" t="s">
        <v>111</v>
      </c>
      <c r="D154" s="34">
        <v>11495</v>
      </c>
      <c r="E154" s="35"/>
      <c r="F154" s="35">
        <f t="shared" si="218"/>
        <v>11495</v>
      </c>
      <c r="G154" s="35"/>
      <c r="H154" s="35">
        <f t="shared" si="414"/>
        <v>11495</v>
      </c>
      <c r="I154" s="35"/>
      <c r="J154" s="35">
        <f t="shared" si="415"/>
        <v>11495</v>
      </c>
      <c r="K154" s="35"/>
      <c r="L154" s="35">
        <f t="shared" si="416"/>
        <v>11495</v>
      </c>
      <c r="M154" s="35"/>
      <c r="N154" s="35">
        <f t="shared" si="417"/>
        <v>11495</v>
      </c>
      <c r="O154" s="79"/>
      <c r="P154" s="35">
        <f t="shared" si="418"/>
        <v>11495</v>
      </c>
      <c r="Q154" s="35"/>
      <c r="R154" s="35">
        <f t="shared" si="419"/>
        <v>11495</v>
      </c>
      <c r="S154" s="46"/>
      <c r="T154" s="35">
        <f t="shared" si="420"/>
        <v>11495</v>
      </c>
      <c r="U154" s="35">
        <v>0</v>
      </c>
      <c r="V154" s="35"/>
      <c r="W154" s="35">
        <f t="shared" si="219"/>
        <v>0</v>
      </c>
      <c r="X154" s="35"/>
      <c r="Y154" s="35">
        <f t="shared" si="423"/>
        <v>0</v>
      </c>
      <c r="Z154" s="35"/>
      <c r="AA154" s="35">
        <f t="shared" si="424"/>
        <v>0</v>
      </c>
      <c r="AB154" s="35"/>
      <c r="AC154" s="35">
        <f t="shared" si="425"/>
        <v>0</v>
      </c>
      <c r="AD154" s="35"/>
      <c r="AE154" s="35">
        <f t="shared" si="426"/>
        <v>0</v>
      </c>
      <c r="AF154" s="46"/>
      <c r="AG154" s="35">
        <f t="shared" si="427"/>
        <v>0</v>
      </c>
      <c r="AH154" s="35">
        <v>0</v>
      </c>
      <c r="AI154" s="35"/>
      <c r="AJ154" s="35">
        <f t="shared" si="220"/>
        <v>0</v>
      </c>
      <c r="AK154" s="35"/>
      <c r="AL154" s="35">
        <f t="shared" si="428"/>
        <v>0</v>
      </c>
      <c r="AM154" s="35"/>
      <c r="AN154" s="35">
        <f t="shared" si="429"/>
        <v>0</v>
      </c>
      <c r="AO154" s="35"/>
      <c r="AP154" s="35">
        <f t="shared" si="430"/>
        <v>0</v>
      </c>
      <c r="AQ154" s="35"/>
      <c r="AR154" s="35">
        <f t="shared" si="431"/>
        <v>0</v>
      </c>
      <c r="AS154" s="46"/>
      <c r="AT154" s="35">
        <f t="shared" si="432"/>
        <v>0</v>
      </c>
      <c r="AU154" s="29" t="s">
        <v>265</v>
      </c>
      <c r="AW154" s="11"/>
    </row>
    <row r="155" spans="1:49" ht="56.25" x14ac:dyDescent="0.3">
      <c r="A155" s="1" t="s">
        <v>169</v>
      </c>
      <c r="B155" s="60" t="s">
        <v>112</v>
      </c>
      <c r="C155" s="10" t="s">
        <v>111</v>
      </c>
      <c r="D155" s="34">
        <v>5820.5</v>
      </c>
      <c r="E155" s="35"/>
      <c r="F155" s="35">
        <f t="shared" si="218"/>
        <v>5820.5</v>
      </c>
      <c r="G155" s="35"/>
      <c r="H155" s="35">
        <f t="shared" si="414"/>
        <v>5820.5</v>
      </c>
      <c r="I155" s="35"/>
      <c r="J155" s="35">
        <f t="shared" si="415"/>
        <v>5820.5</v>
      </c>
      <c r="K155" s="35"/>
      <c r="L155" s="35">
        <f t="shared" si="416"/>
        <v>5820.5</v>
      </c>
      <c r="M155" s="35"/>
      <c r="N155" s="35">
        <f t="shared" si="417"/>
        <v>5820.5</v>
      </c>
      <c r="O155" s="79"/>
      <c r="P155" s="35">
        <f t="shared" si="418"/>
        <v>5820.5</v>
      </c>
      <c r="Q155" s="35"/>
      <c r="R155" s="35">
        <f t="shared" si="419"/>
        <v>5820.5</v>
      </c>
      <c r="S155" s="46"/>
      <c r="T155" s="35">
        <f t="shared" si="420"/>
        <v>5820.5</v>
      </c>
      <c r="U155" s="35">
        <v>0</v>
      </c>
      <c r="V155" s="35"/>
      <c r="W155" s="35">
        <f t="shared" si="219"/>
        <v>0</v>
      </c>
      <c r="X155" s="35"/>
      <c r="Y155" s="35">
        <f t="shared" si="423"/>
        <v>0</v>
      </c>
      <c r="Z155" s="35"/>
      <c r="AA155" s="35">
        <f t="shared" si="424"/>
        <v>0</v>
      </c>
      <c r="AB155" s="35"/>
      <c r="AC155" s="35">
        <f t="shared" si="425"/>
        <v>0</v>
      </c>
      <c r="AD155" s="35"/>
      <c r="AE155" s="35">
        <f t="shared" si="426"/>
        <v>0</v>
      </c>
      <c r="AF155" s="46"/>
      <c r="AG155" s="35">
        <f t="shared" si="427"/>
        <v>0</v>
      </c>
      <c r="AH155" s="35">
        <v>0</v>
      </c>
      <c r="AI155" s="35"/>
      <c r="AJ155" s="35">
        <f t="shared" si="220"/>
        <v>0</v>
      </c>
      <c r="AK155" s="35"/>
      <c r="AL155" s="35">
        <f t="shared" si="428"/>
        <v>0</v>
      </c>
      <c r="AM155" s="35"/>
      <c r="AN155" s="35">
        <f t="shared" si="429"/>
        <v>0</v>
      </c>
      <c r="AO155" s="35"/>
      <c r="AP155" s="35">
        <f t="shared" si="430"/>
        <v>0</v>
      </c>
      <c r="AQ155" s="35"/>
      <c r="AR155" s="35">
        <f t="shared" si="431"/>
        <v>0</v>
      </c>
      <c r="AS155" s="46"/>
      <c r="AT155" s="35">
        <f t="shared" si="432"/>
        <v>0</v>
      </c>
      <c r="AU155" s="29" t="s">
        <v>266</v>
      </c>
      <c r="AW155" s="11"/>
    </row>
    <row r="156" spans="1:49" ht="56.25" x14ac:dyDescent="0.3">
      <c r="A156" s="1" t="s">
        <v>170</v>
      </c>
      <c r="B156" s="60" t="s">
        <v>113</v>
      </c>
      <c r="C156" s="2" t="s">
        <v>111</v>
      </c>
      <c r="D156" s="34">
        <v>18000</v>
      </c>
      <c r="E156" s="35"/>
      <c r="F156" s="35">
        <f t="shared" si="218"/>
        <v>18000</v>
      </c>
      <c r="G156" s="35"/>
      <c r="H156" s="35">
        <f t="shared" si="414"/>
        <v>18000</v>
      </c>
      <c r="I156" s="35"/>
      <c r="J156" s="35">
        <f t="shared" si="415"/>
        <v>18000</v>
      </c>
      <c r="K156" s="35"/>
      <c r="L156" s="35">
        <f t="shared" si="416"/>
        <v>18000</v>
      </c>
      <c r="M156" s="35"/>
      <c r="N156" s="35">
        <f t="shared" si="417"/>
        <v>18000</v>
      </c>
      <c r="O156" s="79">
        <v>-18000</v>
      </c>
      <c r="P156" s="35">
        <f t="shared" si="418"/>
        <v>0</v>
      </c>
      <c r="Q156" s="35"/>
      <c r="R156" s="35">
        <f t="shared" si="419"/>
        <v>0</v>
      </c>
      <c r="S156" s="46"/>
      <c r="T156" s="35">
        <f t="shared" si="420"/>
        <v>0</v>
      </c>
      <c r="U156" s="35">
        <v>0</v>
      </c>
      <c r="V156" s="35"/>
      <c r="W156" s="35">
        <f t="shared" si="219"/>
        <v>0</v>
      </c>
      <c r="X156" s="35"/>
      <c r="Y156" s="35">
        <f t="shared" si="423"/>
        <v>0</v>
      </c>
      <c r="Z156" s="35"/>
      <c r="AA156" s="35">
        <f t="shared" si="424"/>
        <v>0</v>
      </c>
      <c r="AB156" s="35"/>
      <c r="AC156" s="35">
        <f t="shared" si="425"/>
        <v>0</v>
      </c>
      <c r="AD156" s="35">
        <v>18000</v>
      </c>
      <c r="AE156" s="35">
        <f t="shared" si="426"/>
        <v>18000</v>
      </c>
      <c r="AF156" s="46"/>
      <c r="AG156" s="35">
        <f t="shared" si="427"/>
        <v>18000</v>
      </c>
      <c r="AH156" s="35">
        <v>180000</v>
      </c>
      <c r="AI156" s="35"/>
      <c r="AJ156" s="35">
        <f t="shared" si="220"/>
        <v>180000</v>
      </c>
      <c r="AK156" s="35"/>
      <c r="AL156" s="35">
        <f t="shared" si="428"/>
        <v>180000</v>
      </c>
      <c r="AM156" s="35"/>
      <c r="AN156" s="35">
        <f t="shared" si="429"/>
        <v>180000</v>
      </c>
      <c r="AO156" s="35"/>
      <c r="AP156" s="35">
        <f t="shared" si="430"/>
        <v>180000</v>
      </c>
      <c r="AQ156" s="35"/>
      <c r="AR156" s="35">
        <f t="shared" si="431"/>
        <v>180000</v>
      </c>
      <c r="AS156" s="46"/>
      <c r="AT156" s="35">
        <f t="shared" si="432"/>
        <v>180000</v>
      </c>
      <c r="AU156" s="30" t="s">
        <v>267</v>
      </c>
      <c r="AW156" s="11"/>
    </row>
    <row r="157" spans="1:49" ht="56.25" x14ac:dyDescent="0.3">
      <c r="A157" s="1" t="s">
        <v>171</v>
      </c>
      <c r="B157" s="60" t="s">
        <v>114</v>
      </c>
      <c r="C157" s="10" t="s">
        <v>111</v>
      </c>
      <c r="D157" s="34">
        <v>0</v>
      </c>
      <c r="E157" s="35"/>
      <c r="F157" s="35">
        <f t="shared" si="218"/>
        <v>0</v>
      </c>
      <c r="G157" s="35"/>
      <c r="H157" s="35">
        <f t="shared" si="414"/>
        <v>0</v>
      </c>
      <c r="I157" s="35"/>
      <c r="J157" s="35">
        <f t="shared" si="415"/>
        <v>0</v>
      </c>
      <c r="K157" s="35"/>
      <c r="L157" s="35">
        <f t="shared" si="416"/>
        <v>0</v>
      </c>
      <c r="M157" s="35"/>
      <c r="N157" s="35">
        <f t="shared" si="417"/>
        <v>0</v>
      </c>
      <c r="O157" s="79"/>
      <c r="P157" s="35">
        <f t="shared" si="418"/>
        <v>0</v>
      </c>
      <c r="Q157" s="35"/>
      <c r="R157" s="35">
        <f t="shared" si="419"/>
        <v>0</v>
      </c>
      <c r="S157" s="46"/>
      <c r="T157" s="35">
        <f t="shared" si="420"/>
        <v>0</v>
      </c>
      <c r="U157" s="35">
        <v>7202.2</v>
      </c>
      <c r="V157" s="35"/>
      <c r="W157" s="35">
        <f t="shared" si="219"/>
        <v>7202.2</v>
      </c>
      <c r="X157" s="35"/>
      <c r="Y157" s="35">
        <f t="shared" si="423"/>
        <v>7202.2</v>
      </c>
      <c r="Z157" s="35"/>
      <c r="AA157" s="35">
        <f t="shared" si="424"/>
        <v>7202.2</v>
      </c>
      <c r="AB157" s="35"/>
      <c r="AC157" s="35">
        <f t="shared" si="425"/>
        <v>7202.2</v>
      </c>
      <c r="AD157" s="35"/>
      <c r="AE157" s="35">
        <f t="shared" si="426"/>
        <v>7202.2</v>
      </c>
      <c r="AF157" s="46"/>
      <c r="AG157" s="35">
        <f t="shared" si="427"/>
        <v>7202.2</v>
      </c>
      <c r="AH157" s="35">
        <v>0</v>
      </c>
      <c r="AI157" s="35"/>
      <c r="AJ157" s="35">
        <f t="shared" si="220"/>
        <v>0</v>
      </c>
      <c r="AK157" s="35"/>
      <c r="AL157" s="35">
        <f t="shared" si="428"/>
        <v>0</v>
      </c>
      <c r="AM157" s="35"/>
      <c r="AN157" s="35">
        <f t="shared" si="429"/>
        <v>0</v>
      </c>
      <c r="AO157" s="35"/>
      <c r="AP157" s="35">
        <f t="shared" si="430"/>
        <v>0</v>
      </c>
      <c r="AQ157" s="35"/>
      <c r="AR157" s="35">
        <f t="shared" si="431"/>
        <v>0</v>
      </c>
      <c r="AS157" s="46"/>
      <c r="AT157" s="35">
        <f t="shared" si="432"/>
        <v>0</v>
      </c>
      <c r="AU157" s="29" t="s">
        <v>268</v>
      </c>
      <c r="AW157" s="11"/>
    </row>
    <row r="158" spans="1:49" ht="56.25" x14ac:dyDescent="0.3">
      <c r="A158" s="1" t="s">
        <v>172</v>
      </c>
      <c r="B158" s="60" t="s">
        <v>115</v>
      </c>
      <c r="C158" s="6" t="s">
        <v>111</v>
      </c>
      <c r="D158" s="34">
        <v>0</v>
      </c>
      <c r="E158" s="35"/>
      <c r="F158" s="35">
        <f t="shared" si="218"/>
        <v>0</v>
      </c>
      <c r="G158" s="35"/>
      <c r="H158" s="35">
        <f t="shared" si="414"/>
        <v>0</v>
      </c>
      <c r="I158" s="35"/>
      <c r="J158" s="35">
        <f t="shared" si="415"/>
        <v>0</v>
      </c>
      <c r="K158" s="35"/>
      <c r="L158" s="35">
        <f t="shared" si="416"/>
        <v>0</v>
      </c>
      <c r="M158" s="35"/>
      <c r="N158" s="35">
        <f t="shared" si="417"/>
        <v>0</v>
      </c>
      <c r="O158" s="79"/>
      <c r="P158" s="35">
        <f t="shared" si="418"/>
        <v>0</v>
      </c>
      <c r="Q158" s="35"/>
      <c r="R158" s="35">
        <f t="shared" si="419"/>
        <v>0</v>
      </c>
      <c r="S158" s="46"/>
      <c r="T158" s="35">
        <f t="shared" si="420"/>
        <v>0</v>
      </c>
      <c r="U158" s="35">
        <v>9362.9</v>
      </c>
      <c r="V158" s="35"/>
      <c r="W158" s="35">
        <f t="shared" si="219"/>
        <v>9362.9</v>
      </c>
      <c r="X158" s="35"/>
      <c r="Y158" s="35">
        <f t="shared" si="423"/>
        <v>9362.9</v>
      </c>
      <c r="Z158" s="35"/>
      <c r="AA158" s="35">
        <f t="shared" si="424"/>
        <v>9362.9</v>
      </c>
      <c r="AB158" s="35"/>
      <c r="AC158" s="35">
        <f t="shared" si="425"/>
        <v>9362.9</v>
      </c>
      <c r="AD158" s="35"/>
      <c r="AE158" s="35">
        <f t="shared" si="426"/>
        <v>9362.9</v>
      </c>
      <c r="AF158" s="46"/>
      <c r="AG158" s="35">
        <f t="shared" si="427"/>
        <v>9362.9</v>
      </c>
      <c r="AH158" s="35">
        <v>0</v>
      </c>
      <c r="AI158" s="35"/>
      <c r="AJ158" s="35">
        <f t="shared" si="220"/>
        <v>0</v>
      </c>
      <c r="AK158" s="35"/>
      <c r="AL158" s="35">
        <f t="shared" si="428"/>
        <v>0</v>
      </c>
      <c r="AM158" s="35"/>
      <c r="AN158" s="35">
        <f t="shared" si="429"/>
        <v>0</v>
      </c>
      <c r="AO158" s="35"/>
      <c r="AP158" s="35">
        <f t="shared" si="430"/>
        <v>0</v>
      </c>
      <c r="AQ158" s="35"/>
      <c r="AR158" s="35">
        <f t="shared" si="431"/>
        <v>0</v>
      </c>
      <c r="AS158" s="46"/>
      <c r="AT158" s="35">
        <f t="shared" si="432"/>
        <v>0</v>
      </c>
      <c r="AU158" s="29" t="s">
        <v>269</v>
      </c>
      <c r="AW158" s="11"/>
    </row>
    <row r="159" spans="1:49" ht="56.25" x14ac:dyDescent="0.3">
      <c r="A159" s="1" t="s">
        <v>173</v>
      </c>
      <c r="B159" s="60" t="s">
        <v>116</v>
      </c>
      <c r="C159" s="61" t="s">
        <v>111</v>
      </c>
      <c r="D159" s="34">
        <v>0</v>
      </c>
      <c r="E159" s="35"/>
      <c r="F159" s="35">
        <f t="shared" si="218"/>
        <v>0</v>
      </c>
      <c r="G159" s="35"/>
      <c r="H159" s="35">
        <f t="shared" si="414"/>
        <v>0</v>
      </c>
      <c r="I159" s="35"/>
      <c r="J159" s="35">
        <f t="shared" si="415"/>
        <v>0</v>
      </c>
      <c r="K159" s="35"/>
      <c r="L159" s="35">
        <f t="shared" si="416"/>
        <v>0</v>
      </c>
      <c r="M159" s="35"/>
      <c r="N159" s="35">
        <f t="shared" si="417"/>
        <v>0</v>
      </c>
      <c r="O159" s="79"/>
      <c r="P159" s="35">
        <f t="shared" si="418"/>
        <v>0</v>
      </c>
      <c r="Q159" s="35"/>
      <c r="R159" s="35">
        <f t="shared" si="419"/>
        <v>0</v>
      </c>
      <c r="S159" s="46"/>
      <c r="T159" s="35">
        <f t="shared" si="420"/>
        <v>0</v>
      </c>
      <c r="U159" s="35">
        <v>7202.2</v>
      </c>
      <c r="V159" s="35"/>
      <c r="W159" s="35">
        <f t="shared" si="219"/>
        <v>7202.2</v>
      </c>
      <c r="X159" s="35"/>
      <c r="Y159" s="35">
        <f t="shared" si="423"/>
        <v>7202.2</v>
      </c>
      <c r="Z159" s="35"/>
      <c r="AA159" s="35">
        <f t="shared" si="424"/>
        <v>7202.2</v>
      </c>
      <c r="AB159" s="35"/>
      <c r="AC159" s="35">
        <f t="shared" si="425"/>
        <v>7202.2</v>
      </c>
      <c r="AD159" s="35"/>
      <c r="AE159" s="35">
        <f t="shared" si="426"/>
        <v>7202.2</v>
      </c>
      <c r="AF159" s="46"/>
      <c r="AG159" s="35">
        <f t="shared" si="427"/>
        <v>7202.2</v>
      </c>
      <c r="AH159" s="35">
        <v>40000</v>
      </c>
      <c r="AI159" s="35"/>
      <c r="AJ159" s="35">
        <f t="shared" si="220"/>
        <v>40000</v>
      </c>
      <c r="AK159" s="35"/>
      <c r="AL159" s="35">
        <f t="shared" si="428"/>
        <v>40000</v>
      </c>
      <c r="AM159" s="35"/>
      <c r="AN159" s="35">
        <f t="shared" si="429"/>
        <v>40000</v>
      </c>
      <c r="AO159" s="35"/>
      <c r="AP159" s="35">
        <f t="shared" si="430"/>
        <v>40000</v>
      </c>
      <c r="AQ159" s="35"/>
      <c r="AR159" s="35">
        <f t="shared" si="431"/>
        <v>40000</v>
      </c>
      <c r="AS159" s="46"/>
      <c r="AT159" s="35">
        <f t="shared" si="432"/>
        <v>40000</v>
      </c>
      <c r="AU159" s="29" t="s">
        <v>270</v>
      </c>
      <c r="AW159" s="11"/>
    </row>
    <row r="160" spans="1:49" ht="56.25" x14ac:dyDescent="0.3">
      <c r="A160" s="1" t="s">
        <v>174</v>
      </c>
      <c r="B160" s="60" t="s">
        <v>117</v>
      </c>
      <c r="C160" s="61" t="s">
        <v>111</v>
      </c>
      <c r="D160" s="34">
        <v>14272.2</v>
      </c>
      <c r="E160" s="35"/>
      <c r="F160" s="35">
        <f t="shared" si="218"/>
        <v>14272.2</v>
      </c>
      <c r="G160" s="35"/>
      <c r="H160" s="35">
        <f t="shared" si="414"/>
        <v>14272.2</v>
      </c>
      <c r="I160" s="35"/>
      <c r="J160" s="35">
        <f t="shared" si="415"/>
        <v>14272.2</v>
      </c>
      <c r="K160" s="35"/>
      <c r="L160" s="35">
        <f t="shared" si="416"/>
        <v>14272.2</v>
      </c>
      <c r="M160" s="35"/>
      <c r="N160" s="35">
        <f t="shared" si="417"/>
        <v>14272.2</v>
      </c>
      <c r="O160" s="79">
        <v>-14272.2</v>
      </c>
      <c r="P160" s="35">
        <f t="shared" si="418"/>
        <v>0</v>
      </c>
      <c r="Q160" s="35"/>
      <c r="R160" s="35">
        <f t="shared" si="419"/>
        <v>0</v>
      </c>
      <c r="S160" s="46"/>
      <c r="T160" s="35">
        <f t="shared" si="420"/>
        <v>0</v>
      </c>
      <c r="U160" s="35">
        <v>0</v>
      </c>
      <c r="V160" s="35"/>
      <c r="W160" s="35">
        <f t="shared" si="219"/>
        <v>0</v>
      </c>
      <c r="X160" s="35"/>
      <c r="Y160" s="35">
        <f t="shared" si="423"/>
        <v>0</v>
      </c>
      <c r="Z160" s="35"/>
      <c r="AA160" s="35">
        <f t="shared" si="424"/>
        <v>0</v>
      </c>
      <c r="AB160" s="35"/>
      <c r="AC160" s="35">
        <f t="shared" si="425"/>
        <v>0</v>
      </c>
      <c r="AD160" s="35"/>
      <c r="AE160" s="35">
        <f t="shared" si="426"/>
        <v>0</v>
      </c>
      <c r="AF160" s="46"/>
      <c r="AG160" s="35">
        <f t="shared" si="427"/>
        <v>0</v>
      </c>
      <c r="AH160" s="35">
        <v>0</v>
      </c>
      <c r="AI160" s="35"/>
      <c r="AJ160" s="35">
        <f t="shared" si="220"/>
        <v>0</v>
      </c>
      <c r="AK160" s="35"/>
      <c r="AL160" s="35">
        <f t="shared" si="428"/>
        <v>0</v>
      </c>
      <c r="AM160" s="35"/>
      <c r="AN160" s="35">
        <f t="shared" si="429"/>
        <v>0</v>
      </c>
      <c r="AO160" s="35"/>
      <c r="AP160" s="35">
        <f t="shared" si="430"/>
        <v>0</v>
      </c>
      <c r="AQ160" s="35">
        <v>14272.2</v>
      </c>
      <c r="AR160" s="35">
        <f t="shared" si="431"/>
        <v>14272.2</v>
      </c>
      <c r="AS160" s="46"/>
      <c r="AT160" s="35">
        <f t="shared" si="432"/>
        <v>14272.2</v>
      </c>
      <c r="AU160" s="29" t="s">
        <v>271</v>
      </c>
      <c r="AW160" s="11"/>
    </row>
    <row r="161" spans="1:49" ht="80.25" customHeight="1" x14ac:dyDescent="0.3">
      <c r="A161" s="1" t="s">
        <v>175</v>
      </c>
      <c r="B161" s="60" t="s">
        <v>118</v>
      </c>
      <c r="C161" s="61" t="s">
        <v>111</v>
      </c>
      <c r="D161" s="34">
        <f>D163+D164</f>
        <v>0</v>
      </c>
      <c r="E161" s="35">
        <f>E163+E164</f>
        <v>0</v>
      </c>
      <c r="F161" s="35">
        <f t="shared" si="218"/>
        <v>0</v>
      </c>
      <c r="G161" s="35">
        <f>G163+G164</f>
        <v>0</v>
      </c>
      <c r="H161" s="35">
        <f t="shared" si="414"/>
        <v>0</v>
      </c>
      <c r="I161" s="35">
        <f>I163+I164</f>
        <v>0</v>
      </c>
      <c r="J161" s="35">
        <f t="shared" si="415"/>
        <v>0</v>
      </c>
      <c r="K161" s="35">
        <f>K163+K164</f>
        <v>0</v>
      </c>
      <c r="L161" s="35">
        <f t="shared" si="416"/>
        <v>0</v>
      </c>
      <c r="M161" s="35">
        <f>M163+M164</f>
        <v>0</v>
      </c>
      <c r="N161" s="35">
        <f t="shared" si="417"/>
        <v>0</v>
      </c>
      <c r="O161" s="79">
        <f>O163+O164</f>
        <v>0</v>
      </c>
      <c r="P161" s="35">
        <f t="shared" si="418"/>
        <v>0</v>
      </c>
      <c r="Q161" s="35">
        <f>Q163+Q164</f>
        <v>0</v>
      </c>
      <c r="R161" s="35">
        <f t="shared" si="419"/>
        <v>0</v>
      </c>
      <c r="S161" s="46">
        <f>S163+S164</f>
        <v>0</v>
      </c>
      <c r="T161" s="35">
        <f t="shared" si="420"/>
        <v>0</v>
      </c>
      <c r="U161" s="35">
        <f t="shared" ref="U161:AI161" si="440">U163+U164</f>
        <v>0</v>
      </c>
      <c r="V161" s="35">
        <f t="shared" ref="V161:X161" si="441">V163+V164</f>
        <v>0</v>
      </c>
      <c r="W161" s="35">
        <f t="shared" si="219"/>
        <v>0</v>
      </c>
      <c r="X161" s="35">
        <f t="shared" si="441"/>
        <v>0</v>
      </c>
      <c r="Y161" s="35">
        <f t="shared" si="423"/>
        <v>0</v>
      </c>
      <c r="Z161" s="35">
        <f t="shared" ref="Z161:AB161" si="442">Z163+Z164</f>
        <v>0</v>
      </c>
      <c r="AA161" s="35">
        <f t="shared" si="424"/>
        <v>0</v>
      </c>
      <c r="AB161" s="35">
        <f t="shared" si="442"/>
        <v>0</v>
      </c>
      <c r="AC161" s="35">
        <f t="shared" si="425"/>
        <v>0</v>
      </c>
      <c r="AD161" s="35">
        <f t="shared" ref="AD161:AF161" si="443">AD163+AD164</f>
        <v>0</v>
      </c>
      <c r="AE161" s="35">
        <f t="shared" si="426"/>
        <v>0</v>
      </c>
      <c r="AF161" s="46">
        <f t="shared" si="443"/>
        <v>0</v>
      </c>
      <c r="AG161" s="35">
        <f t="shared" si="427"/>
        <v>0</v>
      </c>
      <c r="AH161" s="35">
        <f t="shared" si="440"/>
        <v>132163.9</v>
      </c>
      <c r="AI161" s="35">
        <f t="shared" si="440"/>
        <v>0</v>
      </c>
      <c r="AJ161" s="35">
        <f t="shared" si="220"/>
        <v>132163.9</v>
      </c>
      <c r="AK161" s="35">
        <f t="shared" ref="AK161:AM161" si="444">AK163+AK164</f>
        <v>0</v>
      </c>
      <c r="AL161" s="35">
        <f t="shared" si="428"/>
        <v>132163.9</v>
      </c>
      <c r="AM161" s="35">
        <f t="shared" si="444"/>
        <v>0</v>
      </c>
      <c r="AN161" s="35">
        <f t="shared" si="429"/>
        <v>132163.9</v>
      </c>
      <c r="AO161" s="35">
        <f t="shared" ref="AO161:AQ161" si="445">AO163+AO164</f>
        <v>0</v>
      </c>
      <c r="AP161" s="35">
        <f t="shared" si="430"/>
        <v>132163.9</v>
      </c>
      <c r="AQ161" s="35">
        <f t="shared" si="445"/>
        <v>0</v>
      </c>
      <c r="AR161" s="35">
        <f t="shared" si="431"/>
        <v>132163.9</v>
      </c>
      <c r="AS161" s="46">
        <f t="shared" ref="AS161" si="446">AS163+AS164</f>
        <v>0</v>
      </c>
      <c r="AT161" s="35">
        <f t="shared" si="432"/>
        <v>132163.9</v>
      </c>
      <c r="AU161" s="29"/>
      <c r="AW161" s="11"/>
    </row>
    <row r="162" spans="1:49" x14ac:dyDescent="0.3">
      <c r="A162" s="1"/>
      <c r="B162" s="7" t="s">
        <v>5</v>
      </c>
      <c r="C162" s="6"/>
      <c r="D162" s="34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79"/>
      <c r="P162" s="35"/>
      <c r="Q162" s="35"/>
      <c r="R162" s="35"/>
      <c r="S162" s="46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46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46"/>
      <c r="AT162" s="35"/>
      <c r="AU162" s="29"/>
      <c r="AW162" s="11"/>
    </row>
    <row r="163" spans="1:49" hidden="1" x14ac:dyDescent="0.3">
      <c r="A163" s="1"/>
      <c r="B163" s="5" t="s">
        <v>6</v>
      </c>
      <c r="C163" s="44"/>
      <c r="D163" s="34">
        <v>0</v>
      </c>
      <c r="E163" s="35"/>
      <c r="F163" s="35">
        <f t="shared" si="218"/>
        <v>0</v>
      </c>
      <c r="G163" s="35"/>
      <c r="H163" s="35">
        <f t="shared" ref="H163:H165" si="447">F163+G163</f>
        <v>0</v>
      </c>
      <c r="I163" s="35"/>
      <c r="J163" s="35">
        <f t="shared" ref="J163:J165" si="448">H163+I163</f>
        <v>0</v>
      </c>
      <c r="K163" s="35"/>
      <c r="L163" s="35">
        <f t="shared" ref="L163:L165" si="449">J163+K163</f>
        <v>0</v>
      </c>
      <c r="M163" s="35"/>
      <c r="N163" s="35">
        <f t="shared" ref="N163:N165" si="450">L163+M163</f>
        <v>0</v>
      </c>
      <c r="O163" s="79"/>
      <c r="P163" s="35">
        <f t="shared" ref="P163:P165" si="451">N163+O163</f>
        <v>0</v>
      </c>
      <c r="Q163" s="35"/>
      <c r="R163" s="35">
        <f t="shared" ref="R163:R165" si="452">P163+Q163</f>
        <v>0</v>
      </c>
      <c r="S163" s="46"/>
      <c r="T163" s="35">
        <f t="shared" ref="T163:T165" si="453">R163+S163</f>
        <v>0</v>
      </c>
      <c r="U163" s="35">
        <v>0</v>
      </c>
      <c r="V163" s="35"/>
      <c r="W163" s="35">
        <f t="shared" si="219"/>
        <v>0</v>
      </c>
      <c r="X163" s="35"/>
      <c r="Y163" s="35">
        <f t="shared" ref="Y163:Y165" si="454">W163+X163</f>
        <v>0</v>
      </c>
      <c r="Z163" s="35"/>
      <c r="AA163" s="35">
        <f t="shared" ref="AA163:AA165" si="455">Y163+Z163</f>
        <v>0</v>
      </c>
      <c r="AB163" s="35"/>
      <c r="AC163" s="35">
        <f t="shared" ref="AC163:AC165" si="456">AA163+AB163</f>
        <v>0</v>
      </c>
      <c r="AD163" s="35"/>
      <c r="AE163" s="35">
        <f t="shared" ref="AE163:AE165" si="457">AC163+AD163</f>
        <v>0</v>
      </c>
      <c r="AF163" s="46"/>
      <c r="AG163" s="35">
        <f t="shared" ref="AG163:AG165" si="458">AE163+AF163</f>
        <v>0</v>
      </c>
      <c r="AH163" s="35">
        <v>33041.1</v>
      </c>
      <c r="AI163" s="35"/>
      <c r="AJ163" s="35">
        <f t="shared" si="220"/>
        <v>33041.1</v>
      </c>
      <c r="AK163" s="35"/>
      <c r="AL163" s="35">
        <f t="shared" ref="AL163:AL165" si="459">AJ163+AK163</f>
        <v>33041.1</v>
      </c>
      <c r="AM163" s="35"/>
      <c r="AN163" s="35">
        <f t="shared" ref="AN163:AN165" si="460">AL163+AM163</f>
        <v>33041.1</v>
      </c>
      <c r="AO163" s="35"/>
      <c r="AP163" s="35">
        <f t="shared" ref="AP163:AP165" si="461">AN163+AO163</f>
        <v>33041.1</v>
      </c>
      <c r="AQ163" s="35"/>
      <c r="AR163" s="35">
        <f t="shared" ref="AR163:AR165" si="462">AP163+AQ163</f>
        <v>33041.1</v>
      </c>
      <c r="AS163" s="46"/>
      <c r="AT163" s="35">
        <f t="shared" ref="AT163:AT165" si="463">AR163+AS163</f>
        <v>33041.1</v>
      </c>
      <c r="AU163" s="29" t="s">
        <v>272</v>
      </c>
      <c r="AV163" s="23" t="s">
        <v>51</v>
      </c>
      <c r="AW163" s="11"/>
    </row>
    <row r="164" spans="1:49" x14ac:dyDescent="0.3">
      <c r="A164" s="1"/>
      <c r="B164" s="60" t="s">
        <v>20</v>
      </c>
      <c r="C164" s="61"/>
      <c r="D164" s="34">
        <v>0</v>
      </c>
      <c r="E164" s="35"/>
      <c r="F164" s="35">
        <f t="shared" si="218"/>
        <v>0</v>
      </c>
      <c r="G164" s="35"/>
      <c r="H164" s="35">
        <f t="shared" si="447"/>
        <v>0</v>
      </c>
      <c r="I164" s="35"/>
      <c r="J164" s="35">
        <f t="shared" si="448"/>
        <v>0</v>
      </c>
      <c r="K164" s="35"/>
      <c r="L164" s="35">
        <f t="shared" si="449"/>
        <v>0</v>
      </c>
      <c r="M164" s="35"/>
      <c r="N164" s="35">
        <f t="shared" si="450"/>
        <v>0</v>
      </c>
      <c r="O164" s="79"/>
      <c r="P164" s="35">
        <f t="shared" si="451"/>
        <v>0</v>
      </c>
      <c r="Q164" s="35"/>
      <c r="R164" s="35">
        <f t="shared" si="452"/>
        <v>0</v>
      </c>
      <c r="S164" s="46"/>
      <c r="T164" s="35">
        <f t="shared" si="453"/>
        <v>0</v>
      </c>
      <c r="U164" s="35">
        <v>0</v>
      </c>
      <c r="V164" s="35"/>
      <c r="W164" s="35">
        <f t="shared" si="219"/>
        <v>0</v>
      </c>
      <c r="X164" s="35"/>
      <c r="Y164" s="35">
        <f t="shared" si="454"/>
        <v>0</v>
      </c>
      <c r="Z164" s="35"/>
      <c r="AA164" s="35">
        <f t="shared" si="455"/>
        <v>0</v>
      </c>
      <c r="AB164" s="35"/>
      <c r="AC164" s="35">
        <f t="shared" si="456"/>
        <v>0</v>
      </c>
      <c r="AD164" s="35"/>
      <c r="AE164" s="35">
        <f t="shared" si="457"/>
        <v>0</v>
      </c>
      <c r="AF164" s="46"/>
      <c r="AG164" s="35">
        <f t="shared" si="458"/>
        <v>0</v>
      </c>
      <c r="AH164" s="35">
        <v>99122.8</v>
      </c>
      <c r="AI164" s="35"/>
      <c r="AJ164" s="35">
        <f t="shared" si="220"/>
        <v>99122.8</v>
      </c>
      <c r="AK164" s="35"/>
      <c r="AL164" s="35">
        <f t="shared" si="459"/>
        <v>99122.8</v>
      </c>
      <c r="AM164" s="35"/>
      <c r="AN164" s="35">
        <f t="shared" si="460"/>
        <v>99122.8</v>
      </c>
      <c r="AO164" s="35"/>
      <c r="AP164" s="35">
        <f t="shared" si="461"/>
        <v>99122.8</v>
      </c>
      <c r="AQ164" s="35"/>
      <c r="AR164" s="35">
        <f t="shared" si="462"/>
        <v>99122.8</v>
      </c>
      <c r="AS164" s="46"/>
      <c r="AT164" s="35">
        <f t="shared" si="463"/>
        <v>99122.8</v>
      </c>
      <c r="AU164" s="29" t="s">
        <v>281</v>
      </c>
      <c r="AW164" s="11"/>
    </row>
    <row r="165" spans="1:49" ht="56.25" x14ac:dyDescent="0.3">
      <c r="A165" s="1" t="s">
        <v>176</v>
      </c>
      <c r="B165" s="60" t="s">
        <v>273</v>
      </c>
      <c r="C165" s="61" t="s">
        <v>111</v>
      </c>
      <c r="D165" s="34">
        <f>D167+D168</f>
        <v>0</v>
      </c>
      <c r="E165" s="35">
        <f>E167+E168</f>
        <v>0</v>
      </c>
      <c r="F165" s="35">
        <f t="shared" si="218"/>
        <v>0</v>
      </c>
      <c r="G165" s="35">
        <f>G167+G168</f>
        <v>0</v>
      </c>
      <c r="H165" s="35">
        <f t="shared" si="447"/>
        <v>0</v>
      </c>
      <c r="I165" s="35">
        <f>I167+I168</f>
        <v>0</v>
      </c>
      <c r="J165" s="35">
        <f t="shared" si="448"/>
        <v>0</v>
      </c>
      <c r="K165" s="35">
        <f>K167+K168</f>
        <v>0</v>
      </c>
      <c r="L165" s="35">
        <f t="shared" si="449"/>
        <v>0</v>
      </c>
      <c r="M165" s="35">
        <f>M167+M168</f>
        <v>0</v>
      </c>
      <c r="N165" s="35">
        <f t="shared" si="450"/>
        <v>0</v>
      </c>
      <c r="O165" s="79">
        <f>O167+O168</f>
        <v>0</v>
      </c>
      <c r="P165" s="35">
        <f t="shared" si="451"/>
        <v>0</v>
      </c>
      <c r="Q165" s="35">
        <f>Q167+Q168</f>
        <v>0</v>
      </c>
      <c r="R165" s="35">
        <f t="shared" si="452"/>
        <v>0</v>
      </c>
      <c r="S165" s="46">
        <f>S167+S168</f>
        <v>0</v>
      </c>
      <c r="T165" s="35">
        <f t="shared" si="453"/>
        <v>0</v>
      </c>
      <c r="U165" s="35">
        <f t="shared" ref="U165:AI165" si="464">U167+U168</f>
        <v>187200.09999999998</v>
      </c>
      <c r="V165" s="35">
        <f t="shared" ref="V165:X165" si="465">V167+V168</f>
        <v>0</v>
      </c>
      <c r="W165" s="35">
        <f t="shared" si="219"/>
        <v>187200.09999999998</v>
      </c>
      <c r="X165" s="35">
        <f t="shared" si="465"/>
        <v>0</v>
      </c>
      <c r="Y165" s="35">
        <f t="shared" si="454"/>
        <v>187200.09999999998</v>
      </c>
      <c r="Z165" s="35">
        <f t="shared" ref="Z165:AB165" si="466">Z167+Z168</f>
        <v>0</v>
      </c>
      <c r="AA165" s="35">
        <f t="shared" si="455"/>
        <v>187200.09999999998</v>
      </c>
      <c r="AB165" s="35">
        <f t="shared" si="466"/>
        <v>0</v>
      </c>
      <c r="AC165" s="35">
        <f t="shared" si="456"/>
        <v>187200.09999999998</v>
      </c>
      <c r="AD165" s="35">
        <f t="shared" ref="AD165:AF165" si="467">AD167+AD168</f>
        <v>0</v>
      </c>
      <c r="AE165" s="35">
        <f t="shared" si="457"/>
        <v>187200.09999999998</v>
      </c>
      <c r="AF165" s="46">
        <f t="shared" si="467"/>
        <v>0</v>
      </c>
      <c r="AG165" s="35">
        <f t="shared" si="458"/>
        <v>187200.09999999998</v>
      </c>
      <c r="AH165" s="35">
        <f t="shared" si="464"/>
        <v>461481.8</v>
      </c>
      <c r="AI165" s="35">
        <f t="shared" si="464"/>
        <v>0</v>
      </c>
      <c r="AJ165" s="35">
        <f t="shared" si="220"/>
        <v>461481.8</v>
      </c>
      <c r="AK165" s="35">
        <f t="shared" ref="AK165:AM165" si="468">AK167+AK168</f>
        <v>0</v>
      </c>
      <c r="AL165" s="35">
        <f t="shared" si="459"/>
        <v>461481.8</v>
      </c>
      <c r="AM165" s="35">
        <f t="shared" si="468"/>
        <v>0</v>
      </c>
      <c r="AN165" s="35">
        <f t="shared" si="460"/>
        <v>461481.8</v>
      </c>
      <c r="AO165" s="35">
        <f t="shared" ref="AO165:AQ165" si="469">AO167+AO168</f>
        <v>0</v>
      </c>
      <c r="AP165" s="35">
        <f t="shared" si="461"/>
        <v>461481.8</v>
      </c>
      <c r="AQ165" s="35">
        <f t="shared" si="469"/>
        <v>0</v>
      </c>
      <c r="AR165" s="35">
        <f t="shared" si="462"/>
        <v>461481.8</v>
      </c>
      <c r="AS165" s="46">
        <f t="shared" ref="AS165" si="470">AS167+AS168</f>
        <v>0</v>
      </c>
      <c r="AT165" s="35">
        <f t="shared" si="463"/>
        <v>461481.8</v>
      </c>
      <c r="AU165" s="29"/>
      <c r="AW165" s="11"/>
    </row>
    <row r="166" spans="1:49" x14ac:dyDescent="0.3">
      <c r="A166" s="1"/>
      <c r="B166" s="60" t="s">
        <v>5</v>
      </c>
      <c r="C166" s="6"/>
      <c r="D166" s="34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79"/>
      <c r="P166" s="35"/>
      <c r="Q166" s="35"/>
      <c r="R166" s="35"/>
      <c r="S166" s="46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46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46"/>
      <c r="AT166" s="35"/>
      <c r="AU166" s="29"/>
      <c r="AW166" s="11"/>
    </row>
    <row r="167" spans="1:49" hidden="1" x14ac:dyDescent="0.3">
      <c r="A167" s="1"/>
      <c r="B167" s="5" t="s">
        <v>6</v>
      </c>
      <c r="C167" s="44"/>
      <c r="D167" s="34">
        <v>0</v>
      </c>
      <c r="E167" s="35"/>
      <c r="F167" s="35">
        <f t="shared" si="218"/>
        <v>0</v>
      </c>
      <c r="G167" s="35"/>
      <c r="H167" s="35">
        <f t="shared" ref="H167:H169" si="471">F167+G167</f>
        <v>0</v>
      </c>
      <c r="I167" s="35"/>
      <c r="J167" s="35">
        <f t="shared" ref="J167:J169" si="472">H167+I167</f>
        <v>0</v>
      </c>
      <c r="K167" s="35"/>
      <c r="L167" s="35">
        <f t="shared" ref="L167:L169" si="473">J167+K167</f>
        <v>0</v>
      </c>
      <c r="M167" s="35"/>
      <c r="N167" s="35">
        <f t="shared" ref="N167:N169" si="474">L167+M167</f>
        <v>0</v>
      </c>
      <c r="O167" s="79"/>
      <c r="P167" s="35">
        <f t="shared" ref="P167:P169" si="475">N167+O167</f>
        <v>0</v>
      </c>
      <c r="Q167" s="35"/>
      <c r="R167" s="35">
        <f t="shared" ref="R167:R169" si="476">P167+Q167</f>
        <v>0</v>
      </c>
      <c r="S167" s="46"/>
      <c r="T167" s="35">
        <f t="shared" ref="T167:T169" si="477">R167+S167</f>
        <v>0</v>
      </c>
      <c r="U167" s="35">
        <v>82902.599999999977</v>
      </c>
      <c r="V167" s="35"/>
      <c r="W167" s="35">
        <f t="shared" si="219"/>
        <v>82902.599999999977</v>
      </c>
      <c r="X167" s="35"/>
      <c r="Y167" s="35">
        <f t="shared" ref="Y167:Y169" si="478">W167+X167</f>
        <v>82902.599999999977</v>
      </c>
      <c r="Z167" s="35"/>
      <c r="AA167" s="35">
        <f t="shared" ref="AA167:AA169" si="479">Y167+Z167</f>
        <v>82902.599999999977</v>
      </c>
      <c r="AB167" s="35"/>
      <c r="AC167" s="35">
        <f t="shared" ref="AC167:AC169" si="480">AA167+AB167</f>
        <v>82902.599999999977</v>
      </c>
      <c r="AD167" s="35"/>
      <c r="AE167" s="35">
        <f t="shared" ref="AE167:AE169" si="481">AC167+AD167</f>
        <v>82902.599999999977</v>
      </c>
      <c r="AF167" s="46"/>
      <c r="AG167" s="35">
        <f t="shared" ref="AG167:AG169" si="482">AE167+AF167</f>
        <v>82902.599999999977</v>
      </c>
      <c r="AH167" s="35">
        <v>100000</v>
      </c>
      <c r="AI167" s="35"/>
      <c r="AJ167" s="35">
        <f t="shared" si="220"/>
        <v>100000</v>
      </c>
      <c r="AK167" s="35"/>
      <c r="AL167" s="35">
        <f t="shared" ref="AL167:AL169" si="483">AJ167+AK167</f>
        <v>100000</v>
      </c>
      <c r="AM167" s="35"/>
      <c r="AN167" s="35">
        <f t="shared" ref="AN167:AN169" si="484">AL167+AM167</f>
        <v>100000</v>
      </c>
      <c r="AO167" s="35"/>
      <c r="AP167" s="35">
        <f t="shared" ref="AP167:AP169" si="485">AN167+AO167</f>
        <v>100000</v>
      </c>
      <c r="AQ167" s="35"/>
      <c r="AR167" s="35">
        <f t="shared" ref="AR167:AR169" si="486">AP167+AQ167</f>
        <v>100000</v>
      </c>
      <c r="AS167" s="46"/>
      <c r="AT167" s="35">
        <f t="shared" ref="AT167:AT169" si="487">AR167+AS167</f>
        <v>100000</v>
      </c>
      <c r="AU167" s="29" t="s">
        <v>274</v>
      </c>
      <c r="AV167" s="23" t="s">
        <v>51</v>
      </c>
      <c r="AW167" s="11"/>
    </row>
    <row r="168" spans="1:49" x14ac:dyDescent="0.3">
      <c r="A168" s="1"/>
      <c r="B168" s="60" t="s">
        <v>20</v>
      </c>
      <c r="C168" s="61"/>
      <c r="D168" s="34">
        <v>0</v>
      </c>
      <c r="E168" s="35"/>
      <c r="F168" s="35">
        <f t="shared" si="218"/>
        <v>0</v>
      </c>
      <c r="G168" s="35"/>
      <c r="H168" s="35">
        <f t="shared" si="471"/>
        <v>0</v>
      </c>
      <c r="I168" s="35"/>
      <c r="J168" s="35">
        <f t="shared" si="472"/>
        <v>0</v>
      </c>
      <c r="K168" s="35"/>
      <c r="L168" s="35">
        <f t="shared" si="473"/>
        <v>0</v>
      </c>
      <c r="M168" s="35"/>
      <c r="N168" s="35">
        <f t="shared" si="474"/>
        <v>0</v>
      </c>
      <c r="O168" s="79"/>
      <c r="P168" s="35">
        <f t="shared" si="475"/>
        <v>0</v>
      </c>
      <c r="Q168" s="35"/>
      <c r="R168" s="35">
        <f t="shared" si="476"/>
        <v>0</v>
      </c>
      <c r="S168" s="46"/>
      <c r="T168" s="35">
        <f t="shared" si="477"/>
        <v>0</v>
      </c>
      <c r="U168" s="35">
        <v>104297.5</v>
      </c>
      <c r="V168" s="35"/>
      <c r="W168" s="35">
        <f t="shared" si="219"/>
        <v>104297.5</v>
      </c>
      <c r="X168" s="35"/>
      <c r="Y168" s="35">
        <f t="shared" si="478"/>
        <v>104297.5</v>
      </c>
      <c r="Z168" s="35"/>
      <c r="AA168" s="35">
        <f t="shared" si="479"/>
        <v>104297.5</v>
      </c>
      <c r="AB168" s="35"/>
      <c r="AC168" s="35">
        <f t="shared" si="480"/>
        <v>104297.5</v>
      </c>
      <c r="AD168" s="35"/>
      <c r="AE168" s="35">
        <f t="shared" si="481"/>
        <v>104297.5</v>
      </c>
      <c r="AF168" s="46"/>
      <c r="AG168" s="35">
        <f t="shared" si="482"/>
        <v>104297.5</v>
      </c>
      <c r="AH168" s="35">
        <v>361481.8</v>
      </c>
      <c r="AI168" s="35"/>
      <c r="AJ168" s="35">
        <f t="shared" si="220"/>
        <v>361481.8</v>
      </c>
      <c r="AK168" s="35"/>
      <c r="AL168" s="35">
        <f t="shared" si="483"/>
        <v>361481.8</v>
      </c>
      <c r="AM168" s="35"/>
      <c r="AN168" s="35">
        <f t="shared" si="484"/>
        <v>361481.8</v>
      </c>
      <c r="AO168" s="35"/>
      <c r="AP168" s="35">
        <f t="shared" si="485"/>
        <v>361481.8</v>
      </c>
      <c r="AQ168" s="35"/>
      <c r="AR168" s="35">
        <f t="shared" si="486"/>
        <v>361481.8</v>
      </c>
      <c r="AS168" s="46"/>
      <c r="AT168" s="35">
        <f t="shared" si="487"/>
        <v>361481.8</v>
      </c>
      <c r="AU168" s="29" t="s">
        <v>281</v>
      </c>
      <c r="AW168" s="11"/>
    </row>
    <row r="169" spans="1:49" ht="56.25" x14ac:dyDescent="0.3">
      <c r="A169" s="1" t="s">
        <v>177</v>
      </c>
      <c r="B169" s="60" t="s">
        <v>119</v>
      </c>
      <c r="C169" s="61" t="s">
        <v>111</v>
      </c>
      <c r="D169" s="34">
        <f>D171+D172</f>
        <v>368198.39999999997</v>
      </c>
      <c r="E169" s="35">
        <f>E171+E172</f>
        <v>0</v>
      </c>
      <c r="F169" s="35">
        <f t="shared" si="218"/>
        <v>368198.39999999997</v>
      </c>
      <c r="G169" s="35">
        <f>G171+G172</f>
        <v>16885.599999999999</v>
      </c>
      <c r="H169" s="35">
        <f t="shared" si="471"/>
        <v>385083.99999999994</v>
      </c>
      <c r="I169" s="35">
        <f>I171+I172</f>
        <v>0</v>
      </c>
      <c r="J169" s="35">
        <f t="shared" si="472"/>
        <v>385083.99999999994</v>
      </c>
      <c r="K169" s="35">
        <f>K171+K172</f>
        <v>0</v>
      </c>
      <c r="L169" s="35">
        <f t="shared" si="473"/>
        <v>385083.99999999994</v>
      </c>
      <c r="M169" s="35">
        <f>M171+M172</f>
        <v>0</v>
      </c>
      <c r="N169" s="35">
        <f t="shared" si="474"/>
        <v>385083.99999999994</v>
      </c>
      <c r="O169" s="79">
        <f>O171+O172</f>
        <v>198236.696</v>
      </c>
      <c r="P169" s="35">
        <f t="shared" si="475"/>
        <v>583320.696</v>
      </c>
      <c r="Q169" s="35">
        <f>Q171+Q172</f>
        <v>0</v>
      </c>
      <c r="R169" s="35">
        <f t="shared" si="476"/>
        <v>583320.696</v>
      </c>
      <c r="S169" s="46">
        <f>S171+S172</f>
        <v>0</v>
      </c>
      <c r="T169" s="35">
        <f t="shared" si="477"/>
        <v>583320.696</v>
      </c>
      <c r="U169" s="35">
        <f t="shared" ref="U169:AI169" si="488">U171+U172</f>
        <v>439063.3</v>
      </c>
      <c r="V169" s="35">
        <f t="shared" ref="V169:X169" si="489">V171+V172</f>
        <v>0</v>
      </c>
      <c r="W169" s="35">
        <f t="shared" si="219"/>
        <v>439063.3</v>
      </c>
      <c r="X169" s="35">
        <f t="shared" si="489"/>
        <v>0</v>
      </c>
      <c r="Y169" s="35">
        <f t="shared" si="478"/>
        <v>439063.3</v>
      </c>
      <c r="Z169" s="35">
        <f t="shared" ref="Z169:AB169" si="490">Z171+Z172</f>
        <v>0</v>
      </c>
      <c r="AA169" s="35">
        <f t="shared" si="479"/>
        <v>439063.3</v>
      </c>
      <c r="AB169" s="35">
        <f t="shared" si="490"/>
        <v>0</v>
      </c>
      <c r="AC169" s="35">
        <f t="shared" si="480"/>
        <v>439063.3</v>
      </c>
      <c r="AD169" s="35">
        <f t="shared" ref="AD169:AF169" si="491">AD171+AD172</f>
        <v>-26250</v>
      </c>
      <c r="AE169" s="35">
        <f t="shared" si="481"/>
        <v>412813.3</v>
      </c>
      <c r="AF169" s="46">
        <f t="shared" si="491"/>
        <v>0</v>
      </c>
      <c r="AG169" s="35">
        <f t="shared" si="482"/>
        <v>412813.3</v>
      </c>
      <c r="AH169" s="35">
        <f t="shared" si="488"/>
        <v>780860.5</v>
      </c>
      <c r="AI169" s="35">
        <f t="shared" si="488"/>
        <v>0</v>
      </c>
      <c r="AJ169" s="35">
        <f t="shared" si="220"/>
        <v>780860.5</v>
      </c>
      <c r="AK169" s="35">
        <f t="shared" ref="AK169:AM169" si="492">AK171+AK172</f>
        <v>0</v>
      </c>
      <c r="AL169" s="35">
        <f t="shared" si="483"/>
        <v>780860.5</v>
      </c>
      <c r="AM169" s="35">
        <f t="shared" si="492"/>
        <v>0</v>
      </c>
      <c r="AN169" s="35">
        <f t="shared" si="484"/>
        <v>780860.5</v>
      </c>
      <c r="AO169" s="35">
        <f t="shared" ref="AO169:AQ169" si="493">AO171+AO172</f>
        <v>0</v>
      </c>
      <c r="AP169" s="35">
        <f t="shared" si="485"/>
        <v>780860.5</v>
      </c>
      <c r="AQ169" s="35">
        <f t="shared" si="493"/>
        <v>70483.820999999996</v>
      </c>
      <c r="AR169" s="35">
        <f t="shared" si="486"/>
        <v>851344.321</v>
      </c>
      <c r="AS169" s="46">
        <f t="shared" ref="AS169" si="494">AS171+AS172</f>
        <v>0</v>
      </c>
      <c r="AT169" s="35">
        <f t="shared" si="487"/>
        <v>851344.321</v>
      </c>
      <c r="AU169" s="29"/>
      <c r="AW169" s="11"/>
    </row>
    <row r="170" spans="1:49" x14ac:dyDescent="0.3">
      <c r="A170" s="1"/>
      <c r="B170" s="60" t="s">
        <v>5</v>
      </c>
      <c r="C170" s="6"/>
      <c r="D170" s="34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79"/>
      <c r="P170" s="35"/>
      <c r="Q170" s="35"/>
      <c r="R170" s="35"/>
      <c r="S170" s="46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46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46"/>
      <c r="AT170" s="35"/>
      <c r="AU170" s="29"/>
      <c r="AW170" s="11"/>
    </row>
    <row r="171" spans="1:49" hidden="1" x14ac:dyDescent="0.3">
      <c r="A171" s="1"/>
      <c r="B171" s="5" t="s">
        <v>6</v>
      </c>
      <c r="C171" s="10"/>
      <c r="D171" s="34">
        <v>222989.79999999996</v>
      </c>
      <c r="E171" s="35"/>
      <c r="F171" s="35">
        <f t="shared" si="218"/>
        <v>222989.79999999996</v>
      </c>
      <c r="G171" s="35">
        <f>5305+11580.6</f>
        <v>16885.599999999999</v>
      </c>
      <c r="H171" s="35">
        <f t="shared" ref="H171:H174" si="495">F171+G171</f>
        <v>239875.39999999997</v>
      </c>
      <c r="I171" s="35"/>
      <c r="J171" s="35">
        <f t="shared" ref="J171:J174" si="496">H171+I171</f>
        <v>239875.39999999997</v>
      </c>
      <c r="K171" s="35"/>
      <c r="L171" s="35">
        <f t="shared" ref="L171:L174" si="497">J171+K171</f>
        <v>239875.39999999997</v>
      </c>
      <c r="M171" s="35"/>
      <c r="N171" s="35">
        <f t="shared" ref="N171:N174" si="498">L171+M171</f>
        <v>239875.39999999997</v>
      </c>
      <c r="O171" s="79">
        <f>42130.217-44233.821</f>
        <v>-2103.6040000000066</v>
      </c>
      <c r="P171" s="35">
        <f t="shared" ref="P171:P174" si="499">N171+O171</f>
        <v>237771.79599999997</v>
      </c>
      <c r="Q171" s="35"/>
      <c r="R171" s="35">
        <f t="shared" ref="R171:R174" si="500">P171+Q171</f>
        <v>237771.79599999997</v>
      </c>
      <c r="S171" s="46"/>
      <c r="T171" s="35">
        <f t="shared" ref="T171:T174" si="501">R171+S171</f>
        <v>237771.79599999997</v>
      </c>
      <c r="U171" s="35">
        <v>109765.79999999999</v>
      </c>
      <c r="V171" s="35"/>
      <c r="W171" s="35">
        <f t="shared" si="219"/>
        <v>109765.79999999999</v>
      </c>
      <c r="X171" s="35"/>
      <c r="Y171" s="35">
        <f t="shared" ref="Y171:Y174" si="502">W171+X171</f>
        <v>109765.79999999999</v>
      </c>
      <c r="Z171" s="35"/>
      <c r="AA171" s="35">
        <f t="shared" ref="AA171:AA174" si="503">Y171+Z171</f>
        <v>109765.79999999999</v>
      </c>
      <c r="AB171" s="35"/>
      <c r="AC171" s="35">
        <f t="shared" ref="AC171:AC174" si="504">AA171+AB171</f>
        <v>109765.79999999999</v>
      </c>
      <c r="AD171" s="35">
        <v>-26250</v>
      </c>
      <c r="AE171" s="35">
        <f t="shared" ref="AE171:AE174" si="505">AC171+AD171</f>
        <v>83515.799999999988</v>
      </c>
      <c r="AF171" s="46"/>
      <c r="AG171" s="35">
        <f t="shared" ref="AG171:AG174" si="506">AE171+AF171</f>
        <v>83515.799999999988</v>
      </c>
      <c r="AH171" s="35">
        <v>195215.1</v>
      </c>
      <c r="AI171" s="35"/>
      <c r="AJ171" s="35">
        <f t="shared" si="220"/>
        <v>195215.1</v>
      </c>
      <c r="AK171" s="35"/>
      <c r="AL171" s="35">
        <f t="shared" ref="AL171:AL174" si="507">AJ171+AK171</f>
        <v>195215.1</v>
      </c>
      <c r="AM171" s="35"/>
      <c r="AN171" s="35">
        <f t="shared" ref="AN171:AN174" si="508">AL171+AM171</f>
        <v>195215.1</v>
      </c>
      <c r="AO171" s="35"/>
      <c r="AP171" s="35">
        <f t="shared" ref="AP171:AP174" si="509">AN171+AO171</f>
        <v>195215.1</v>
      </c>
      <c r="AQ171" s="35">
        <v>70483.820999999996</v>
      </c>
      <c r="AR171" s="35">
        <f t="shared" ref="AR171:AR174" si="510">AP171+AQ171</f>
        <v>265698.92099999997</v>
      </c>
      <c r="AS171" s="46"/>
      <c r="AT171" s="35">
        <f t="shared" ref="AT171:AT174" si="511">AR171+AS171</f>
        <v>265698.92099999997</v>
      </c>
      <c r="AU171" s="29" t="s">
        <v>275</v>
      </c>
      <c r="AV171" s="23" t="s">
        <v>51</v>
      </c>
      <c r="AW171" s="11"/>
    </row>
    <row r="172" spans="1:49" x14ac:dyDescent="0.3">
      <c r="A172" s="1"/>
      <c r="B172" s="60" t="s">
        <v>20</v>
      </c>
      <c r="C172" s="2"/>
      <c r="D172" s="34">
        <v>145208.6</v>
      </c>
      <c r="E172" s="35"/>
      <c r="F172" s="35">
        <f t="shared" si="218"/>
        <v>145208.6</v>
      </c>
      <c r="G172" s="35"/>
      <c r="H172" s="35">
        <f t="shared" si="495"/>
        <v>145208.6</v>
      </c>
      <c r="I172" s="35"/>
      <c r="J172" s="35">
        <f t="shared" si="496"/>
        <v>145208.6</v>
      </c>
      <c r="K172" s="35"/>
      <c r="L172" s="35">
        <f t="shared" si="497"/>
        <v>145208.6</v>
      </c>
      <c r="M172" s="35"/>
      <c r="N172" s="35">
        <f t="shared" si="498"/>
        <v>145208.6</v>
      </c>
      <c r="O172" s="79">
        <v>200340.3</v>
      </c>
      <c r="P172" s="35">
        <f t="shared" si="499"/>
        <v>345548.9</v>
      </c>
      <c r="Q172" s="35"/>
      <c r="R172" s="35">
        <f t="shared" si="500"/>
        <v>345548.9</v>
      </c>
      <c r="S172" s="46"/>
      <c r="T172" s="35">
        <f t="shared" si="501"/>
        <v>345548.9</v>
      </c>
      <c r="U172" s="35">
        <v>329297.5</v>
      </c>
      <c r="V172" s="35"/>
      <c r="W172" s="35">
        <f t="shared" si="219"/>
        <v>329297.5</v>
      </c>
      <c r="X172" s="35"/>
      <c r="Y172" s="35">
        <f t="shared" si="502"/>
        <v>329297.5</v>
      </c>
      <c r="Z172" s="35"/>
      <c r="AA172" s="35">
        <f t="shared" si="503"/>
        <v>329297.5</v>
      </c>
      <c r="AB172" s="35"/>
      <c r="AC172" s="35">
        <f t="shared" si="504"/>
        <v>329297.5</v>
      </c>
      <c r="AD172" s="35"/>
      <c r="AE172" s="35">
        <f t="shared" si="505"/>
        <v>329297.5</v>
      </c>
      <c r="AF172" s="46"/>
      <c r="AG172" s="35">
        <f t="shared" si="506"/>
        <v>329297.5</v>
      </c>
      <c r="AH172" s="35">
        <v>585645.4</v>
      </c>
      <c r="AI172" s="35"/>
      <c r="AJ172" s="35">
        <f t="shared" si="220"/>
        <v>585645.4</v>
      </c>
      <c r="AK172" s="35"/>
      <c r="AL172" s="35">
        <f t="shared" si="507"/>
        <v>585645.4</v>
      </c>
      <c r="AM172" s="35"/>
      <c r="AN172" s="35">
        <f t="shared" si="508"/>
        <v>585645.4</v>
      </c>
      <c r="AO172" s="35"/>
      <c r="AP172" s="35">
        <f t="shared" si="509"/>
        <v>585645.4</v>
      </c>
      <c r="AQ172" s="35"/>
      <c r="AR172" s="35">
        <f t="shared" si="510"/>
        <v>585645.4</v>
      </c>
      <c r="AS172" s="46"/>
      <c r="AT172" s="35">
        <f t="shared" si="511"/>
        <v>585645.4</v>
      </c>
      <c r="AU172" s="29" t="s">
        <v>281</v>
      </c>
      <c r="AW172" s="11"/>
    </row>
    <row r="173" spans="1:49" ht="56.25" x14ac:dyDescent="0.3">
      <c r="A173" s="1" t="s">
        <v>178</v>
      </c>
      <c r="B173" s="60" t="s">
        <v>120</v>
      </c>
      <c r="C173" s="10" t="s">
        <v>111</v>
      </c>
      <c r="D173" s="34">
        <v>21398.400000000001</v>
      </c>
      <c r="E173" s="35"/>
      <c r="F173" s="35">
        <f t="shared" si="218"/>
        <v>21398.400000000001</v>
      </c>
      <c r="G173" s="35"/>
      <c r="H173" s="35">
        <f t="shared" si="495"/>
        <v>21398.400000000001</v>
      </c>
      <c r="I173" s="35"/>
      <c r="J173" s="35">
        <f t="shared" si="496"/>
        <v>21398.400000000001</v>
      </c>
      <c r="K173" s="35"/>
      <c r="L173" s="35">
        <f t="shared" si="497"/>
        <v>21398.400000000001</v>
      </c>
      <c r="M173" s="35"/>
      <c r="N173" s="35">
        <f t="shared" si="498"/>
        <v>21398.400000000001</v>
      </c>
      <c r="O173" s="79"/>
      <c r="P173" s="35">
        <f t="shared" si="499"/>
        <v>21398.400000000001</v>
      </c>
      <c r="Q173" s="35"/>
      <c r="R173" s="35">
        <f t="shared" si="500"/>
        <v>21398.400000000001</v>
      </c>
      <c r="S173" s="46"/>
      <c r="T173" s="35">
        <f t="shared" si="501"/>
        <v>21398.400000000001</v>
      </c>
      <c r="U173" s="35">
        <v>0</v>
      </c>
      <c r="V173" s="35"/>
      <c r="W173" s="35">
        <f t="shared" si="219"/>
        <v>0</v>
      </c>
      <c r="X173" s="35"/>
      <c r="Y173" s="35">
        <f t="shared" si="502"/>
        <v>0</v>
      </c>
      <c r="Z173" s="35"/>
      <c r="AA173" s="35">
        <f t="shared" si="503"/>
        <v>0</v>
      </c>
      <c r="AB173" s="35"/>
      <c r="AC173" s="35">
        <f t="shared" si="504"/>
        <v>0</v>
      </c>
      <c r="AD173" s="35"/>
      <c r="AE173" s="35">
        <f t="shared" si="505"/>
        <v>0</v>
      </c>
      <c r="AF173" s="46"/>
      <c r="AG173" s="35">
        <f t="shared" si="506"/>
        <v>0</v>
      </c>
      <c r="AH173" s="35">
        <v>0</v>
      </c>
      <c r="AI173" s="35"/>
      <c r="AJ173" s="35">
        <f t="shared" si="220"/>
        <v>0</v>
      </c>
      <c r="AK173" s="35"/>
      <c r="AL173" s="35">
        <f t="shared" si="507"/>
        <v>0</v>
      </c>
      <c r="AM173" s="35"/>
      <c r="AN173" s="35">
        <f t="shared" si="508"/>
        <v>0</v>
      </c>
      <c r="AO173" s="35"/>
      <c r="AP173" s="35">
        <f t="shared" si="509"/>
        <v>0</v>
      </c>
      <c r="AQ173" s="35"/>
      <c r="AR173" s="35">
        <f t="shared" si="510"/>
        <v>0</v>
      </c>
      <c r="AS173" s="46"/>
      <c r="AT173" s="35">
        <f t="shared" si="511"/>
        <v>0</v>
      </c>
      <c r="AU173" s="29" t="s">
        <v>276</v>
      </c>
      <c r="AW173" s="11"/>
    </row>
    <row r="174" spans="1:49" ht="56.25" x14ac:dyDescent="0.3">
      <c r="A174" s="1" t="s">
        <v>179</v>
      </c>
      <c r="B174" s="60" t="s">
        <v>121</v>
      </c>
      <c r="C174" s="6" t="s">
        <v>111</v>
      </c>
      <c r="D174" s="34">
        <f>D176+D177</f>
        <v>35000</v>
      </c>
      <c r="E174" s="35">
        <f>E176+E177</f>
        <v>0</v>
      </c>
      <c r="F174" s="35">
        <f t="shared" si="218"/>
        <v>35000</v>
      </c>
      <c r="G174" s="35">
        <f>G176+G177</f>
        <v>0</v>
      </c>
      <c r="H174" s="35">
        <f t="shared" si="495"/>
        <v>35000</v>
      </c>
      <c r="I174" s="35">
        <f>I176+I177</f>
        <v>0</v>
      </c>
      <c r="J174" s="35">
        <f t="shared" si="496"/>
        <v>35000</v>
      </c>
      <c r="K174" s="35">
        <f>K176+K177</f>
        <v>0</v>
      </c>
      <c r="L174" s="35">
        <f t="shared" si="497"/>
        <v>35000</v>
      </c>
      <c r="M174" s="35">
        <f>M176+M177</f>
        <v>0</v>
      </c>
      <c r="N174" s="35">
        <f t="shared" si="498"/>
        <v>35000</v>
      </c>
      <c r="O174" s="79">
        <f>O176+O177</f>
        <v>0</v>
      </c>
      <c r="P174" s="35">
        <f t="shared" si="499"/>
        <v>35000</v>
      </c>
      <c r="Q174" s="35">
        <f>Q176+Q177</f>
        <v>0</v>
      </c>
      <c r="R174" s="35">
        <f t="shared" si="500"/>
        <v>35000</v>
      </c>
      <c r="S174" s="46">
        <f>S176+S177</f>
        <v>0</v>
      </c>
      <c r="T174" s="35">
        <f t="shared" si="501"/>
        <v>35000</v>
      </c>
      <c r="U174" s="35">
        <f t="shared" ref="U174:AI174" si="512">U176+U177</f>
        <v>105000</v>
      </c>
      <c r="V174" s="35">
        <f t="shared" ref="V174:X174" si="513">V176+V177</f>
        <v>0</v>
      </c>
      <c r="W174" s="35">
        <f t="shared" si="219"/>
        <v>105000</v>
      </c>
      <c r="X174" s="35">
        <f t="shared" si="513"/>
        <v>0</v>
      </c>
      <c r="Y174" s="35">
        <f t="shared" si="502"/>
        <v>105000</v>
      </c>
      <c r="Z174" s="35">
        <f t="shared" ref="Z174:AB174" si="514">Z176+Z177</f>
        <v>0</v>
      </c>
      <c r="AA174" s="35">
        <f t="shared" si="503"/>
        <v>105000</v>
      </c>
      <c r="AB174" s="35">
        <f t="shared" si="514"/>
        <v>0</v>
      </c>
      <c r="AC174" s="35">
        <f t="shared" si="504"/>
        <v>105000</v>
      </c>
      <c r="AD174" s="35">
        <f t="shared" ref="AD174:AF174" si="515">AD176+AD177</f>
        <v>0</v>
      </c>
      <c r="AE174" s="35">
        <f t="shared" si="505"/>
        <v>105000</v>
      </c>
      <c r="AF174" s="46">
        <f t="shared" si="515"/>
        <v>0</v>
      </c>
      <c r="AG174" s="35">
        <f t="shared" si="506"/>
        <v>105000</v>
      </c>
      <c r="AH174" s="35">
        <f t="shared" si="512"/>
        <v>105000</v>
      </c>
      <c r="AI174" s="35">
        <f t="shared" si="512"/>
        <v>0</v>
      </c>
      <c r="AJ174" s="35">
        <f t="shared" si="220"/>
        <v>105000</v>
      </c>
      <c r="AK174" s="35">
        <f t="shared" ref="AK174:AM174" si="516">AK176+AK177</f>
        <v>0</v>
      </c>
      <c r="AL174" s="35">
        <f t="shared" si="507"/>
        <v>105000</v>
      </c>
      <c r="AM174" s="35">
        <f t="shared" si="516"/>
        <v>0</v>
      </c>
      <c r="AN174" s="35">
        <f t="shared" si="508"/>
        <v>105000</v>
      </c>
      <c r="AO174" s="35">
        <f t="shared" ref="AO174:AQ174" si="517">AO176+AO177</f>
        <v>0</v>
      </c>
      <c r="AP174" s="35">
        <f t="shared" si="509"/>
        <v>105000</v>
      </c>
      <c r="AQ174" s="35">
        <f t="shared" si="517"/>
        <v>0</v>
      </c>
      <c r="AR174" s="35">
        <f t="shared" si="510"/>
        <v>105000</v>
      </c>
      <c r="AS174" s="46">
        <f t="shared" ref="AS174" si="518">AS176+AS177</f>
        <v>0</v>
      </c>
      <c r="AT174" s="35">
        <f t="shared" si="511"/>
        <v>105000</v>
      </c>
      <c r="AU174" s="29"/>
      <c r="AW174" s="11"/>
    </row>
    <row r="175" spans="1:49" x14ac:dyDescent="0.3">
      <c r="A175" s="1"/>
      <c r="B175" s="60" t="s">
        <v>5</v>
      </c>
      <c r="C175" s="10"/>
      <c r="D175" s="34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79"/>
      <c r="P175" s="35"/>
      <c r="Q175" s="35"/>
      <c r="R175" s="35"/>
      <c r="S175" s="46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46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46"/>
      <c r="AT175" s="35"/>
      <c r="AU175" s="29"/>
      <c r="AW175" s="11"/>
    </row>
    <row r="176" spans="1:49" hidden="1" x14ac:dyDescent="0.3">
      <c r="A176" s="1"/>
      <c r="B176" s="5" t="s">
        <v>6</v>
      </c>
      <c r="C176" s="2"/>
      <c r="D176" s="34">
        <v>26250</v>
      </c>
      <c r="E176" s="35"/>
      <c r="F176" s="35">
        <f t="shared" ref="F176:F252" si="519">D176+E176</f>
        <v>26250</v>
      </c>
      <c r="G176" s="35"/>
      <c r="H176" s="35">
        <f t="shared" ref="H176:H178" si="520">F176+G176</f>
        <v>26250</v>
      </c>
      <c r="I176" s="35"/>
      <c r="J176" s="35">
        <f t="shared" ref="J176:J178" si="521">H176+I176</f>
        <v>26250</v>
      </c>
      <c r="K176" s="35"/>
      <c r="L176" s="35">
        <f t="shared" ref="L176:L178" si="522">J176+K176</f>
        <v>26250</v>
      </c>
      <c r="M176" s="35"/>
      <c r="N176" s="35">
        <f t="shared" ref="N176:N178" si="523">L176+M176</f>
        <v>26250</v>
      </c>
      <c r="O176" s="79"/>
      <c r="P176" s="35">
        <f t="shared" ref="P176:P178" si="524">N176+O176</f>
        <v>26250</v>
      </c>
      <c r="Q176" s="35"/>
      <c r="R176" s="35">
        <f t="shared" ref="R176:R178" si="525">P176+Q176</f>
        <v>26250</v>
      </c>
      <c r="S176" s="46"/>
      <c r="T176" s="35">
        <f t="shared" ref="T176:T178" si="526">R176+S176</f>
        <v>26250</v>
      </c>
      <c r="U176" s="35">
        <v>26250</v>
      </c>
      <c r="V176" s="35"/>
      <c r="W176" s="35">
        <f t="shared" ref="W176:W252" si="527">U176+V176</f>
        <v>26250</v>
      </c>
      <c r="X176" s="35"/>
      <c r="Y176" s="35">
        <f t="shared" ref="Y176:Y178" si="528">W176+X176</f>
        <v>26250</v>
      </c>
      <c r="Z176" s="35"/>
      <c r="AA176" s="35">
        <f t="shared" ref="AA176:AA178" si="529">Y176+Z176</f>
        <v>26250</v>
      </c>
      <c r="AB176" s="35"/>
      <c r="AC176" s="35">
        <f t="shared" ref="AC176:AC178" si="530">AA176+AB176</f>
        <v>26250</v>
      </c>
      <c r="AD176" s="35"/>
      <c r="AE176" s="35">
        <f t="shared" ref="AE176:AE178" si="531">AC176+AD176</f>
        <v>26250</v>
      </c>
      <c r="AF176" s="46"/>
      <c r="AG176" s="35">
        <f t="shared" ref="AG176:AG178" si="532">AE176+AF176</f>
        <v>26250</v>
      </c>
      <c r="AH176" s="35">
        <v>26250</v>
      </c>
      <c r="AI176" s="35"/>
      <c r="AJ176" s="35">
        <f t="shared" ref="AJ176:AJ252" si="533">AH176+AI176</f>
        <v>26250</v>
      </c>
      <c r="AK176" s="35"/>
      <c r="AL176" s="35">
        <f t="shared" ref="AL176:AL178" si="534">AJ176+AK176</f>
        <v>26250</v>
      </c>
      <c r="AM176" s="35"/>
      <c r="AN176" s="35">
        <f t="shared" ref="AN176:AN178" si="535">AL176+AM176</f>
        <v>26250</v>
      </c>
      <c r="AO176" s="35"/>
      <c r="AP176" s="35">
        <f t="shared" ref="AP176:AP178" si="536">AN176+AO176</f>
        <v>26250</v>
      </c>
      <c r="AQ176" s="35"/>
      <c r="AR176" s="35">
        <f t="shared" ref="AR176:AR178" si="537">AP176+AQ176</f>
        <v>26250</v>
      </c>
      <c r="AS176" s="46"/>
      <c r="AT176" s="35">
        <f t="shared" ref="AT176:AT178" si="538">AR176+AS176</f>
        <v>26250</v>
      </c>
      <c r="AU176" s="30" t="s">
        <v>277</v>
      </c>
      <c r="AV176" s="23" t="s">
        <v>51</v>
      </c>
      <c r="AW176" s="11"/>
    </row>
    <row r="177" spans="1:49" x14ac:dyDescent="0.3">
      <c r="A177" s="1"/>
      <c r="B177" s="60" t="s">
        <v>20</v>
      </c>
      <c r="C177" s="10"/>
      <c r="D177" s="34">
        <v>8750</v>
      </c>
      <c r="E177" s="35"/>
      <c r="F177" s="35">
        <f t="shared" si="519"/>
        <v>8750</v>
      </c>
      <c r="G177" s="35"/>
      <c r="H177" s="35">
        <f t="shared" si="520"/>
        <v>8750</v>
      </c>
      <c r="I177" s="35"/>
      <c r="J177" s="35">
        <f t="shared" si="521"/>
        <v>8750</v>
      </c>
      <c r="K177" s="35"/>
      <c r="L177" s="35">
        <f t="shared" si="522"/>
        <v>8750</v>
      </c>
      <c r="M177" s="35"/>
      <c r="N177" s="35">
        <f t="shared" si="523"/>
        <v>8750</v>
      </c>
      <c r="O177" s="79"/>
      <c r="P177" s="35">
        <f t="shared" si="524"/>
        <v>8750</v>
      </c>
      <c r="Q177" s="35"/>
      <c r="R177" s="35">
        <f t="shared" si="525"/>
        <v>8750</v>
      </c>
      <c r="S177" s="46"/>
      <c r="T177" s="35">
        <f t="shared" si="526"/>
        <v>8750</v>
      </c>
      <c r="U177" s="35">
        <v>78750</v>
      </c>
      <c r="V177" s="35"/>
      <c r="W177" s="35">
        <f t="shared" si="527"/>
        <v>78750</v>
      </c>
      <c r="X177" s="35"/>
      <c r="Y177" s="35">
        <f t="shared" si="528"/>
        <v>78750</v>
      </c>
      <c r="Z177" s="35"/>
      <c r="AA177" s="35">
        <f t="shared" si="529"/>
        <v>78750</v>
      </c>
      <c r="AB177" s="35"/>
      <c r="AC177" s="35">
        <f t="shared" si="530"/>
        <v>78750</v>
      </c>
      <c r="AD177" s="35"/>
      <c r="AE177" s="35">
        <f t="shared" si="531"/>
        <v>78750</v>
      </c>
      <c r="AF177" s="46"/>
      <c r="AG177" s="35">
        <f t="shared" si="532"/>
        <v>78750</v>
      </c>
      <c r="AH177" s="35">
        <v>78750</v>
      </c>
      <c r="AI177" s="35"/>
      <c r="AJ177" s="35">
        <f t="shared" si="533"/>
        <v>78750</v>
      </c>
      <c r="AK177" s="35"/>
      <c r="AL177" s="35">
        <f t="shared" si="534"/>
        <v>78750</v>
      </c>
      <c r="AM177" s="35"/>
      <c r="AN177" s="35">
        <f t="shared" si="535"/>
        <v>78750</v>
      </c>
      <c r="AO177" s="35"/>
      <c r="AP177" s="35">
        <f t="shared" si="536"/>
        <v>78750</v>
      </c>
      <c r="AQ177" s="35"/>
      <c r="AR177" s="35">
        <f t="shared" si="537"/>
        <v>78750</v>
      </c>
      <c r="AS177" s="46"/>
      <c r="AT177" s="35">
        <f t="shared" si="538"/>
        <v>78750</v>
      </c>
      <c r="AU177" s="29" t="s">
        <v>281</v>
      </c>
      <c r="AW177" s="11"/>
    </row>
    <row r="178" spans="1:49" ht="56.25" x14ac:dyDescent="0.3">
      <c r="A178" s="1" t="s">
        <v>180</v>
      </c>
      <c r="B178" s="60" t="s">
        <v>122</v>
      </c>
      <c r="C178" s="6" t="s">
        <v>111</v>
      </c>
      <c r="D178" s="34">
        <f>D180+D181</f>
        <v>0</v>
      </c>
      <c r="E178" s="35">
        <f>E180+E181</f>
        <v>0</v>
      </c>
      <c r="F178" s="35">
        <f t="shared" si="519"/>
        <v>0</v>
      </c>
      <c r="G178" s="35">
        <f>G180+G181</f>
        <v>0</v>
      </c>
      <c r="H178" s="35">
        <f t="shared" si="520"/>
        <v>0</v>
      </c>
      <c r="I178" s="35">
        <f>I180+I181</f>
        <v>0</v>
      </c>
      <c r="J178" s="35">
        <f t="shared" si="521"/>
        <v>0</v>
      </c>
      <c r="K178" s="35">
        <f>K180+K181</f>
        <v>0</v>
      </c>
      <c r="L178" s="35">
        <f t="shared" si="522"/>
        <v>0</v>
      </c>
      <c r="M178" s="35">
        <f>M180+M181</f>
        <v>0</v>
      </c>
      <c r="N178" s="35">
        <f t="shared" si="523"/>
        <v>0</v>
      </c>
      <c r="O178" s="79">
        <f>O180+O181</f>
        <v>0</v>
      </c>
      <c r="P178" s="35">
        <f t="shared" si="524"/>
        <v>0</v>
      </c>
      <c r="Q178" s="35">
        <f>Q180+Q181</f>
        <v>0</v>
      </c>
      <c r="R178" s="35">
        <f t="shared" si="525"/>
        <v>0</v>
      </c>
      <c r="S178" s="46">
        <f>S180+S181</f>
        <v>0</v>
      </c>
      <c r="T178" s="35">
        <f t="shared" si="526"/>
        <v>0</v>
      </c>
      <c r="U178" s="35">
        <f t="shared" ref="U178:AI178" si="539">U180+U181</f>
        <v>8664.7000000000007</v>
      </c>
      <c r="V178" s="35">
        <f t="shared" ref="V178:X178" si="540">V180+V181</f>
        <v>0</v>
      </c>
      <c r="W178" s="35">
        <f t="shared" si="527"/>
        <v>8664.7000000000007</v>
      </c>
      <c r="X178" s="35">
        <f t="shared" si="540"/>
        <v>0</v>
      </c>
      <c r="Y178" s="35">
        <f t="shared" si="528"/>
        <v>8664.7000000000007</v>
      </c>
      <c r="Z178" s="35">
        <f t="shared" ref="Z178:AB178" si="541">Z180+Z181</f>
        <v>0</v>
      </c>
      <c r="AA178" s="35">
        <f t="shared" si="529"/>
        <v>8664.7000000000007</v>
      </c>
      <c r="AB178" s="35">
        <f t="shared" si="541"/>
        <v>0</v>
      </c>
      <c r="AC178" s="35">
        <f t="shared" si="530"/>
        <v>8664.7000000000007</v>
      </c>
      <c r="AD178" s="35">
        <f t="shared" ref="AD178:AF178" si="542">AD180+AD181</f>
        <v>0</v>
      </c>
      <c r="AE178" s="35">
        <f t="shared" si="531"/>
        <v>8664.7000000000007</v>
      </c>
      <c r="AF178" s="46">
        <f t="shared" si="542"/>
        <v>0</v>
      </c>
      <c r="AG178" s="35">
        <f t="shared" si="532"/>
        <v>8664.7000000000007</v>
      </c>
      <c r="AH178" s="35">
        <f t="shared" si="539"/>
        <v>0</v>
      </c>
      <c r="AI178" s="35">
        <f t="shared" si="539"/>
        <v>0</v>
      </c>
      <c r="AJ178" s="35">
        <f t="shared" si="533"/>
        <v>0</v>
      </c>
      <c r="AK178" s="35">
        <f t="shared" ref="AK178:AM178" si="543">AK180+AK181</f>
        <v>0</v>
      </c>
      <c r="AL178" s="35">
        <f t="shared" si="534"/>
        <v>0</v>
      </c>
      <c r="AM178" s="35">
        <f t="shared" si="543"/>
        <v>0</v>
      </c>
      <c r="AN178" s="35">
        <f t="shared" si="535"/>
        <v>0</v>
      </c>
      <c r="AO178" s="35">
        <f t="shared" ref="AO178:AQ178" si="544">AO180+AO181</f>
        <v>0</v>
      </c>
      <c r="AP178" s="35">
        <f t="shared" si="536"/>
        <v>0</v>
      </c>
      <c r="AQ178" s="35">
        <f t="shared" si="544"/>
        <v>0</v>
      </c>
      <c r="AR178" s="35">
        <f t="shared" si="537"/>
        <v>0</v>
      </c>
      <c r="AS178" s="46">
        <f t="shared" ref="AS178" si="545">AS180+AS181</f>
        <v>0</v>
      </c>
      <c r="AT178" s="35">
        <f t="shared" si="538"/>
        <v>0</v>
      </c>
      <c r="AU178" s="29"/>
      <c r="AW178" s="11"/>
    </row>
    <row r="179" spans="1:49" x14ac:dyDescent="0.3">
      <c r="A179" s="1"/>
      <c r="B179" s="60" t="s">
        <v>5</v>
      </c>
      <c r="C179" s="6"/>
      <c r="D179" s="34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79"/>
      <c r="P179" s="35"/>
      <c r="Q179" s="35"/>
      <c r="R179" s="35"/>
      <c r="S179" s="46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46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46"/>
      <c r="AT179" s="35"/>
      <c r="AU179" s="29"/>
      <c r="AW179" s="11"/>
    </row>
    <row r="180" spans="1:49" hidden="1" x14ac:dyDescent="0.3">
      <c r="A180" s="1"/>
      <c r="B180" s="5" t="s">
        <v>6</v>
      </c>
      <c r="C180" s="43"/>
      <c r="D180" s="34">
        <v>0</v>
      </c>
      <c r="E180" s="35"/>
      <c r="F180" s="35">
        <f t="shared" si="519"/>
        <v>0</v>
      </c>
      <c r="G180" s="35"/>
      <c r="H180" s="35">
        <f t="shared" ref="H180:H182" si="546">F180+G180</f>
        <v>0</v>
      </c>
      <c r="I180" s="35"/>
      <c r="J180" s="35">
        <f t="shared" ref="J180:J182" si="547">H180+I180</f>
        <v>0</v>
      </c>
      <c r="K180" s="35"/>
      <c r="L180" s="35">
        <f t="shared" ref="L180:L182" si="548">J180+K180</f>
        <v>0</v>
      </c>
      <c r="M180" s="35"/>
      <c r="N180" s="35">
        <f t="shared" ref="N180:N182" si="549">L180+M180</f>
        <v>0</v>
      </c>
      <c r="O180" s="79"/>
      <c r="P180" s="35">
        <f t="shared" ref="P180:P182" si="550">N180+O180</f>
        <v>0</v>
      </c>
      <c r="Q180" s="35"/>
      <c r="R180" s="35">
        <f t="shared" ref="R180:R182" si="551">P180+Q180</f>
        <v>0</v>
      </c>
      <c r="S180" s="46"/>
      <c r="T180" s="35">
        <f t="shared" ref="T180:T182" si="552">R180+S180</f>
        <v>0</v>
      </c>
      <c r="U180" s="35">
        <v>2166.1999999999998</v>
      </c>
      <c r="V180" s="35"/>
      <c r="W180" s="35">
        <f t="shared" si="527"/>
        <v>2166.1999999999998</v>
      </c>
      <c r="X180" s="35"/>
      <c r="Y180" s="35">
        <f t="shared" ref="Y180:Y182" si="553">W180+X180</f>
        <v>2166.1999999999998</v>
      </c>
      <c r="Z180" s="35"/>
      <c r="AA180" s="35">
        <f t="shared" ref="AA180:AA182" si="554">Y180+Z180</f>
        <v>2166.1999999999998</v>
      </c>
      <c r="AB180" s="35"/>
      <c r="AC180" s="35">
        <f t="shared" ref="AC180:AC182" si="555">AA180+AB180</f>
        <v>2166.1999999999998</v>
      </c>
      <c r="AD180" s="35"/>
      <c r="AE180" s="35">
        <f t="shared" ref="AE180:AE182" si="556">AC180+AD180</f>
        <v>2166.1999999999998</v>
      </c>
      <c r="AF180" s="46"/>
      <c r="AG180" s="35">
        <f t="shared" ref="AG180:AG182" si="557">AE180+AF180</f>
        <v>2166.1999999999998</v>
      </c>
      <c r="AH180" s="35">
        <v>0</v>
      </c>
      <c r="AI180" s="35"/>
      <c r="AJ180" s="35">
        <f t="shared" si="533"/>
        <v>0</v>
      </c>
      <c r="AK180" s="35"/>
      <c r="AL180" s="35">
        <f t="shared" ref="AL180:AL182" si="558">AJ180+AK180</f>
        <v>0</v>
      </c>
      <c r="AM180" s="35"/>
      <c r="AN180" s="35">
        <f t="shared" ref="AN180:AN182" si="559">AL180+AM180</f>
        <v>0</v>
      </c>
      <c r="AO180" s="35"/>
      <c r="AP180" s="35">
        <f t="shared" ref="AP180:AP182" si="560">AN180+AO180</f>
        <v>0</v>
      </c>
      <c r="AQ180" s="35"/>
      <c r="AR180" s="35">
        <f t="shared" ref="AR180:AR182" si="561">AP180+AQ180</f>
        <v>0</v>
      </c>
      <c r="AS180" s="46"/>
      <c r="AT180" s="35">
        <f t="shared" ref="AT180:AT182" si="562">AR180+AS180</f>
        <v>0</v>
      </c>
      <c r="AU180" s="29" t="s">
        <v>278</v>
      </c>
      <c r="AV180" s="23" t="s">
        <v>51</v>
      </c>
      <c r="AW180" s="11"/>
    </row>
    <row r="181" spans="1:49" x14ac:dyDescent="0.3">
      <c r="A181" s="1"/>
      <c r="B181" s="60" t="s">
        <v>20</v>
      </c>
      <c r="C181" s="60"/>
      <c r="D181" s="34">
        <v>0</v>
      </c>
      <c r="E181" s="35"/>
      <c r="F181" s="35">
        <f t="shared" si="519"/>
        <v>0</v>
      </c>
      <c r="G181" s="35"/>
      <c r="H181" s="35">
        <f t="shared" si="546"/>
        <v>0</v>
      </c>
      <c r="I181" s="35"/>
      <c r="J181" s="35">
        <f t="shared" si="547"/>
        <v>0</v>
      </c>
      <c r="K181" s="35"/>
      <c r="L181" s="35">
        <f t="shared" si="548"/>
        <v>0</v>
      </c>
      <c r="M181" s="35"/>
      <c r="N181" s="35">
        <f t="shared" si="549"/>
        <v>0</v>
      </c>
      <c r="O181" s="79"/>
      <c r="P181" s="35">
        <f t="shared" si="550"/>
        <v>0</v>
      </c>
      <c r="Q181" s="35"/>
      <c r="R181" s="35">
        <f t="shared" si="551"/>
        <v>0</v>
      </c>
      <c r="S181" s="46"/>
      <c r="T181" s="35">
        <f t="shared" si="552"/>
        <v>0</v>
      </c>
      <c r="U181" s="35">
        <v>6498.5</v>
      </c>
      <c r="V181" s="35"/>
      <c r="W181" s="35">
        <f t="shared" si="527"/>
        <v>6498.5</v>
      </c>
      <c r="X181" s="35"/>
      <c r="Y181" s="35">
        <f t="shared" si="553"/>
        <v>6498.5</v>
      </c>
      <c r="Z181" s="35"/>
      <c r="AA181" s="35">
        <f t="shared" si="554"/>
        <v>6498.5</v>
      </c>
      <c r="AB181" s="35"/>
      <c r="AC181" s="35">
        <f t="shared" si="555"/>
        <v>6498.5</v>
      </c>
      <c r="AD181" s="35"/>
      <c r="AE181" s="35">
        <f t="shared" si="556"/>
        <v>6498.5</v>
      </c>
      <c r="AF181" s="46"/>
      <c r="AG181" s="35">
        <f t="shared" si="557"/>
        <v>6498.5</v>
      </c>
      <c r="AH181" s="35">
        <v>0</v>
      </c>
      <c r="AI181" s="35"/>
      <c r="AJ181" s="35">
        <f t="shared" si="533"/>
        <v>0</v>
      </c>
      <c r="AK181" s="35"/>
      <c r="AL181" s="35">
        <f t="shared" si="558"/>
        <v>0</v>
      </c>
      <c r="AM181" s="35"/>
      <c r="AN181" s="35">
        <f t="shared" si="559"/>
        <v>0</v>
      </c>
      <c r="AO181" s="35"/>
      <c r="AP181" s="35">
        <f t="shared" si="560"/>
        <v>0</v>
      </c>
      <c r="AQ181" s="35"/>
      <c r="AR181" s="35">
        <f t="shared" si="561"/>
        <v>0</v>
      </c>
      <c r="AS181" s="46"/>
      <c r="AT181" s="35">
        <f t="shared" si="562"/>
        <v>0</v>
      </c>
      <c r="AU181" s="29" t="s">
        <v>281</v>
      </c>
      <c r="AW181" s="11"/>
    </row>
    <row r="182" spans="1:49" ht="56.25" x14ac:dyDescent="0.3">
      <c r="A182" s="1" t="s">
        <v>181</v>
      </c>
      <c r="B182" s="60" t="s">
        <v>123</v>
      </c>
      <c r="C182" s="60" t="s">
        <v>111</v>
      </c>
      <c r="D182" s="34">
        <f>D184+D185</f>
        <v>0</v>
      </c>
      <c r="E182" s="35">
        <f>E184+E185</f>
        <v>0</v>
      </c>
      <c r="F182" s="35">
        <f t="shared" si="519"/>
        <v>0</v>
      </c>
      <c r="G182" s="35">
        <f>G184+G185</f>
        <v>0</v>
      </c>
      <c r="H182" s="35">
        <f t="shared" si="546"/>
        <v>0</v>
      </c>
      <c r="I182" s="35">
        <f>I184+I185</f>
        <v>0</v>
      </c>
      <c r="J182" s="35">
        <f t="shared" si="547"/>
        <v>0</v>
      </c>
      <c r="K182" s="35">
        <f>K184+K185</f>
        <v>0</v>
      </c>
      <c r="L182" s="35">
        <f t="shared" si="548"/>
        <v>0</v>
      </c>
      <c r="M182" s="35">
        <f>M184+M185</f>
        <v>0</v>
      </c>
      <c r="N182" s="35">
        <f t="shared" si="549"/>
        <v>0</v>
      </c>
      <c r="O182" s="79">
        <f>O184+O185</f>
        <v>0</v>
      </c>
      <c r="P182" s="35">
        <f t="shared" si="550"/>
        <v>0</v>
      </c>
      <c r="Q182" s="35">
        <f>Q184+Q185</f>
        <v>0</v>
      </c>
      <c r="R182" s="35">
        <f t="shared" si="551"/>
        <v>0</v>
      </c>
      <c r="S182" s="46">
        <f>S184+S185</f>
        <v>0</v>
      </c>
      <c r="T182" s="35">
        <f t="shared" si="552"/>
        <v>0</v>
      </c>
      <c r="U182" s="35">
        <f t="shared" ref="U182:AI182" si="563">U184+U185</f>
        <v>8208.7000000000007</v>
      </c>
      <c r="V182" s="35">
        <f t="shared" ref="V182:X182" si="564">V184+V185</f>
        <v>0</v>
      </c>
      <c r="W182" s="35">
        <f t="shared" si="527"/>
        <v>8208.7000000000007</v>
      </c>
      <c r="X182" s="35">
        <f t="shared" si="564"/>
        <v>0</v>
      </c>
      <c r="Y182" s="35">
        <f t="shared" si="553"/>
        <v>8208.7000000000007</v>
      </c>
      <c r="Z182" s="35">
        <f t="shared" ref="Z182:AB182" si="565">Z184+Z185</f>
        <v>0</v>
      </c>
      <c r="AA182" s="35">
        <f t="shared" si="554"/>
        <v>8208.7000000000007</v>
      </c>
      <c r="AB182" s="35">
        <f t="shared" si="565"/>
        <v>0</v>
      </c>
      <c r="AC182" s="35">
        <f t="shared" si="555"/>
        <v>8208.7000000000007</v>
      </c>
      <c r="AD182" s="35">
        <f t="shared" ref="AD182:AF182" si="566">AD184+AD185</f>
        <v>0</v>
      </c>
      <c r="AE182" s="35">
        <f t="shared" si="556"/>
        <v>8208.7000000000007</v>
      </c>
      <c r="AF182" s="46">
        <f t="shared" si="566"/>
        <v>0</v>
      </c>
      <c r="AG182" s="35">
        <f t="shared" si="557"/>
        <v>8208.7000000000007</v>
      </c>
      <c r="AH182" s="35">
        <f t="shared" si="563"/>
        <v>0</v>
      </c>
      <c r="AI182" s="35">
        <f t="shared" si="563"/>
        <v>0</v>
      </c>
      <c r="AJ182" s="35">
        <f t="shared" si="533"/>
        <v>0</v>
      </c>
      <c r="AK182" s="35">
        <f t="shared" ref="AK182:AM182" si="567">AK184+AK185</f>
        <v>0</v>
      </c>
      <c r="AL182" s="35">
        <f t="shared" si="558"/>
        <v>0</v>
      </c>
      <c r="AM182" s="35">
        <f t="shared" si="567"/>
        <v>0</v>
      </c>
      <c r="AN182" s="35">
        <f t="shared" si="559"/>
        <v>0</v>
      </c>
      <c r="AO182" s="35">
        <f t="shared" ref="AO182:AQ182" si="568">AO184+AO185</f>
        <v>0</v>
      </c>
      <c r="AP182" s="35">
        <f t="shared" si="560"/>
        <v>0</v>
      </c>
      <c r="AQ182" s="35">
        <f t="shared" si="568"/>
        <v>0</v>
      </c>
      <c r="AR182" s="35">
        <f t="shared" si="561"/>
        <v>0</v>
      </c>
      <c r="AS182" s="46">
        <f t="shared" ref="AS182" si="569">AS184+AS185</f>
        <v>0</v>
      </c>
      <c r="AT182" s="35">
        <f t="shared" si="562"/>
        <v>0</v>
      </c>
      <c r="AU182" s="29"/>
      <c r="AW182" s="11"/>
    </row>
    <row r="183" spans="1:49" x14ac:dyDescent="0.3">
      <c r="A183" s="1"/>
      <c r="B183" s="60" t="s">
        <v>5</v>
      </c>
      <c r="C183" s="6"/>
      <c r="D183" s="34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79"/>
      <c r="P183" s="35"/>
      <c r="Q183" s="35"/>
      <c r="R183" s="35"/>
      <c r="S183" s="46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46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46"/>
      <c r="AT183" s="35"/>
      <c r="AU183" s="29"/>
      <c r="AW183" s="11"/>
    </row>
    <row r="184" spans="1:49" hidden="1" x14ac:dyDescent="0.3">
      <c r="A184" s="1"/>
      <c r="B184" s="5" t="s">
        <v>6</v>
      </c>
      <c r="C184" s="43"/>
      <c r="D184" s="34">
        <v>0</v>
      </c>
      <c r="E184" s="35"/>
      <c r="F184" s="35">
        <f t="shared" si="519"/>
        <v>0</v>
      </c>
      <c r="G184" s="35"/>
      <c r="H184" s="35">
        <f t="shared" ref="H184:H186" si="570">F184+G184</f>
        <v>0</v>
      </c>
      <c r="I184" s="35"/>
      <c r="J184" s="35">
        <f t="shared" ref="J184:J186" si="571">H184+I184</f>
        <v>0</v>
      </c>
      <c r="K184" s="35"/>
      <c r="L184" s="35">
        <f t="shared" ref="L184:L186" si="572">J184+K184</f>
        <v>0</v>
      </c>
      <c r="M184" s="35"/>
      <c r="N184" s="35">
        <f t="shared" ref="N184:N186" si="573">L184+M184</f>
        <v>0</v>
      </c>
      <c r="O184" s="79"/>
      <c r="P184" s="35">
        <f t="shared" ref="P184:P186" si="574">N184+O184</f>
        <v>0</v>
      </c>
      <c r="Q184" s="35"/>
      <c r="R184" s="35">
        <f t="shared" ref="R184:R186" si="575">P184+Q184</f>
        <v>0</v>
      </c>
      <c r="S184" s="46"/>
      <c r="T184" s="35">
        <f t="shared" ref="T184:T186" si="576">R184+S184</f>
        <v>0</v>
      </c>
      <c r="U184" s="35">
        <v>2052.1999999999998</v>
      </c>
      <c r="V184" s="35"/>
      <c r="W184" s="35">
        <f t="shared" si="527"/>
        <v>2052.1999999999998</v>
      </c>
      <c r="X184" s="35"/>
      <c r="Y184" s="35">
        <f t="shared" ref="Y184:Y186" si="577">W184+X184</f>
        <v>2052.1999999999998</v>
      </c>
      <c r="Z184" s="35"/>
      <c r="AA184" s="35">
        <f t="shared" ref="AA184:AA186" si="578">Y184+Z184</f>
        <v>2052.1999999999998</v>
      </c>
      <c r="AB184" s="35"/>
      <c r="AC184" s="35">
        <f t="shared" ref="AC184:AC186" si="579">AA184+AB184</f>
        <v>2052.1999999999998</v>
      </c>
      <c r="AD184" s="35"/>
      <c r="AE184" s="35">
        <f t="shared" ref="AE184:AE186" si="580">AC184+AD184</f>
        <v>2052.1999999999998</v>
      </c>
      <c r="AF184" s="46"/>
      <c r="AG184" s="35">
        <f t="shared" ref="AG184:AG186" si="581">AE184+AF184</f>
        <v>2052.1999999999998</v>
      </c>
      <c r="AH184" s="35">
        <v>0</v>
      </c>
      <c r="AI184" s="35"/>
      <c r="AJ184" s="35">
        <f t="shared" si="533"/>
        <v>0</v>
      </c>
      <c r="AK184" s="35"/>
      <c r="AL184" s="35">
        <f t="shared" ref="AL184:AL186" si="582">AJ184+AK184</f>
        <v>0</v>
      </c>
      <c r="AM184" s="35"/>
      <c r="AN184" s="35">
        <f t="shared" ref="AN184:AN186" si="583">AL184+AM184</f>
        <v>0</v>
      </c>
      <c r="AO184" s="35"/>
      <c r="AP184" s="35">
        <f t="shared" ref="AP184:AP186" si="584">AN184+AO184</f>
        <v>0</v>
      </c>
      <c r="AQ184" s="35"/>
      <c r="AR184" s="35">
        <f t="shared" ref="AR184:AR186" si="585">AP184+AQ184</f>
        <v>0</v>
      </c>
      <c r="AS184" s="46"/>
      <c r="AT184" s="35">
        <f t="shared" ref="AT184:AT186" si="586">AR184+AS184</f>
        <v>0</v>
      </c>
      <c r="AU184" s="29" t="s">
        <v>279</v>
      </c>
      <c r="AV184" s="23" t="s">
        <v>51</v>
      </c>
      <c r="AW184" s="11"/>
    </row>
    <row r="185" spans="1:49" x14ac:dyDescent="0.3">
      <c r="A185" s="1"/>
      <c r="B185" s="60" t="s">
        <v>20</v>
      </c>
      <c r="C185" s="60"/>
      <c r="D185" s="34">
        <v>0</v>
      </c>
      <c r="E185" s="35"/>
      <c r="F185" s="35">
        <f t="shared" si="519"/>
        <v>0</v>
      </c>
      <c r="G185" s="35"/>
      <c r="H185" s="35">
        <f t="shared" si="570"/>
        <v>0</v>
      </c>
      <c r="I185" s="35"/>
      <c r="J185" s="35">
        <f t="shared" si="571"/>
        <v>0</v>
      </c>
      <c r="K185" s="35"/>
      <c r="L185" s="35">
        <f t="shared" si="572"/>
        <v>0</v>
      </c>
      <c r="M185" s="35"/>
      <c r="N185" s="35">
        <f t="shared" si="573"/>
        <v>0</v>
      </c>
      <c r="O185" s="79"/>
      <c r="P185" s="35">
        <f t="shared" si="574"/>
        <v>0</v>
      </c>
      <c r="Q185" s="35"/>
      <c r="R185" s="35">
        <f t="shared" si="575"/>
        <v>0</v>
      </c>
      <c r="S185" s="46"/>
      <c r="T185" s="35">
        <f t="shared" si="576"/>
        <v>0</v>
      </c>
      <c r="U185" s="35">
        <v>6156.5</v>
      </c>
      <c r="V185" s="35"/>
      <c r="W185" s="35">
        <f t="shared" si="527"/>
        <v>6156.5</v>
      </c>
      <c r="X185" s="35"/>
      <c r="Y185" s="35">
        <f t="shared" si="577"/>
        <v>6156.5</v>
      </c>
      <c r="Z185" s="35"/>
      <c r="AA185" s="35">
        <f t="shared" si="578"/>
        <v>6156.5</v>
      </c>
      <c r="AB185" s="35"/>
      <c r="AC185" s="35">
        <f t="shared" si="579"/>
        <v>6156.5</v>
      </c>
      <c r="AD185" s="35"/>
      <c r="AE185" s="35">
        <f t="shared" si="580"/>
        <v>6156.5</v>
      </c>
      <c r="AF185" s="46"/>
      <c r="AG185" s="35">
        <f t="shared" si="581"/>
        <v>6156.5</v>
      </c>
      <c r="AH185" s="35">
        <v>0</v>
      </c>
      <c r="AI185" s="35"/>
      <c r="AJ185" s="35">
        <f t="shared" si="533"/>
        <v>0</v>
      </c>
      <c r="AK185" s="35"/>
      <c r="AL185" s="35">
        <f t="shared" si="582"/>
        <v>0</v>
      </c>
      <c r="AM185" s="35"/>
      <c r="AN185" s="35">
        <f t="shared" si="583"/>
        <v>0</v>
      </c>
      <c r="AO185" s="35"/>
      <c r="AP185" s="35">
        <f t="shared" si="584"/>
        <v>0</v>
      </c>
      <c r="AQ185" s="35"/>
      <c r="AR185" s="35">
        <f t="shared" si="585"/>
        <v>0</v>
      </c>
      <c r="AS185" s="46"/>
      <c r="AT185" s="35">
        <f t="shared" si="586"/>
        <v>0</v>
      </c>
      <c r="AU185" s="29" t="s">
        <v>281</v>
      </c>
      <c r="AW185" s="11"/>
    </row>
    <row r="186" spans="1:49" ht="56.25" x14ac:dyDescent="0.3">
      <c r="A186" s="1" t="s">
        <v>182</v>
      </c>
      <c r="B186" s="60" t="s">
        <v>124</v>
      </c>
      <c r="C186" s="60" t="s">
        <v>111</v>
      </c>
      <c r="D186" s="34">
        <f>D188+D189</f>
        <v>235920.4</v>
      </c>
      <c r="E186" s="35">
        <f>E188+E189</f>
        <v>0</v>
      </c>
      <c r="F186" s="35">
        <f t="shared" si="519"/>
        <v>235920.4</v>
      </c>
      <c r="G186" s="35">
        <f>G188+G189</f>
        <v>0</v>
      </c>
      <c r="H186" s="35">
        <f t="shared" si="570"/>
        <v>235920.4</v>
      </c>
      <c r="I186" s="35">
        <f>I188+I189</f>
        <v>0</v>
      </c>
      <c r="J186" s="35">
        <f t="shared" si="571"/>
        <v>235920.4</v>
      </c>
      <c r="K186" s="35">
        <f>K188+K189</f>
        <v>0</v>
      </c>
      <c r="L186" s="35">
        <f t="shared" si="572"/>
        <v>235920.4</v>
      </c>
      <c r="M186" s="35">
        <f>M188+M189</f>
        <v>0</v>
      </c>
      <c r="N186" s="35">
        <f t="shared" si="573"/>
        <v>235920.4</v>
      </c>
      <c r="O186" s="79">
        <f>O188+O189</f>
        <v>-58980.1</v>
      </c>
      <c r="P186" s="35">
        <f t="shared" si="574"/>
        <v>176940.3</v>
      </c>
      <c r="Q186" s="35">
        <f>Q188+Q189</f>
        <v>0</v>
      </c>
      <c r="R186" s="35">
        <f t="shared" si="575"/>
        <v>176940.3</v>
      </c>
      <c r="S186" s="46">
        <f>S188+S189</f>
        <v>0</v>
      </c>
      <c r="T186" s="35">
        <f t="shared" si="576"/>
        <v>176940.3</v>
      </c>
      <c r="U186" s="35">
        <f t="shared" ref="U186:AI186" si="587">U188+U189</f>
        <v>0</v>
      </c>
      <c r="V186" s="35">
        <f t="shared" ref="V186:X186" si="588">V188+V189</f>
        <v>0</v>
      </c>
      <c r="W186" s="35">
        <f t="shared" si="527"/>
        <v>0</v>
      </c>
      <c r="X186" s="35">
        <f t="shared" si="588"/>
        <v>0</v>
      </c>
      <c r="Y186" s="35">
        <f t="shared" si="577"/>
        <v>0</v>
      </c>
      <c r="Z186" s="35">
        <f t="shared" ref="Z186:AB186" si="589">Z188+Z189</f>
        <v>0</v>
      </c>
      <c r="AA186" s="35">
        <f t="shared" si="578"/>
        <v>0</v>
      </c>
      <c r="AB186" s="35">
        <f t="shared" si="589"/>
        <v>0</v>
      </c>
      <c r="AC186" s="35">
        <f t="shared" si="579"/>
        <v>0</v>
      </c>
      <c r="AD186" s="35">
        <f t="shared" ref="AD186:AF186" si="590">AD188+AD189</f>
        <v>1433.318</v>
      </c>
      <c r="AE186" s="35">
        <f t="shared" si="580"/>
        <v>1433.318</v>
      </c>
      <c r="AF186" s="46">
        <f t="shared" si="590"/>
        <v>0</v>
      </c>
      <c r="AG186" s="35">
        <f t="shared" si="581"/>
        <v>1433.318</v>
      </c>
      <c r="AH186" s="35">
        <f t="shared" si="587"/>
        <v>0</v>
      </c>
      <c r="AI186" s="35">
        <f t="shared" si="587"/>
        <v>0</v>
      </c>
      <c r="AJ186" s="35">
        <f t="shared" si="533"/>
        <v>0</v>
      </c>
      <c r="AK186" s="35">
        <f t="shared" ref="AK186:AM186" si="591">AK188+AK189</f>
        <v>0</v>
      </c>
      <c r="AL186" s="35">
        <f t="shared" si="582"/>
        <v>0</v>
      </c>
      <c r="AM186" s="35">
        <f t="shared" si="591"/>
        <v>0</v>
      </c>
      <c r="AN186" s="35">
        <f t="shared" si="583"/>
        <v>0</v>
      </c>
      <c r="AO186" s="35">
        <f t="shared" ref="AO186:AQ186" si="592">AO188+AO189</f>
        <v>0</v>
      </c>
      <c r="AP186" s="35">
        <f t="shared" si="584"/>
        <v>0</v>
      </c>
      <c r="AQ186" s="35">
        <f t="shared" si="592"/>
        <v>57546.781999999999</v>
      </c>
      <c r="AR186" s="35">
        <f t="shared" si="585"/>
        <v>57546.781999999999</v>
      </c>
      <c r="AS186" s="46">
        <f t="shared" ref="AS186" si="593">AS188+AS189</f>
        <v>0</v>
      </c>
      <c r="AT186" s="35">
        <f t="shared" si="586"/>
        <v>57546.781999999999</v>
      </c>
      <c r="AU186" s="29"/>
      <c r="AW186" s="11"/>
    </row>
    <row r="187" spans="1:49" x14ac:dyDescent="0.3">
      <c r="A187" s="1"/>
      <c r="B187" s="60" t="s">
        <v>5</v>
      </c>
      <c r="C187" s="6"/>
      <c r="D187" s="34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79"/>
      <c r="P187" s="35"/>
      <c r="Q187" s="35"/>
      <c r="R187" s="35"/>
      <c r="S187" s="46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46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46"/>
      <c r="AT187" s="35"/>
      <c r="AU187" s="29"/>
      <c r="AW187" s="11"/>
    </row>
    <row r="188" spans="1:49" hidden="1" x14ac:dyDescent="0.3">
      <c r="A188" s="1"/>
      <c r="B188" s="5" t="s">
        <v>6</v>
      </c>
      <c r="C188" s="43"/>
      <c r="D188" s="34">
        <v>58980.1</v>
      </c>
      <c r="E188" s="35"/>
      <c r="F188" s="35">
        <f t="shared" si="519"/>
        <v>58980.1</v>
      </c>
      <c r="G188" s="35"/>
      <c r="H188" s="35">
        <f t="shared" ref="H188:H190" si="594">F188+G188</f>
        <v>58980.1</v>
      </c>
      <c r="I188" s="35"/>
      <c r="J188" s="35">
        <f t="shared" ref="J188:J190" si="595">H188+I188</f>
        <v>58980.1</v>
      </c>
      <c r="K188" s="35"/>
      <c r="L188" s="35">
        <f t="shared" ref="L188:L190" si="596">J188+K188</f>
        <v>58980.1</v>
      </c>
      <c r="M188" s="35"/>
      <c r="N188" s="35">
        <f t="shared" ref="N188:N190" si="597">L188+M188</f>
        <v>58980.1</v>
      </c>
      <c r="O188" s="79">
        <v>-58980.1</v>
      </c>
      <c r="P188" s="35">
        <f t="shared" ref="P188:P190" si="598">N188+O188</f>
        <v>0</v>
      </c>
      <c r="Q188" s="35"/>
      <c r="R188" s="35">
        <f t="shared" ref="R188:R190" si="599">P188+Q188</f>
        <v>0</v>
      </c>
      <c r="S188" s="46"/>
      <c r="T188" s="35">
        <f t="shared" ref="T188:T190" si="600">R188+S188</f>
        <v>0</v>
      </c>
      <c r="U188" s="35">
        <v>0</v>
      </c>
      <c r="V188" s="35"/>
      <c r="W188" s="35">
        <f t="shared" si="527"/>
        <v>0</v>
      </c>
      <c r="X188" s="35"/>
      <c r="Y188" s="35">
        <f t="shared" ref="Y188:Y190" si="601">W188+X188</f>
        <v>0</v>
      </c>
      <c r="Z188" s="35"/>
      <c r="AA188" s="35">
        <f t="shared" ref="AA188:AA190" si="602">Y188+Z188</f>
        <v>0</v>
      </c>
      <c r="AB188" s="35"/>
      <c r="AC188" s="35">
        <f t="shared" ref="AC188:AC190" si="603">AA188+AB188</f>
        <v>0</v>
      </c>
      <c r="AD188" s="35">
        <v>1433.318</v>
      </c>
      <c r="AE188" s="35">
        <f t="shared" ref="AE188:AE190" si="604">AC188+AD188</f>
        <v>1433.318</v>
      </c>
      <c r="AF188" s="46"/>
      <c r="AG188" s="35">
        <f t="shared" ref="AG188:AG190" si="605">AE188+AF188</f>
        <v>1433.318</v>
      </c>
      <c r="AH188" s="35">
        <v>0</v>
      </c>
      <c r="AI188" s="35"/>
      <c r="AJ188" s="35">
        <f t="shared" si="533"/>
        <v>0</v>
      </c>
      <c r="AK188" s="35"/>
      <c r="AL188" s="35">
        <f t="shared" ref="AL188:AL190" si="606">AJ188+AK188</f>
        <v>0</v>
      </c>
      <c r="AM188" s="35"/>
      <c r="AN188" s="35">
        <f t="shared" ref="AN188:AN190" si="607">AL188+AM188</f>
        <v>0</v>
      </c>
      <c r="AO188" s="35"/>
      <c r="AP188" s="35">
        <f t="shared" ref="AP188:AP190" si="608">AN188+AO188</f>
        <v>0</v>
      </c>
      <c r="AQ188" s="35">
        <v>57546.781999999999</v>
      </c>
      <c r="AR188" s="35">
        <f t="shared" ref="AR188:AR190" si="609">AP188+AQ188</f>
        <v>57546.781999999999</v>
      </c>
      <c r="AS188" s="46"/>
      <c r="AT188" s="35">
        <f t="shared" ref="AT188:AT190" si="610">AR188+AS188</f>
        <v>57546.781999999999</v>
      </c>
      <c r="AU188" s="29" t="s">
        <v>280</v>
      </c>
      <c r="AV188" s="23" t="s">
        <v>51</v>
      </c>
      <c r="AW188" s="11"/>
    </row>
    <row r="189" spans="1:49" x14ac:dyDescent="0.3">
      <c r="A189" s="1"/>
      <c r="B189" s="60" t="s">
        <v>20</v>
      </c>
      <c r="C189" s="60"/>
      <c r="D189" s="34">
        <v>176940.3</v>
      </c>
      <c r="E189" s="35"/>
      <c r="F189" s="35">
        <f t="shared" si="519"/>
        <v>176940.3</v>
      </c>
      <c r="G189" s="35"/>
      <c r="H189" s="35">
        <f t="shared" si="594"/>
        <v>176940.3</v>
      </c>
      <c r="I189" s="35"/>
      <c r="J189" s="35">
        <f t="shared" si="595"/>
        <v>176940.3</v>
      </c>
      <c r="K189" s="35"/>
      <c r="L189" s="35">
        <f t="shared" si="596"/>
        <v>176940.3</v>
      </c>
      <c r="M189" s="35"/>
      <c r="N189" s="35">
        <f t="shared" si="597"/>
        <v>176940.3</v>
      </c>
      <c r="O189" s="79"/>
      <c r="P189" s="35">
        <f t="shared" si="598"/>
        <v>176940.3</v>
      </c>
      <c r="Q189" s="35"/>
      <c r="R189" s="35">
        <f t="shared" si="599"/>
        <v>176940.3</v>
      </c>
      <c r="S189" s="46"/>
      <c r="T189" s="35">
        <f t="shared" si="600"/>
        <v>176940.3</v>
      </c>
      <c r="U189" s="35">
        <v>0</v>
      </c>
      <c r="V189" s="35"/>
      <c r="W189" s="35">
        <f t="shared" si="527"/>
        <v>0</v>
      </c>
      <c r="X189" s="35"/>
      <c r="Y189" s="35">
        <f t="shared" si="601"/>
        <v>0</v>
      </c>
      <c r="Z189" s="35"/>
      <c r="AA189" s="35">
        <f t="shared" si="602"/>
        <v>0</v>
      </c>
      <c r="AB189" s="35"/>
      <c r="AC189" s="35">
        <f t="shared" si="603"/>
        <v>0</v>
      </c>
      <c r="AD189" s="35"/>
      <c r="AE189" s="35">
        <f t="shared" si="604"/>
        <v>0</v>
      </c>
      <c r="AF189" s="46"/>
      <c r="AG189" s="35">
        <f t="shared" si="605"/>
        <v>0</v>
      </c>
      <c r="AH189" s="35">
        <v>0</v>
      </c>
      <c r="AI189" s="35"/>
      <c r="AJ189" s="35">
        <f t="shared" si="533"/>
        <v>0</v>
      </c>
      <c r="AK189" s="35"/>
      <c r="AL189" s="35">
        <f t="shared" si="606"/>
        <v>0</v>
      </c>
      <c r="AM189" s="35"/>
      <c r="AN189" s="35">
        <f t="shared" si="607"/>
        <v>0</v>
      </c>
      <c r="AO189" s="35"/>
      <c r="AP189" s="35">
        <f t="shared" si="608"/>
        <v>0</v>
      </c>
      <c r="AQ189" s="35"/>
      <c r="AR189" s="35">
        <f t="shared" si="609"/>
        <v>0</v>
      </c>
      <c r="AS189" s="46"/>
      <c r="AT189" s="35">
        <f t="shared" si="610"/>
        <v>0</v>
      </c>
      <c r="AU189" s="29" t="s">
        <v>281</v>
      </c>
      <c r="AW189" s="11"/>
    </row>
    <row r="190" spans="1:49" ht="56.25" x14ac:dyDescent="0.3">
      <c r="A190" s="1" t="s">
        <v>183</v>
      </c>
      <c r="B190" s="60" t="s">
        <v>125</v>
      </c>
      <c r="C190" s="60" t="s">
        <v>111</v>
      </c>
      <c r="D190" s="34">
        <f>D192+D193</f>
        <v>270720.40000000002</v>
      </c>
      <c r="E190" s="35">
        <f>E192+E193</f>
        <v>0</v>
      </c>
      <c r="F190" s="35">
        <f t="shared" si="519"/>
        <v>270720.40000000002</v>
      </c>
      <c r="G190" s="35">
        <f>G192+G193</f>
        <v>0</v>
      </c>
      <c r="H190" s="35">
        <f t="shared" si="594"/>
        <v>270720.40000000002</v>
      </c>
      <c r="I190" s="35">
        <f>I192+I193</f>
        <v>0</v>
      </c>
      <c r="J190" s="35">
        <f t="shared" si="595"/>
        <v>270720.40000000002</v>
      </c>
      <c r="K190" s="35">
        <f>K192+K193+K194</f>
        <v>0</v>
      </c>
      <c r="L190" s="35">
        <f t="shared" si="596"/>
        <v>270720.40000000002</v>
      </c>
      <c r="M190" s="35">
        <f>M192+M193+M194</f>
        <v>0</v>
      </c>
      <c r="N190" s="35">
        <f t="shared" si="597"/>
        <v>270720.40000000002</v>
      </c>
      <c r="O190" s="79">
        <f>O192+O193+O194</f>
        <v>14029.483000000007</v>
      </c>
      <c r="P190" s="35">
        <f t="shared" si="598"/>
        <v>284749.88300000003</v>
      </c>
      <c r="Q190" s="35">
        <f>Q192+Q193+Q194</f>
        <v>0</v>
      </c>
      <c r="R190" s="35">
        <f t="shared" si="599"/>
        <v>284749.88300000003</v>
      </c>
      <c r="S190" s="46">
        <f>S192+S193+S194</f>
        <v>0</v>
      </c>
      <c r="T190" s="35">
        <f t="shared" si="600"/>
        <v>284749.88300000003</v>
      </c>
      <c r="U190" s="35">
        <f t="shared" ref="U190:AI190" si="611">U192+U193</f>
        <v>0</v>
      </c>
      <c r="V190" s="35">
        <f t="shared" ref="V190:X190" si="612">V192+V193</f>
        <v>0</v>
      </c>
      <c r="W190" s="35">
        <f t="shared" si="527"/>
        <v>0</v>
      </c>
      <c r="X190" s="35">
        <f t="shared" si="612"/>
        <v>0</v>
      </c>
      <c r="Y190" s="35">
        <f t="shared" si="601"/>
        <v>0</v>
      </c>
      <c r="Z190" s="35">
        <f t="shared" ref="Z190" si="613">Z192+Z193</f>
        <v>0</v>
      </c>
      <c r="AA190" s="35">
        <f t="shared" si="602"/>
        <v>0</v>
      </c>
      <c r="AB190" s="35">
        <f>AB192+AB193+AB194</f>
        <v>0</v>
      </c>
      <c r="AC190" s="35">
        <f t="shared" si="603"/>
        <v>0</v>
      </c>
      <c r="AD190" s="35">
        <f>AD192+AD193+AD194</f>
        <v>0</v>
      </c>
      <c r="AE190" s="35">
        <f t="shared" si="604"/>
        <v>0</v>
      </c>
      <c r="AF190" s="46">
        <f>AF192+AF193+AF194</f>
        <v>0</v>
      </c>
      <c r="AG190" s="35">
        <f t="shared" si="605"/>
        <v>0</v>
      </c>
      <c r="AH190" s="35">
        <f t="shared" si="611"/>
        <v>0</v>
      </c>
      <c r="AI190" s="35">
        <f t="shared" si="611"/>
        <v>0</v>
      </c>
      <c r="AJ190" s="35">
        <f t="shared" si="533"/>
        <v>0</v>
      </c>
      <c r="AK190" s="35">
        <f t="shared" ref="AK190:AM190" si="614">AK192+AK193</f>
        <v>0</v>
      </c>
      <c r="AL190" s="35">
        <f t="shared" si="606"/>
        <v>0</v>
      </c>
      <c r="AM190" s="35">
        <f t="shared" si="614"/>
        <v>0</v>
      </c>
      <c r="AN190" s="35">
        <f t="shared" si="607"/>
        <v>0</v>
      </c>
      <c r="AO190" s="35">
        <f>AO192+AO193+AO194</f>
        <v>0</v>
      </c>
      <c r="AP190" s="35">
        <f t="shared" si="608"/>
        <v>0</v>
      </c>
      <c r="AQ190" s="35">
        <f>AQ192+AQ193+AQ194</f>
        <v>0</v>
      </c>
      <c r="AR190" s="35">
        <f t="shared" si="609"/>
        <v>0</v>
      </c>
      <c r="AS190" s="46">
        <f>AS192+AS193+AS194</f>
        <v>0</v>
      </c>
      <c r="AT190" s="35">
        <f t="shared" si="610"/>
        <v>0</v>
      </c>
      <c r="AU190" s="29"/>
      <c r="AW190" s="11"/>
    </row>
    <row r="191" spans="1:49" x14ac:dyDescent="0.3">
      <c r="A191" s="1"/>
      <c r="B191" s="60" t="s">
        <v>5</v>
      </c>
      <c r="C191" s="60"/>
      <c r="D191" s="34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79"/>
      <c r="P191" s="35"/>
      <c r="Q191" s="35"/>
      <c r="R191" s="35"/>
      <c r="S191" s="46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46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46"/>
      <c r="AT191" s="35"/>
      <c r="AU191" s="29"/>
      <c r="AW191" s="11"/>
    </row>
    <row r="192" spans="1:49" hidden="1" x14ac:dyDescent="0.3">
      <c r="A192" s="1"/>
      <c r="B192" s="43" t="s">
        <v>6</v>
      </c>
      <c r="C192" s="43"/>
      <c r="D192" s="34">
        <v>67680.100000000006</v>
      </c>
      <c r="E192" s="35"/>
      <c r="F192" s="35">
        <f t="shared" si="519"/>
        <v>67680.100000000006</v>
      </c>
      <c r="G192" s="35"/>
      <c r="H192" s="35">
        <f t="shared" ref="H192:H195" si="615">F192+G192</f>
        <v>67680.100000000006</v>
      </c>
      <c r="I192" s="35"/>
      <c r="J192" s="35">
        <f t="shared" ref="J192:J195" si="616">H192+I192</f>
        <v>67680.100000000006</v>
      </c>
      <c r="K192" s="35">
        <f>11520.4-11520.4</f>
        <v>0</v>
      </c>
      <c r="L192" s="35">
        <f t="shared" ref="L192:L195" si="617">J192+K192</f>
        <v>67680.100000000006</v>
      </c>
      <c r="M192" s="35">
        <f>11520.4-11520.4</f>
        <v>0</v>
      </c>
      <c r="N192" s="35">
        <f t="shared" ref="N192:N195" si="618">L192+M192</f>
        <v>67680.100000000006</v>
      </c>
      <c r="O192" s="79">
        <f>-52930.217+10800</f>
        <v>-42130.216999999997</v>
      </c>
      <c r="P192" s="35">
        <f t="shared" ref="P192:P195" si="619">N192+O192</f>
        <v>25549.883000000009</v>
      </c>
      <c r="Q192" s="35"/>
      <c r="R192" s="35">
        <f t="shared" ref="R192:R195" si="620">P192+Q192</f>
        <v>25549.883000000009</v>
      </c>
      <c r="S192" s="46"/>
      <c r="T192" s="35">
        <f t="shared" ref="T192:T195" si="621">R192+S192</f>
        <v>25549.883000000009</v>
      </c>
      <c r="U192" s="35">
        <v>0</v>
      </c>
      <c r="V192" s="35"/>
      <c r="W192" s="35">
        <f t="shared" si="527"/>
        <v>0</v>
      </c>
      <c r="X192" s="35"/>
      <c r="Y192" s="35">
        <f t="shared" ref="Y192:Y195" si="622">W192+X192</f>
        <v>0</v>
      </c>
      <c r="Z192" s="35"/>
      <c r="AA192" s="35">
        <f t="shared" ref="AA192:AA195" si="623">Y192+Z192</f>
        <v>0</v>
      </c>
      <c r="AB192" s="35"/>
      <c r="AC192" s="35">
        <f t="shared" ref="AC192:AC195" si="624">AA192+AB192</f>
        <v>0</v>
      </c>
      <c r="AD192" s="35"/>
      <c r="AE192" s="35">
        <f t="shared" ref="AE192:AE195" si="625">AC192+AD192</f>
        <v>0</v>
      </c>
      <c r="AF192" s="46"/>
      <c r="AG192" s="35">
        <f t="shared" ref="AG192:AG195" si="626">AE192+AF192</f>
        <v>0</v>
      </c>
      <c r="AH192" s="35">
        <v>0</v>
      </c>
      <c r="AI192" s="35"/>
      <c r="AJ192" s="35">
        <f t="shared" si="533"/>
        <v>0</v>
      </c>
      <c r="AK192" s="35"/>
      <c r="AL192" s="35">
        <f t="shared" ref="AL192:AL195" si="627">AJ192+AK192</f>
        <v>0</v>
      </c>
      <c r="AM192" s="35"/>
      <c r="AN192" s="35">
        <f t="shared" ref="AN192:AN195" si="628">AL192+AM192</f>
        <v>0</v>
      </c>
      <c r="AO192" s="35"/>
      <c r="AP192" s="35">
        <f t="shared" ref="AP192:AP195" si="629">AN192+AO192</f>
        <v>0</v>
      </c>
      <c r="AQ192" s="35"/>
      <c r="AR192" s="35">
        <f t="shared" ref="AR192:AR195" si="630">AP192+AQ192</f>
        <v>0</v>
      </c>
      <c r="AS192" s="46"/>
      <c r="AT192" s="35">
        <f t="shared" ref="AT192:AT195" si="631">AR192+AS192</f>
        <v>0</v>
      </c>
      <c r="AU192" s="29" t="s">
        <v>338</v>
      </c>
      <c r="AV192" s="23" t="s">
        <v>51</v>
      </c>
      <c r="AW192" s="11"/>
    </row>
    <row r="193" spans="1:49" x14ac:dyDescent="0.3">
      <c r="A193" s="1"/>
      <c r="B193" s="60" t="s">
        <v>20</v>
      </c>
      <c r="C193" s="60"/>
      <c r="D193" s="34">
        <v>203040.3</v>
      </c>
      <c r="E193" s="35"/>
      <c r="F193" s="35">
        <f t="shared" si="519"/>
        <v>203040.3</v>
      </c>
      <c r="G193" s="35"/>
      <c r="H193" s="35">
        <f t="shared" si="615"/>
        <v>203040.3</v>
      </c>
      <c r="I193" s="35"/>
      <c r="J193" s="35">
        <f t="shared" si="616"/>
        <v>203040.3</v>
      </c>
      <c r="K193" s="35"/>
      <c r="L193" s="35">
        <f t="shared" si="617"/>
        <v>203040.3</v>
      </c>
      <c r="M193" s="35"/>
      <c r="N193" s="35">
        <f t="shared" si="618"/>
        <v>203040.3</v>
      </c>
      <c r="O193" s="79">
        <f>-203040.3+2700</f>
        <v>-200340.3</v>
      </c>
      <c r="P193" s="35">
        <f t="shared" si="619"/>
        <v>2700</v>
      </c>
      <c r="Q193" s="35"/>
      <c r="R193" s="35">
        <f t="shared" si="620"/>
        <v>2700</v>
      </c>
      <c r="S193" s="46"/>
      <c r="T193" s="35">
        <f t="shared" si="621"/>
        <v>2700</v>
      </c>
      <c r="U193" s="35">
        <v>0</v>
      </c>
      <c r="V193" s="35"/>
      <c r="W193" s="35">
        <f t="shared" si="527"/>
        <v>0</v>
      </c>
      <c r="X193" s="35"/>
      <c r="Y193" s="35">
        <f t="shared" si="622"/>
        <v>0</v>
      </c>
      <c r="Z193" s="35"/>
      <c r="AA193" s="35">
        <f t="shared" si="623"/>
        <v>0</v>
      </c>
      <c r="AB193" s="35"/>
      <c r="AC193" s="35">
        <f t="shared" si="624"/>
        <v>0</v>
      </c>
      <c r="AD193" s="35"/>
      <c r="AE193" s="35">
        <f t="shared" si="625"/>
        <v>0</v>
      </c>
      <c r="AF193" s="46"/>
      <c r="AG193" s="35">
        <f t="shared" si="626"/>
        <v>0</v>
      </c>
      <c r="AH193" s="35">
        <v>0</v>
      </c>
      <c r="AI193" s="35"/>
      <c r="AJ193" s="35">
        <f t="shared" si="533"/>
        <v>0</v>
      </c>
      <c r="AK193" s="35"/>
      <c r="AL193" s="35">
        <f t="shared" si="627"/>
        <v>0</v>
      </c>
      <c r="AM193" s="35"/>
      <c r="AN193" s="35">
        <f t="shared" si="628"/>
        <v>0</v>
      </c>
      <c r="AO193" s="35"/>
      <c r="AP193" s="35">
        <f t="shared" si="629"/>
        <v>0</v>
      </c>
      <c r="AQ193" s="35"/>
      <c r="AR193" s="35">
        <f t="shared" si="630"/>
        <v>0</v>
      </c>
      <c r="AS193" s="46"/>
      <c r="AT193" s="35">
        <f t="shared" si="631"/>
        <v>0</v>
      </c>
      <c r="AU193" s="29" t="s">
        <v>281</v>
      </c>
      <c r="AW193" s="11"/>
    </row>
    <row r="194" spans="1:49" x14ac:dyDescent="0.3">
      <c r="A194" s="1"/>
      <c r="B194" s="60" t="s">
        <v>19</v>
      </c>
      <c r="C194" s="60"/>
      <c r="D194" s="34"/>
      <c r="E194" s="35"/>
      <c r="F194" s="35"/>
      <c r="G194" s="35"/>
      <c r="H194" s="35"/>
      <c r="I194" s="35"/>
      <c r="J194" s="35"/>
      <c r="K194" s="35"/>
      <c r="L194" s="35">
        <f t="shared" si="617"/>
        <v>0</v>
      </c>
      <c r="M194" s="35"/>
      <c r="N194" s="35">
        <f t="shared" si="618"/>
        <v>0</v>
      </c>
      <c r="O194" s="79">
        <v>256500</v>
      </c>
      <c r="P194" s="35">
        <f t="shared" si="619"/>
        <v>256500</v>
      </c>
      <c r="Q194" s="35"/>
      <c r="R194" s="35">
        <f t="shared" si="620"/>
        <v>256500</v>
      </c>
      <c r="S194" s="46"/>
      <c r="T194" s="35">
        <f t="shared" si="621"/>
        <v>256500</v>
      </c>
      <c r="U194" s="35"/>
      <c r="V194" s="35"/>
      <c r="W194" s="35"/>
      <c r="X194" s="35"/>
      <c r="Y194" s="35"/>
      <c r="Z194" s="35"/>
      <c r="AA194" s="35"/>
      <c r="AB194" s="35"/>
      <c r="AC194" s="35">
        <f t="shared" si="624"/>
        <v>0</v>
      </c>
      <c r="AD194" s="35"/>
      <c r="AE194" s="35">
        <f t="shared" si="625"/>
        <v>0</v>
      </c>
      <c r="AF194" s="46"/>
      <c r="AG194" s="35">
        <f t="shared" si="626"/>
        <v>0</v>
      </c>
      <c r="AH194" s="35"/>
      <c r="AI194" s="35"/>
      <c r="AJ194" s="35"/>
      <c r="AK194" s="35"/>
      <c r="AL194" s="35"/>
      <c r="AM194" s="35"/>
      <c r="AN194" s="35"/>
      <c r="AO194" s="35"/>
      <c r="AP194" s="35">
        <f t="shared" si="629"/>
        <v>0</v>
      </c>
      <c r="AQ194" s="35"/>
      <c r="AR194" s="35">
        <f t="shared" si="630"/>
        <v>0</v>
      </c>
      <c r="AS194" s="46"/>
      <c r="AT194" s="35">
        <f t="shared" si="631"/>
        <v>0</v>
      </c>
      <c r="AU194" s="29" t="s">
        <v>337</v>
      </c>
      <c r="AW194" s="11"/>
    </row>
    <row r="195" spans="1:49" ht="56.25" x14ac:dyDescent="0.3">
      <c r="A195" s="1" t="s">
        <v>184</v>
      </c>
      <c r="B195" s="60" t="s">
        <v>126</v>
      </c>
      <c r="C195" s="6" t="s">
        <v>111</v>
      </c>
      <c r="D195" s="34">
        <f>D197</f>
        <v>87406.8</v>
      </c>
      <c r="E195" s="35">
        <f>E197</f>
        <v>0</v>
      </c>
      <c r="F195" s="35">
        <f t="shared" si="519"/>
        <v>87406.8</v>
      </c>
      <c r="G195" s="35">
        <f>G197</f>
        <v>0</v>
      </c>
      <c r="H195" s="35">
        <f t="shared" si="615"/>
        <v>87406.8</v>
      </c>
      <c r="I195" s="35">
        <f>I197</f>
        <v>0</v>
      </c>
      <c r="J195" s="35">
        <f t="shared" si="616"/>
        <v>87406.8</v>
      </c>
      <c r="K195" s="35">
        <f>K197</f>
        <v>0</v>
      </c>
      <c r="L195" s="35">
        <f t="shared" si="617"/>
        <v>87406.8</v>
      </c>
      <c r="M195" s="35">
        <f>M197</f>
        <v>0</v>
      </c>
      <c r="N195" s="35">
        <f t="shared" si="618"/>
        <v>87406.8</v>
      </c>
      <c r="O195" s="79">
        <f>O197</f>
        <v>0</v>
      </c>
      <c r="P195" s="35">
        <f t="shared" si="619"/>
        <v>87406.8</v>
      </c>
      <c r="Q195" s="35">
        <f>Q197</f>
        <v>0</v>
      </c>
      <c r="R195" s="35">
        <f t="shared" si="620"/>
        <v>87406.8</v>
      </c>
      <c r="S195" s="46">
        <f>S197</f>
        <v>0</v>
      </c>
      <c r="T195" s="35">
        <f t="shared" si="621"/>
        <v>87406.8</v>
      </c>
      <c r="U195" s="35">
        <f t="shared" ref="U195:AI195" si="632">U197</f>
        <v>0</v>
      </c>
      <c r="V195" s="35">
        <f t="shared" ref="V195:X195" si="633">V197</f>
        <v>0</v>
      </c>
      <c r="W195" s="35">
        <f t="shared" si="527"/>
        <v>0</v>
      </c>
      <c r="X195" s="35">
        <f t="shared" si="633"/>
        <v>0</v>
      </c>
      <c r="Y195" s="35">
        <f t="shared" si="622"/>
        <v>0</v>
      </c>
      <c r="Z195" s="35">
        <f t="shared" ref="Z195:AB195" si="634">Z197</f>
        <v>0</v>
      </c>
      <c r="AA195" s="35">
        <f t="shared" si="623"/>
        <v>0</v>
      </c>
      <c r="AB195" s="35">
        <f t="shared" si="634"/>
        <v>0</v>
      </c>
      <c r="AC195" s="35">
        <f t="shared" si="624"/>
        <v>0</v>
      </c>
      <c r="AD195" s="35">
        <f t="shared" ref="AD195:AF195" si="635">AD197</f>
        <v>0</v>
      </c>
      <c r="AE195" s="35">
        <f t="shared" si="625"/>
        <v>0</v>
      </c>
      <c r="AF195" s="46">
        <f t="shared" si="635"/>
        <v>0</v>
      </c>
      <c r="AG195" s="35">
        <f t="shared" si="626"/>
        <v>0</v>
      </c>
      <c r="AH195" s="35">
        <f t="shared" si="632"/>
        <v>0</v>
      </c>
      <c r="AI195" s="35">
        <f t="shared" si="632"/>
        <v>0</v>
      </c>
      <c r="AJ195" s="35">
        <f t="shared" si="533"/>
        <v>0</v>
      </c>
      <c r="AK195" s="35">
        <f t="shared" ref="AK195:AM195" si="636">AK197</f>
        <v>0</v>
      </c>
      <c r="AL195" s="35">
        <f t="shared" si="627"/>
        <v>0</v>
      </c>
      <c r="AM195" s="35">
        <f t="shared" si="636"/>
        <v>0</v>
      </c>
      <c r="AN195" s="35">
        <f t="shared" si="628"/>
        <v>0</v>
      </c>
      <c r="AO195" s="35">
        <f t="shared" ref="AO195:AQ195" si="637">AO197</f>
        <v>0</v>
      </c>
      <c r="AP195" s="35">
        <f t="shared" si="629"/>
        <v>0</v>
      </c>
      <c r="AQ195" s="35">
        <f t="shared" si="637"/>
        <v>0</v>
      </c>
      <c r="AR195" s="35">
        <f t="shared" si="630"/>
        <v>0</v>
      </c>
      <c r="AS195" s="46">
        <f t="shared" ref="AS195" si="638">AS197</f>
        <v>0</v>
      </c>
      <c r="AT195" s="35">
        <f t="shared" si="631"/>
        <v>0</v>
      </c>
      <c r="AU195" s="29"/>
      <c r="AW195" s="11"/>
    </row>
    <row r="196" spans="1:49" x14ac:dyDescent="0.3">
      <c r="A196" s="1"/>
      <c r="B196" s="60" t="s">
        <v>5</v>
      </c>
      <c r="C196" s="60"/>
      <c r="D196" s="34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79"/>
      <c r="P196" s="35"/>
      <c r="Q196" s="35"/>
      <c r="R196" s="35"/>
      <c r="S196" s="46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46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46"/>
      <c r="AT196" s="35"/>
      <c r="AU196" s="29"/>
      <c r="AW196" s="11"/>
    </row>
    <row r="197" spans="1:49" x14ac:dyDescent="0.3">
      <c r="A197" s="1"/>
      <c r="B197" s="60" t="s">
        <v>20</v>
      </c>
      <c r="C197" s="60"/>
      <c r="D197" s="34">
        <v>87406.8</v>
      </c>
      <c r="E197" s="35"/>
      <c r="F197" s="35">
        <f t="shared" si="519"/>
        <v>87406.8</v>
      </c>
      <c r="G197" s="35"/>
      <c r="H197" s="35">
        <f t="shared" ref="H197:H207" si="639">F197+G197</f>
        <v>87406.8</v>
      </c>
      <c r="I197" s="35"/>
      <c r="J197" s="35">
        <f t="shared" ref="J197" si="640">H197+I197</f>
        <v>87406.8</v>
      </c>
      <c r="K197" s="35"/>
      <c r="L197" s="35">
        <f t="shared" ref="L197" si="641">J197+K197</f>
        <v>87406.8</v>
      </c>
      <c r="M197" s="35"/>
      <c r="N197" s="35">
        <f t="shared" ref="N197" si="642">L197+M197</f>
        <v>87406.8</v>
      </c>
      <c r="O197" s="79"/>
      <c r="P197" s="35">
        <f t="shared" ref="P197" si="643">N197+O197</f>
        <v>87406.8</v>
      </c>
      <c r="Q197" s="35"/>
      <c r="R197" s="35">
        <f t="shared" ref="R197" si="644">P197+Q197</f>
        <v>87406.8</v>
      </c>
      <c r="S197" s="46"/>
      <c r="T197" s="35">
        <f t="shared" ref="T197" si="645">R197+S197</f>
        <v>87406.8</v>
      </c>
      <c r="U197" s="35">
        <v>0</v>
      </c>
      <c r="V197" s="35"/>
      <c r="W197" s="35">
        <f t="shared" si="527"/>
        <v>0</v>
      </c>
      <c r="X197" s="35"/>
      <c r="Y197" s="35">
        <f t="shared" ref="Y197:Y207" si="646">W197+X197</f>
        <v>0</v>
      </c>
      <c r="Z197" s="35"/>
      <c r="AA197" s="35">
        <f t="shared" ref="AA197:AA207" si="647">Y197+Z197</f>
        <v>0</v>
      </c>
      <c r="AB197" s="35"/>
      <c r="AC197" s="35">
        <f t="shared" ref="AC197:AC207" si="648">AA197+AB197</f>
        <v>0</v>
      </c>
      <c r="AD197" s="35"/>
      <c r="AE197" s="35">
        <f t="shared" ref="AE197:AE198" si="649">AC197+AD197</f>
        <v>0</v>
      </c>
      <c r="AF197" s="46"/>
      <c r="AG197" s="35">
        <f t="shared" ref="AG197:AG198" si="650">AE197+AF197</f>
        <v>0</v>
      </c>
      <c r="AH197" s="35">
        <v>0</v>
      </c>
      <c r="AI197" s="35"/>
      <c r="AJ197" s="35">
        <f t="shared" si="533"/>
        <v>0</v>
      </c>
      <c r="AK197" s="35"/>
      <c r="AL197" s="35">
        <f t="shared" ref="AL197:AL207" si="651">AJ197+AK197</f>
        <v>0</v>
      </c>
      <c r="AM197" s="35"/>
      <c r="AN197" s="35">
        <f t="shared" ref="AN197:AN207" si="652">AL197+AM197</f>
        <v>0</v>
      </c>
      <c r="AO197" s="35"/>
      <c r="AP197" s="35">
        <f t="shared" ref="AP197:AP207" si="653">AN197+AO197</f>
        <v>0</v>
      </c>
      <c r="AQ197" s="35"/>
      <c r="AR197" s="35">
        <f t="shared" ref="AR197:AR198" si="654">AP197+AQ197</f>
        <v>0</v>
      </c>
      <c r="AS197" s="46"/>
      <c r="AT197" s="35">
        <f t="shared" ref="AT197:AT198" si="655">AR197+AS197</f>
        <v>0</v>
      </c>
      <c r="AU197" s="29" t="s">
        <v>281</v>
      </c>
      <c r="AW197" s="11"/>
    </row>
    <row r="198" spans="1:49" ht="56.25" x14ac:dyDescent="0.3">
      <c r="A198" s="1" t="s">
        <v>185</v>
      </c>
      <c r="B198" s="60" t="s">
        <v>317</v>
      </c>
      <c r="C198" s="60" t="s">
        <v>111</v>
      </c>
      <c r="D198" s="34"/>
      <c r="E198" s="35"/>
      <c r="F198" s="35"/>
      <c r="G198" s="35">
        <v>13812.6</v>
      </c>
      <c r="H198" s="35">
        <f>F198+G198</f>
        <v>13812.6</v>
      </c>
      <c r="I198" s="35"/>
      <c r="J198" s="35">
        <f>H198+I198</f>
        <v>13812.6</v>
      </c>
      <c r="K198" s="35">
        <f>K200+K201</f>
        <v>0</v>
      </c>
      <c r="L198" s="35">
        <f>J198+K198</f>
        <v>13812.6</v>
      </c>
      <c r="M198" s="35">
        <f>M200+M201</f>
        <v>0</v>
      </c>
      <c r="N198" s="35">
        <f>L198+M198</f>
        <v>13812.6</v>
      </c>
      <c r="O198" s="79">
        <f>O200+O201</f>
        <v>0</v>
      </c>
      <c r="P198" s="35">
        <f>N198+O198</f>
        <v>13812.6</v>
      </c>
      <c r="Q198" s="35">
        <f>Q200+Q201</f>
        <v>0</v>
      </c>
      <c r="R198" s="35">
        <f>P198+Q198</f>
        <v>13812.6</v>
      </c>
      <c r="S198" s="46">
        <f>S200+S201</f>
        <v>0</v>
      </c>
      <c r="T198" s="35">
        <f>R198+S198</f>
        <v>13812.6</v>
      </c>
      <c r="U198" s="35"/>
      <c r="V198" s="35"/>
      <c r="W198" s="35"/>
      <c r="X198" s="35"/>
      <c r="Y198" s="35">
        <f t="shared" si="646"/>
        <v>0</v>
      </c>
      <c r="Z198" s="35"/>
      <c r="AA198" s="35">
        <f t="shared" si="647"/>
        <v>0</v>
      </c>
      <c r="AB198" s="35"/>
      <c r="AC198" s="35">
        <f t="shared" si="648"/>
        <v>0</v>
      </c>
      <c r="AD198" s="35"/>
      <c r="AE198" s="35">
        <f t="shared" si="649"/>
        <v>0</v>
      </c>
      <c r="AF198" s="46"/>
      <c r="AG198" s="35">
        <f t="shared" si="650"/>
        <v>0</v>
      </c>
      <c r="AH198" s="35"/>
      <c r="AI198" s="35"/>
      <c r="AJ198" s="35"/>
      <c r="AK198" s="35"/>
      <c r="AL198" s="35">
        <f t="shared" si="651"/>
        <v>0</v>
      </c>
      <c r="AM198" s="35"/>
      <c r="AN198" s="35">
        <f t="shared" si="652"/>
        <v>0</v>
      </c>
      <c r="AO198" s="35"/>
      <c r="AP198" s="35">
        <f t="shared" si="653"/>
        <v>0</v>
      </c>
      <c r="AQ198" s="35"/>
      <c r="AR198" s="35">
        <f t="shared" si="654"/>
        <v>0</v>
      </c>
      <c r="AS198" s="46"/>
      <c r="AT198" s="35">
        <f t="shared" si="655"/>
        <v>0</v>
      </c>
      <c r="AU198" s="29"/>
      <c r="AW198" s="11"/>
    </row>
    <row r="199" spans="1:49" hidden="1" x14ac:dyDescent="0.3">
      <c r="A199" s="1"/>
      <c r="B199" s="60" t="s">
        <v>5</v>
      </c>
      <c r="C199" s="60"/>
      <c r="D199" s="34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79"/>
      <c r="P199" s="35"/>
      <c r="Q199" s="35"/>
      <c r="R199" s="35"/>
      <c r="S199" s="46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46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46"/>
      <c r="AT199" s="35"/>
      <c r="AU199" s="29"/>
      <c r="AV199" s="23" t="s">
        <v>51</v>
      </c>
      <c r="AW199" s="11"/>
    </row>
    <row r="200" spans="1:49" hidden="1" x14ac:dyDescent="0.3">
      <c r="A200" s="1"/>
      <c r="B200" s="60" t="s">
        <v>6</v>
      </c>
      <c r="C200" s="60"/>
      <c r="D200" s="34"/>
      <c r="E200" s="35"/>
      <c r="F200" s="35"/>
      <c r="G200" s="35">
        <v>13812.6</v>
      </c>
      <c r="H200" s="35">
        <f t="shared" ref="H200:H201" si="656">F200+G200</f>
        <v>13812.6</v>
      </c>
      <c r="I200" s="35"/>
      <c r="J200" s="35">
        <f t="shared" ref="J200:J201" si="657">H200+I200</f>
        <v>13812.6</v>
      </c>
      <c r="K200" s="35"/>
      <c r="L200" s="35">
        <f t="shared" ref="L200:L201" si="658">J200+K200</f>
        <v>13812.6</v>
      </c>
      <c r="M200" s="35"/>
      <c r="N200" s="35">
        <f t="shared" ref="N200:N207" si="659">L200+M200</f>
        <v>13812.6</v>
      </c>
      <c r="O200" s="79"/>
      <c r="P200" s="35">
        <f t="shared" ref="P200:P207" si="660">N200+O200</f>
        <v>13812.6</v>
      </c>
      <c r="Q200" s="35"/>
      <c r="R200" s="35">
        <f t="shared" ref="R200:R207" si="661">P200+Q200</f>
        <v>13812.6</v>
      </c>
      <c r="S200" s="46"/>
      <c r="T200" s="35">
        <f t="shared" ref="T200:T207" si="662">R200+S200</f>
        <v>13812.6</v>
      </c>
      <c r="U200" s="35"/>
      <c r="V200" s="35"/>
      <c r="W200" s="35"/>
      <c r="X200" s="35"/>
      <c r="Y200" s="35"/>
      <c r="Z200" s="35"/>
      <c r="AA200" s="35"/>
      <c r="AB200" s="35"/>
      <c r="AC200" s="35">
        <f t="shared" si="648"/>
        <v>0</v>
      </c>
      <c r="AD200" s="35"/>
      <c r="AE200" s="35">
        <f t="shared" ref="AE200:AE207" si="663">AC200+AD200</f>
        <v>0</v>
      </c>
      <c r="AF200" s="46"/>
      <c r="AG200" s="35">
        <f t="shared" ref="AG200:AG205" si="664">AE200+AF200</f>
        <v>0</v>
      </c>
      <c r="AH200" s="35"/>
      <c r="AI200" s="35"/>
      <c r="AJ200" s="35"/>
      <c r="AK200" s="35"/>
      <c r="AL200" s="35"/>
      <c r="AM200" s="35"/>
      <c r="AN200" s="35"/>
      <c r="AO200" s="35"/>
      <c r="AP200" s="35">
        <f t="shared" si="653"/>
        <v>0</v>
      </c>
      <c r="AQ200" s="35"/>
      <c r="AR200" s="35">
        <f t="shared" ref="AR200:AR207" si="665">AP200+AQ200</f>
        <v>0</v>
      </c>
      <c r="AS200" s="46"/>
      <c r="AT200" s="35">
        <f t="shared" ref="AT200:AT207" si="666">AR200+AS200</f>
        <v>0</v>
      </c>
      <c r="AU200" s="29" t="s">
        <v>316</v>
      </c>
      <c r="AV200" s="23" t="s">
        <v>51</v>
      </c>
      <c r="AW200" s="11"/>
    </row>
    <row r="201" spans="1:49" hidden="1" x14ac:dyDescent="0.3">
      <c r="A201" s="1"/>
      <c r="B201" s="60" t="s">
        <v>20</v>
      </c>
      <c r="C201" s="60"/>
      <c r="D201" s="34"/>
      <c r="E201" s="35"/>
      <c r="F201" s="35"/>
      <c r="G201" s="35"/>
      <c r="H201" s="35">
        <f t="shared" si="656"/>
        <v>0</v>
      </c>
      <c r="I201" s="35"/>
      <c r="J201" s="35">
        <f t="shared" si="657"/>
        <v>0</v>
      </c>
      <c r="K201" s="35"/>
      <c r="L201" s="35">
        <f t="shared" si="658"/>
        <v>0</v>
      </c>
      <c r="M201" s="35"/>
      <c r="N201" s="35">
        <f t="shared" si="659"/>
        <v>0</v>
      </c>
      <c r="O201" s="79"/>
      <c r="P201" s="35">
        <f t="shared" si="660"/>
        <v>0</v>
      </c>
      <c r="Q201" s="35"/>
      <c r="R201" s="35">
        <f t="shared" si="661"/>
        <v>0</v>
      </c>
      <c r="S201" s="46"/>
      <c r="T201" s="35">
        <f t="shared" si="662"/>
        <v>0</v>
      </c>
      <c r="U201" s="35"/>
      <c r="V201" s="35"/>
      <c r="W201" s="35"/>
      <c r="X201" s="35"/>
      <c r="Y201" s="35"/>
      <c r="Z201" s="35"/>
      <c r="AA201" s="35"/>
      <c r="AB201" s="35"/>
      <c r="AC201" s="35">
        <f t="shared" si="648"/>
        <v>0</v>
      </c>
      <c r="AD201" s="35"/>
      <c r="AE201" s="35">
        <f t="shared" si="663"/>
        <v>0</v>
      </c>
      <c r="AF201" s="46"/>
      <c r="AG201" s="35">
        <f t="shared" si="664"/>
        <v>0</v>
      </c>
      <c r="AH201" s="35"/>
      <c r="AI201" s="35"/>
      <c r="AJ201" s="35"/>
      <c r="AK201" s="35"/>
      <c r="AL201" s="35"/>
      <c r="AM201" s="35"/>
      <c r="AN201" s="35"/>
      <c r="AO201" s="35"/>
      <c r="AP201" s="35">
        <f t="shared" si="653"/>
        <v>0</v>
      </c>
      <c r="AQ201" s="35"/>
      <c r="AR201" s="35">
        <f t="shared" si="665"/>
        <v>0</v>
      </c>
      <c r="AS201" s="46"/>
      <c r="AT201" s="35">
        <f t="shared" si="666"/>
        <v>0</v>
      </c>
      <c r="AU201" s="29" t="s">
        <v>281</v>
      </c>
      <c r="AV201" s="23" t="s">
        <v>51</v>
      </c>
      <c r="AW201" s="11"/>
    </row>
    <row r="202" spans="1:49" ht="56.25" x14ac:dyDescent="0.3">
      <c r="A202" s="1" t="s">
        <v>186</v>
      </c>
      <c r="B202" s="60" t="s">
        <v>358</v>
      </c>
      <c r="C202" s="60" t="s">
        <v>111</v>
      </c>
      <c r="D202" s="34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79"/>
      <c r="P202" s="35"/>
      <c r="Q202" s="35"/>
      <c r="R202" s="35"/>
      <c r="S202" s="46">
        <v>15502.397999999999</v>
      </c>
      <c r="T202" s="35">
        <f t="shared" si="662"/>
        <v>15502.397999999999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46"/>
      <c r="AG202" s="35">
        <f t="shared" si="664"/>
        <v>0</v>
      </c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46"/>
      <c r="AT202" s="35">
        <f t="shared" si="666"/>
        <v>0</v>
      </c>
      <c r="AU202" s="84">
        <v>2010142250</v>
      </c>
      <c r="AW202" s="11"/>
    </row>
    <row r="203" spans="1:49" x14ac:dyDescent="0.3">
      <c r="A203" s="1"/>
      <c r="B203" s="60" t="s">
        <v>21</v>
      </c>
      <c r="C203" s="10"/>
      <c r="D203" s="37">
        <f>D204+D205</f>
        <v>458741.8</v>
      </c>
      <c r="E203" s="37">
        <f>E204+E205</f>
        <v>0</v>
      </c>
      <c r="F203" s="37">
        <f t="shared" si="519"/>
        <v>458741.8</v>
      </c>
      <c r="G203" s="37">
        <f>G204+G205</f>
        <v>25643.728999999999</v>
      </c>
      <c r="H203" s="37">
        <f t="shared" si="639"/>
        <v>484385.52899999998</v>
      </c>
      <c r="I203" s="37">
        <f>I204+I205</f>
        <v>-361.59899999999999</v>
      </c>
      <c r="J203" s="37">
        <f t="shared" ref="J203:J207" si="667">H203+I203</f>
        <v>484023.93</v>
      </c>
      <c r="K203" s="37">
        <f>K204+K205</f>
        <v>0</v>
      </c>
      <c r="L203" s="37">
        <f t="shared" ref="L203:L207" si="668">J203+K203</f>
        <v>484023.93</v>
      </c>
      <c r="M203" s="37">
        <f>M204+M205</f>
        <v>0</v>
      </c>
      <c r="N203" s="37">
        <f t="shared" si="659"/>
        <v>484023.93</v>
      </c>
      <c r="O203" s="37">
        <f>O204+O205+O206</f>
        <v>85000</v>
      </c>
      <c r="P203" s="37">
        <f t="shared" si="660"/>
        <v>569023.92999999993</v>
      </c>
      <c r="Q203" s="35">
        <f>Q204+Q205+Q206</f>
        <v>0</v>
      </c>
      <c r="R203" s="37">
        <f t="shared" si="661"/>
        <v>569023.92999999993</v>
      </c>
      <c r="S203" s="37">
        <f>S204+S205+S206</f>
        <v>0</v>
      </c>
      <c r="T203" s="35">
        <f t="shared" si="662"/>
        <v>569023.92999999993</v>
      </c>
      <c r="U203" s="37">
        <f t="shared" ref="U203" si="669">U204+U205</f>
        <v>0</v>
      </c>
      <c r="V203" s="37">
        <f t="shared" ref="V203:X203" si="670">V204+V205</f>
        <v>0</v>
      </c>
      <c r="W203" s="37">
        <f t="shared" si="527"/>
        <v>0</v>
      </c>
      <c r="X203" s="37">
        <f t="shared" si="670"/>
        <v>0</v>
      </c>
      <c r="Y203" s="37">
        <f t="shared" si="646"/>
        <v>0</v>
      </c>
      <c r="Z203" s="37">
        <f t="shared" ref="Z203:AB203" si="671">Z204+Z205</f>
        <v>0</v>
      </c>
      <c r="AA203" s="37">
        <f t="shared" si="647"/>
        <v>0</v>
      </c>
      <c r="AB203" s="37">
        <f t="shared" si="671"/>
        <v>0</v>
      </c>
      <c r="AC203" s="37">
        <f t="shared" si="648"/>
        <v>0</v>
      </c>
      <c r="AD203" s="35">
        <f>AD204+AD205+AD206</f>
        <v>0</v>
      </c>
      <c r="AE203" s="37">
        <f t="shared" si="663"/>
        <v>0</v>
      </c>
      <c r="AF203" s="37">
        <f>AF204+AF205+AF206</f>
        <v>0</v>
      </c>
      <c r="AG203" s="35">
        <f t="shared" si="664"/>
        <v>0</v>
      </c>
      <c r="AH203" s="37">
        <f>AH204+AH205</f>
        <v>0</v>
      </c>
      <c r="AI203" s="37">
        <f>AI204+AI205</f>
        <v>0</v>
      </c>
      <c r="AJ203" s="37">
        <f t="shared" si="533"/>
        <v>0</v>
      </c>
      <c r="AK203" s="37">
        <f>AK204+AK205</f>
        <v>0</v>
      </c>
      <c r="AL203" s="37">
        <f t="shared" si="651"/>
        <v>0</v>
      </c>
      <c r="AM203" s="37">
        <f>AM204+AM205</f>
        <v>0</v>
      </c>
      <c r="AN203" s="37">
        <f t="shared" si="652"/>
        <v>0</v>
      </c>
      <c r="AO203" s="37">
        <f>AO204+AO205</f>
        <v>0</v>
      </c>
      <c r="AP203" s="37">
        <f t="shared" si="653"/>
        <v>0</v>
      </c>
      <c r="AQ203" s="35">
        <f>AQ204+AQ205+AQ206</f>
        <v>0</v>
      </c>
      <c r="AR203" s="37">
        <f t="shared" si="665"/>
        <v>0</v>
      </c>
      <c r="AS203" s="37">
        <f>AS204+AS205+AS206</f>
        <v>0</v>
      </c>
      <c r="AT203" s="35">
        <f t="shared" si="666"/>
        <v>0</v>
      </c>
      <c r="AU203" s="31"/>
      <c r="AV203" s="24"/>
      <c r="AW203" s="11"/>
    </row>
    <row r="204" spans="1:49" ht="56.25" x14ac:dyDescent="0.3">
      <c r="A204" s="104" t="s">
        <v>187</v>
      </c>
      <c r="B204" s="108" t="s">
        <v>131</v>
      </c>
      <c r="C204" s="6" t="s">
        <v>32</v>
      </c>
      <c r="D204" s="35">
        <v>444760</v>
      </c>
      <c r="E204" s="35"/>
      <c r="F204" s="35">
        <f t="shared" si="519"/>
        <v>444760</v>
      </c>
      <c r="G204" s="35">
        <f>25282.13+361.599</f>
        <v>25643.728999999999</v>
      </c>
      <c r="H204" s="35">
        <f t="shared" si="639"/>
        <v>470403.72899999999</v>
      </c>
      <c r="I204" s="35">
        <v>-361.59899999999999</v>
      </c>
      <c r="J204" s="35">
        <f t="shared" si="667"/>
        <v>470042.13</v>
      </c>
      <c r="K204" s="35"/>
      <c r="L204" s="35">
        <f t="shared" si="668"/>
        <v>470042.13</v>
      </c>
      <c r="M204" s="35"/>
      <c r="N204" s="35">
        <f t="shared" si="659"/>
        <v>470042.13</v>
      </c>
      <c r="O204" s="79"/>
      <c r="P204" s="35">
        <f t="shared" si="660"/>
        <v>470042.13</v>
      </c>
      <c r="Q204" s="35"/>
      <c r="R204" s="35">
        <f t="shared" si="661"/>
        <v>470042.13</v>
      </c>
      <c r="S204" s="46"/>
      <c r="T204" s="35">
        <f t="shared" si="662"/>
        <v>470042.13</v>
      </c>
      <c r="U204" s="35">
        <v>0</v>
      </c>
      <c r="V204" s="35"/>
      <c r="W204" s="35">
        <f t="shared" si="527"/>
        <v>0</v>
      </c>
      <c r="X204" s="35"/>
      <c r="Y204" s="35">
        <f t="shared" si="646"/>
        <v>0</v>
      </c>
      <c r="Z204" s="35"/>
      <c r="AA204" s="35">
        <f t="shared" si="647"/>
        <v>0</v>
      </c>
      <c r="AB204" s="35"/>
      <c r="AC204" s="35">
        <f t="shared" si="648"/>
        <v>0</v>
      </c>
      <c r="AD204" s="35"/>
      <c r="AE204" s="35">
        <f t="shared" si="663"/>
        <v>0</v>
      </c>
      <c r="AF204" s="46"/>
      <c r="AG204" s="35">
        <f t="shared" si="664"/>
        <v>0</v>
      </c>
      <c r="AH204" s="35">
        <v>0</v>
      </c>
      <c r="AI204" s="35"/>
      <c r="AJ204" s="35">
        <f t="shared" si="533"/>
        <v>0</v>
      </c>
      <c r="AK204" s="35"/>
      <c r="AL204" s="35">
        <f t="shared" si="651"/>
        <v>0</v>
      </c>
      <c r="AM204" s="35"/>
      <c r="AN204" s="35">
        <f t="shared" si="652"/>
        <v>0</v>
      </c>
      <c r="AO204" s="35"/>
      <c r="AP204" s="35">
        <f t="shared" si="653"/>
        <v>0</v>
      </c>
      <c r="AQ204" s="35"/>
      <c r="AR204" s="35">
        <f t="shared" si="665"/>
        <v>0</v>
      </c>
      <c r="AS204" s="46"/>
      <c r="AT204" s="35">
        <f t="shared" si="666"/>
        <v>0</v>
      </c>
      <c r="AU204" s="29" t="s">
        <v>282</v>
      </c>
      <c r="AW204" s="11"/>
    </row>
    <row r="205" spans="1:49" ht="75" x14ac:dyDescent="0.3">
      <c r="A205" s="105"/>
      <c r="B205" s="109"/>
      <c r="C205" s="6" t="s">
        <v>33</v>
      </c>
      <c r="D205" s="35">
        <v>13981.8</v>
      </c>
      <c r="E205" s="35"/>
      <c r="F205" s="35">
        <f t="shared" si="519"/>
        <v>13981.8</v>
      </c>
      <c r="G205" s="35"/>
      <c r="H205" s="35">
        <f t="shared" si="639"/>
        <v>13981.8</v>
      </c>
      <c r="I205" s="35"/>
      <c r="J205" s="35">
        <f t="shared" si="667"/>
        <v>13981.8</v>
      </c>
      <c r="K205" s="35"/>
      <c r="L205" s="35">
        <f t="shared" si="668"/>
        <v>13981.8</v>
      </c>
      <c r="M205" s="35"/>
      <c r="N205" s="35">
        <f t="shared" si="659"/>
        <v>13981.8</v>
      </c>
      <c r="O205" s="79"/>
      <c r="P205" s="35">
        <f t="shared" si="660"/>
        <v>13981.8</v>
      </c>
      <c r="Q205" s="35"/>
      <c r="R205" s="35">
        <f t="shared" si="661"/>
        <v>13981.8</v>
      </c>
      <c r="S205" s="46"/>
      <c r="T205" s="35">
        <f t="shared" si="662"/>
        <v>13981.8</v>
      </c>
      <c r="U205" s="35">
        <v>0</v>
      </c>
      <c r="V205" s="35"/>
      <c r="W205" s="35">
        <f t="shared" si="527"/>
        <v>0</v>
      </c>
      <c r="X205" s="35"/>
      <c r="Y205" s="35">
        <f t="shared" si="646"/>
        <v>0</v>
      </c>
      <c r="Z205" s="35"/>
      <c r="AA205" s="35">
        <f t="shared" si="647"/>
        <v>0</v>
      </c>
      <c r="AB205" s="35"/>
      <c r="AC205" s="35">
        <f t="shared" si="648"/>
        <v>0</v>
      </c>
      <c r="AD205" s="35"/>
      <c r="AE205" s="35">
        <f t="shared" ref="AE205:AP205" si="672">AC205+AD205</f>
        <v>0</v>
      </c>
      <c r="AF205" s="46"/>
      <c r="AG205" s="35">
        <f t="shared" si="664"/>
        <v>0</v>
      </c>
      <c r="AH205" s="35">
        <f>AD205+AE205</f>
        <v>0</v>
      </c>
      <c r="AI205" s="35">
        <f>AE205+AH205</f>
        <v>0</v>
      </c>
      <c r="AJ205" s="35">
        <f t="shared" si="672"/>
        <v>0</v>
      </c>
      <c r="AK205" s="35">
        <f t="shared" si="672"/>
        <v>0</v>
      </c>
      <c r="AL205" s="35">
        <f t="shared" si="672"/>
        <v>0</v>
      </c>
      <c r="AM205" s="35">
        <f t="shared" si="672"/>
        <v>0</v>
      </c>
      <c r="AN205" s="35">
        <f t="shared" si="672"/>
        <v>0</v>
      </c>
      <c r="AO205" s="35">
        <f t="shared" si="672"/>
        <v>0</v>
      </c>
      <c r="AP205" s="35">
        <f t="shared" si="672"/>
        <v>0</v>
      </c>
      <c r="AQ205" s="35"/>
      <c r="AR205" s="35">
        <f t="shared" si="665"/>
        <v>0</v>
      </c>
      <c r="AS205" s="46"/>
      <c r="AT205" s="35">
        <f t="shared" si="666"/>
        <v>0</v>
      </c>
      <c r="AU205" s="29" t="s">
        <v>282</v>
      </c>
      <c r="AW205" s="11"/>
    </row>
    <row r="206" spans="1:49" ht="56.25" x14ac:dyDescent="0.3">
      <c r="A206" s="1" t="s">
        <v>188</v>
      </c>
      <c r="B206" s="60" t="s">
        <v>348</v>
      </c>
      <c r="C206" s="6" t="s">
        <v>327</v>
      </c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79">
        <v>85000</v>
      </c>
      <c r="P206" s="35">
        <f t="shared" si="660"/>
        <v>85000</v>
      </c>
      <c r="Q206" s="35"/>
      <c r="R206" s="35">
        <f t="shared" si="661"/>
        <v>85000</v>
      </c>
      <c r="S206" s="46"/>
      <c r="T206" s="35">
        <f t="shared" si="662"/>
        <v>85000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>
        <f>AC206+AD206</f>
        <v>0</v>
      </c>
      <c r="AF206" s="46"/>
      <c r="AG206" s="35">
        <f>AE206+AF206</f>
        <v>0</v>
      </c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>
        <f t="shared" si="665"/>
        <v>0</v>
      </c>
      <c r="AS206" s="46"/>
      <c r="AT206" s="35">
        <f t="shared" si="666"/>
        <v>0</v>
      </c>
      <c r="AU206" s="39" t="s">
        <v>347</v>
      </c>
      <c r="AW206" s="11"/>
    </row>
    <row r="207" spans="1:49" x14ac:dyDescent="0.3">
      <c r="A207" s="1"/>
      <c r="B207" s="91" t="s">
        <v>7</v>
      </c>
      <c r="C207" s="91"/>
      <c r="D207" s="37">
        <f>D211+D212+D213+D214++D218+D219+D220+D221</f>
        <v>372844.10000000003</v>
      </c>
      <c r="E207" s="37">
        <f>E211+E212+E213+E214++E218+E219+E220+E221</f>
        <v>-47211.199999999997</v>
      </c>
      <c r="F207" s="37">
        <f t="shared" si="519"/>
        <v>325632.90000000002</v>
      </c>
      <c r="G207" s="37">
        <f>G211+G212+G213+G214++G218+G219+G220+G221+G222</f>
        <v>53149.605000000003</v>
      </c>
      <c r="H207" s="37">
        <f t="shared" si="639"/>
        <v>378782.505</v>
      </c>
      <c r="I207" s="37">
        <f>I211+I212+I213+I214++I218+I219+I220+I221+I222</f>
        <v>-1208.5989999999999</v>
      </c>
      <c r="J207" s="37">
        <f t="shared" si="667"/>
        <v>377573.90600000002</v>
      </c>
      <c r="K207" s="37">
        <f>K211+K212+K213+K214++K218+K219+K220+K221+K222</f>
        <v>0</v>
      </c>
      <c r="L207" s="37">
        <f t="shared" si="668"/>
        <v>377573.90600000002</v>
      </c>
      <c r="M207" s="37">
        <f>M211+M212+M213+M214++M218+M219+M220+M221+M222</f>
        <v>0</v>
      </c>
      <c r="N207" s="37">
        <f t="shared" si="659"/>
        <v>377573.90600000002</v>
      </c>
      <c r="O207" s="37">
        <f>O211+O212+O213+O214++O218+O219+O220+O221+O222</f>
        <v>0</v>
      </c>
      <c r="P207" s="37">
        <f t="shared" si="660"/>
        <v>377573.90600000002</v>
      </c>
      <c r="Q207" s="35">
        <f>Q211+Q212+Q213+Q214++Q218+Q219+Q220+Q221+Q222</f>
        <v>0</v>
      </c>
      <c r="R207" s="37">
        <f t="shared" si="661"/>
        <v>377573.90600000002</v>
      </c>
      <c r="S207" s="37">
        <f>S211+S212+S213+S214++S218+S219+S220+S221+S222</f>
        <v>-61.7</v>
      </c>
      <c r="T207" s="35">
        <f t="shared" si="662"/>
        <v>377512.20600000001</v>
      </c>
      <c r="U207" s="37">
        <f t="shared" ref="U207:AI207" si="673">U211+U212+U213+U214++U218+U219+U220+U221</f>
        <v>753833.4</v>
      </c>
      <c r="V207" s="37">
        <f t="shared" ref="V207" si="674">V211+V212+V213+V214++V218+V219+V220+V221</f>
        <v>47211.199999999997</v>
      </c>
      <c r="W207" s="37">
        <f t="shared" si="527"/>
        <v>801044.6</v>
      </c>
      <c r="X207" s="37">
        <f>X211+X212+X213+X214++X218+X219+X220+X221+X222</f>
        <v>0</v>
      </c>
      <c r="Y207" s="37">
        <f t="shared" si="646"/>
        <v>801044.6</v>
      </c>
      <c r="Z207" s="37">
        <f>Z211+Z212+Z213+Z214++Z218+Z219+Z220+Z221+Z222</f>
        <v>0</v>
      </c>
      <c r="AA207" s="37">
        <f t="shared" si="647"/>
        <v>801044.6</v>
      </c>
      <c r="AB207" s="37">
        <f>AB211+AB212+AB213+AB214++AB218+AB219+AB220+AB221+AB222</f>
        <v>0</v>
      </c>
      <c r="AC207" s="37">
        <f t="shared" si="648"/>
        <v>801044.6</v>
      </c>
      <c r="AD207" s="35">
        <f>AD211+AD212+AD213+AD214++AD218+AD219+AD220+AD221+AD222</f>
        <v>0</v>
      </c>
      <c r="AE207" s="37">
        <f t="shared" si="663"/>
        <v>801044.6</v>
      </c>
      <c r="AF207" s="37">
        <f>AF211+AF212+AF213+AF214++AF218+AF219+AF220+AF221+AF222</f>
        <v>-205067.01699999999</v>
      </c>
      <c r="AG207" s="35">
        <f t="shared" ref="AG207" si="675">AE207+AF207</f>
        <v>595977.58299999998</v>
      </c>
      <c r="AH207" s="37">
        <f t="shared" si="673"/>
        <v>339837.2</v>
      </c>
      <c r="AI207" s="37">
        <f t="shared" si="673"/>
        <v>0</v>
      </c>
      <c r="AJ207" s="37">
        <f t="shared" si="533"/>
        <v>339837.2</v>
      </c>
      <c r="AK207" s="37">
        <f>AK211+AK212+AK213+AK214++AK218+AK219+AK220+AK221+AK222</f>
        <v>0</v>
      </c>
      <c r="AL207" s="37">
        <f t="shared" si="651"/>
        <v>339837.2</v>
      </c>
      <c r="AM207" s="37">
        <f>AM211+AM212+AM213+AM214++AM218+AM219+AM220+AM221+AM222</f>
        <v>0</v>
      </c>
      <c r="AN207" s="37">
        <f t="shared" si="652"/>
        <v>339837.2</v>
      </c>
      <c r="AO207" s="37">
        <f>AO211+AO212+AO213+AO214++AO218+AO219+AO220+AO221+AO222</f>
        <v>0</v>
      </c>
      <c r="AP207" s="37">
        <f t="shared" si="653"/>
        <v>339837.2</v>
      </c>
      <c r="AQ207" s="35">
        <f>AQ211+AQ212+AQ213+AQ214++AQ218+AQ219+AQ220+AQ221+AQ222</f>
        <v>0</v>
      </c>
      <c r="AR207" s="37">
        <f t="shared" si="665"/>
        <v>339837.2</v>
      </c>
      <c r="AS207" s="37">
        <f>AS211+AS212+AS213+AS214++AS218+AS219+AS220+AS221+AS222</f>
        <v>-103801.60000000001</v>
      </c>
      <c r="AT207" s="35">
        <f t="shared" si="666"/>
        <v>236035.6</v>
      </c>
      <c r="AU207" s="31"/>
      <c r="AV207" s="24"/>
      <c r="AW207" s="11"/>
    </row>
    <row r="208" spans="1:49" x14ac:dyDescent="0.3">
      <c r="A208" s="1"/>
      <c r="B208" s="60" t="s">
        <v>5</v>
      </c>
      <c r="C208" s="91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5"/>
      <c r="R208" s="37"/>
      <c r="S208" s="37"/>
      <c r="T208" s="35"/>
      <c r="U208" s="37"/>
      <c r="V208" s="37"/>
      <c r="W208" s="37"/>
      <c r="X208" s="37"/>
      <c r="Y208" s="37"/>
      <c r="Z208" s="37"/>
      <c r="AA208" s="37"/>
      <c r="AB208" s="37"/>
      <c r="AC208" s="37"/>
      <c r="AD208" s="35"/>
      <c r="AE208" s="37"/>
      <c r="AF208" s="37"/>
      <c r="AG208" s="35"/>
      <c r="AH208" s="37"/>
      <c r="AI208" s="37"/>
      <c r="AJ208" s="37"/>
      <c r="AK208" s="37"/>
      <c r="AL208" s="37"/>
      <c r="AM208" s="37"/>
      <c r="AN208" s="37"/>
      <c r="AO208" s="37"/>
      <c r="AP208" s="37"/>
      <c r="AQ208" s="35"/>
      <c r="AR208" s="37"/>
      <c r="AS208" s="37"/>
      <c r="AT208" s="35"/>
      <c r="AU208" s="31"/>
      <c r="AV208" s="24"/>
      <c r="AW208" s="11"/>
    </row>
    <row r="209" spans="1:49" s="18" customFormat="1" hidden="1" x14ac:dyDescent="0.3">
      <c r="A209" s="16"/>
      <c r="B209" s="55" t="s">
        <v>6</v>
      </c>
      <c r="C209" s="21"/>
      <c r="D209" s="37">
        <f>D211+D212+D213+D216+D218+D219+D220+D221</f>
        <v>372844.10000000003</v>
      </c>
      <c r="E209" s="37">
        <f>E211+E212+E213+E216+E218+E219+E220+E221</f>
        <v>-47211.199999999997</v>
      </c>
      <c r="F209" s="37">
        <f t="shared" si="519"/>
        <v>325632.90000000002</v>
      </c>
      <c r="G209" s="37">
        <f>G211+G212+G213+G216+G218+G219+G220+G221+G222</f>
        <v>53149.605000000003</v>
      </c>
      <c r="H209" s="37">
        <f t="shared" ref="H209:H214" si="676">F209+G209</f>
        <v>378782.505</v>
      </c>
      <c r="I209" s="37">
        <f>I211+I212+I213+I216+I218+I219+I220+I221+I222</f>
        <v>-1208.5989999999999</v>
      </c>
      <c r="J209" s="37">
        <f t="shared" ref="J209:J214" si="677">H209+I209</f>
        <v>377573.90600000002</v>
      </c>
      <c r="K209" s="37">
        <f>K211+K212+K213+K216+K218+K219+K220+K221+K222</f>
        <v>0</v>
      </c>
      <c r="L209" s="37">
        <f t="shared" ref="L209:L214" si="678">J209+K209</f>
        <v>377573.90600000002</v>
      </c>
      <c r="M209" s="37">
        <f>M211+M212+M213+M216+M218+M219+M220+M221+M222</f>
        <v>0</v>
      </c>
      <c r="N209" s="37">
        <f t="shared" ref="N209:N214" si="679">L209+M209</f>
        <v>377573.90600000002</v>
      </c>
      <c r="O209" s="37">
        <f>O211+O212+O213+O216+O218+O219+O220+O221+O222</f>
        <v>0</v>
      </c>
      <c r="P209" s="37">
        <f t="shared" ref="P209:P214" si="680">N209+O209</f>
        <v>377573.90600000002</v>
      </c>
      <c r="Q209" s="35">
        <f>Q211+Q212+Q213+Q216+Q218+Q219+Q220+Q221+Q222</f>
        <v>0</v>
      </c>
      <c r="R209" s="37">
        <f t="shared" ref="R209:R214" si="681">P209+Q209</f>
        <v>377573.90600000002</v>
      </c>
      <c r="S209" s="37">
        <f>S211+S212+S213+S216+S218+S219+S220+S221+S222</f>
        <v>-61.7</v>
      </c>
      <c r="T209" s="37">
        <f t="shared" ref="T209:T214" si="682">R209+S209</f>
        <v>377512.20600000001</v>
      </c>
      <c r="U209" s="37">
        <f t="shared" ref="U209:AI209" si="683">U211+U212+U213+U216+U218+U219+U220+U221</f>
        <v>701621</v>
      </c>
      <c r="V209" s="37">
        <f t="shared" ref="V209" si="684">V211+V212+V213+V216+V218+V219+V220+V221</f>
        <v>47211.199999999997</v>
      </c>
      <c r="W209" s="37">
        <f t="shared" si="527"/>
        <v>748832.2</v>
      </c>
      <c r="X209" s="37">
        <f>X211+X212+X213+X216+X218+X219+X220+X221+X222</f>
        <v>0</v>
      </c>
      <c r="Y209" s="37">
        <f t="shared" ref="Y209:Y214" si="685">W209+X209</f>
        <v>748832.2</v>
      </c>
      <c r="Z209" s="37">
        <f>Z211+Z212+Z213+Z216+Z218+Z219+Z220+Z221+Z222</f>
        <v>0</v>
      </c>
      <c r="AA209" s="37">
        <f t="shared" ref="AA209:AA214" si="686">Y209+Z209</f>
        <v>748832.2</v>
      </c>
      <c r="AB209" s="37">
        <f>AB211+AB212+AB213+AB216+AB218+AB219+AB220+AB221+AB222</f>
        <v>0</v>
      </c>
      <c r="AC209" s="37">
        <f t="shared" ref="AC209:AC214" si="687">AA209+AB209</f>
        <v>748832.2</v>
      </c>
      <c r="AD209" s="35">
        <f>AD211+AD212+AD213+AD216+AD218+AD219+AD220+AD221+AD222</f>
        <v>0</v>
      </c>
      <c r="AE209" s="37">
        <f t="shared" ref="AE209:AE214" si="688">AC209+AD209</f>
        <v>748832.2</v>
      </c>
      <c r="AF209" s="37">
        <f>AF211+AF212+AF213+AF216+AF218+AF219+AF220+AF221+AF222</f>
        <v>-205067.01699999999</v>
      </c>
      <c r="AG209" s="37">
        <f t="shared" ref="AG209:AG214" si="689">AE209+AF209</f>
        <v>543765.18299999996</v>
      </c>
      <c r="AH209" s="37">
        <f t="shared" si="683"/>
        <v>339837.2</v>
      </c>
      <c r="AI209" s="37">
        <f t="shared" si="683"/>
        <v>0</v>
      </c>
      <c r="AJ209" s="37">
        <f t="shared" si="533"/>
        <v>339837.2</v>
      </c>
      <c r="AK209" s="37">
        <f>AK211+AK212+AK213+AK216+AK218+AK219+AK220+AK221+AK222</f>
        <v>0</v>
      </c>
      <c r="AL209" s="37">
        <f t="shared" ref="AL209:AL214" si="690">AJ209+AK209</f>
        <v>339837.2</v>
      </c>
      <c r="AM209" s="37">
        <f>AM211+AM212+AM213+AM216+AM218+AM219+AM220+AM221+AM222</f>
        <v>0</v>
      </c>
      <c r="AN209" s="37">
        <f t="shared" ref="AN209:AN214" si="691">AL209+AM209</f>
        <v>339837.2</v>
      </c>
      <c r="AO209" s="37">
        <f>AO211+AO212+AO213+AO216+AO218+AO219+AO220+AO221+AO222</f>
        <v>0</v>
      </c>
      <c r="AP209" s="37">
        <f t="shared" ref="AP209:AP214" si="692">AN209+AO209</f>
        <v>339837.2</v>
      </c>
      <c r="AQ209" s="35">
        <f>AQ211+AQ212+AQ213+AQ216+AQ218+AQ219+AQ220+AQ221+AQ222</f>
        <v>0</v>
      </c>
      <c r="AR209" s="37">
        <f t="shared" ref="AR209:AR214" si="693">AP209+AQ209</f>
        <v>339837.2</v>
      </c>
      <c r="AS209" s="37">
        <f>AS211+AS212+AS213+AS216+AS218+AS219+AS220+AS221+AS222</f>
        <v>-103801.60000000001</v>
      </c>
      <c r="AT209" s="37">
        <f t="shared" ref="AT209:AT214" si="694">AR209+AS209</f>
        <v>236035.6</v>
      </c>
      <c r="AU209" s="31"/>
      <c r="AV209" s="24" t="s">
        <v>51</v>
      </c>
      <c r="AW209" s="17"/>
    </row>
    <row r="210" spans="1:49" x14ac:dyDescent="0.3">
      <c r="A210" s="1"/>
      <c r="B210" s="60" t="s">
        <v>30</v>
      </c>
      <c r="C210" s="91"/>
      <c r="D210" s="37">
        <f>D217</f>
        <v>0</v>
      </c>
      <c r="E210" s="37">
        <f>E217</f>
        <v>0</v>
      </c>
      <c r="F210" s="37">
        <f t="shared" si="519"/>
        <v>0</v>
      </c>
      <c r="G210" s="37">
        <f>G217</f>
        <v>0</v>
      </c>
      <c r="H210" s="37">
        <f t="shared" si="676"/>
        <v>0</v>
      </c>
      <c r="I210" s="37">
        <f>I217</f>
        <v>0</v>
      </c>
      <c r="J210" s="37">
        <f t="shared" si="677"/>
        <v>0</v>
      </c>
      <c r="K210" s="37">
        <f>K217</f>
        <v>0</v>
      </c>
      <c r="L210" s="37">
        <f t="shared" si="678"/>
        <v>0</v>
      </c>
      <c r="M210" s="37">
        <f>M217</f>
        <v>0</v>
      </c>
      <c r="N210" s="37">
        <f t="shared" si="679"/>
        <v>0</v>
      </c>
      <c r="O210" s="37">
        <f>O217</f>
        <v>0</v>
      </c>
      <c r="P210" s="37">
        <f t="shared" si="680"/>
        <v>0</v>
      </c>
      <c r="Q210" s="35">
        <f>Q217</f>
        <v>0</v>
      </c>
      <c r="R210" s="37">
        <f t="shared" si="681"/>
        <v>0</v>
      </c>
      <c r="S210" s="37">
        <f>S217</f>
        <v>0</v>
      </c>
      <c r="T210" s="35">
        <f t="shared" si="682"/>
        <v>0</v>
      </c>
      <c r="U210" s="37">
        <f t="shared" ref="U210:AI210" si="695">U217</f>
        <v>52212.4</v>
      </c>
      <c r="V210" s="37">
        <f t="shared" ref="V210:X210" si="696">V217</f>
        <v>0</v>
      </c>
      <c r="W210" s="37">
        <f t="shared" si="527"/>
        <v>52212.4</v>
      </c>
      <c r="X210" s="37">
        <f t="shared" si="696"/>
        <v>0</v>
      </c>
      <c r="Y210" s="37">
        <f t="shared" si="685"/>
        <v>52212.4</v>
      </c>
      <c r="Z210" s="37">
        <f t="shared" ref="Z210:AB210" si="697">Z217</f>
        <v>0</v>
      </c>
      <c r="AA210" s="37">
        <f t="shared" si="686"/>
        <v>52212.4</v>
      </c>
      <c r="AB210" s="37">
        <f t="shared" si="697"/>
        <v>0</v>
      </c>
      <c r="AC210" s="37">
        <f t="shared" si="687"/>
        <v>52212.4</v>
      </c>
      <c r="AD210" s="35">
        <f t="shared" ref="AD210:AF210" si="698">AD217</f>
        <v>0</v>
      </c>
      <c r="AE210" s="37">
        <f t="shared" si="688"/>
        <v>52212.4</v>
      </c>
      <c r="AF210" s="37">
        <f t="shared" si="698"/>
        <v>0</v>
      </c>
      <c r="AG210" s="35">
        <f t="shared" si="689"/>
        <v>52212.4</v>
      </c>
      <c r="AH210" s="37">
        <f t="shared" si="695"/>
        <v>0</v>
      </c>
      <c r="AI210" s="37">
        <f t="shared" si="695"/>
        <v>0</v>
      </c>
      <c r="AJ210" s="37">
        <f t="shared" si="533"/>
        <v>0</v>
      </c>
      <c r="AK210" s="37">
        <f t="shared" ref="AK210:AM210" si="699">AK217</f>
        <v>0</v>
      </c>
      <c r="AL210" s="37">
        <f t="shared" si="690"/>
        <v>0</v>
      </c>
      <c r="AM210" s="37">
        <f t="shared" si="699"/>
        <v>0</v>
      </c>
      <c r="AN210" s="37">
        <f t="shared" si="691"/>
        <v>0</v>
      </c>
      <c r="AO210" s="37">
        <f t="shared" ref="AO210:AQ210" si="700">AO217</f>
        <v>0</v>
      </c>
      <c r="AP210" s="37">
        <f t="shared" si="692"/>
        <v>0</v>
      </c>
      <c r="AQ210" s="35">
        <f t="shared" si="700"/>
        <v>0</v>
      </c>
      <c r="AR210" s="37">
        <f t="shared" si="693"/>
        <v>0</v>
      </c>
      <c r="AS210" s="37">
        <f t="shared" ref="AS210" si="701">AS217</f>
        <v>0</v>
      </c>
      <c r="AT210" s="35">
        <f t="shared" si="694"/>
        <v>0</v>
      </c>
      <c r="AU210" s="31"/>
      <c r="AV210" s="24"/>
      <c r="AW210" s="11"/>
    </row>
    <row r="211" spans="1:49" ht="56.25" x14ac:dyDescent="0.3">
      <c r="A211" s="104" t="s">
        <v>189</v>
      </c>
      <c r="B211" s="108" t="s">
        <v>127</v>
      </c>
      <c r="C211" s="6" t="s">
        <v>32</v>
      </c>
      <c r="D211" s="35">
        <v>195888.6</v>
      </c>
      <c r="E211" s="35"/>
      <c r="F211" s="35">
        <f t="shared" si="519"/>
        <v>195888.6</v>
      </c>
      <c r="G211" s="35">
        <v>49700.256999999998</v>
      </c>
      <c r="H211" s="35">
        <f t="shared" si="676"/>
        <v>245588.85700000002</v>
      </c>
      <c r="I211" s="35"/>
      <c r="J211" s="35">
        <f t="shared" si="677"/>
        <v>245588.85700000002</v>
      </c>
      <c r="K211" s="35"/>
      <c r="L211" s="35">
        <f t="shared" si="678"/>
        <v>245588.85700000002</v>
      </c>
      <c r="M211" s="35"/>
      <c r="N211" s="35">
        <f t="shared" si="679"/>
        <v>245588.85700000002</v>
      </c>
      <c r="O211" s="79"/>
      <c r="P211" s="35">
        <f t="shared" si="680"/>
        <v>245588.85700000002</v>
      </c>
      <c r="Q211" s="35"/>
      <c r="R211" s="35">
        <f t="shared" si="681"/>
        <v>245588.85700000002</v>
      </c>
      <c r="S211" s="46"/>
      <c r="T211" s="35">
        <f t="shared" si="682"/>
        <v>245588.85700000002</v>
      </c>
      <c r="U211" s="35">
        <v>0</v>
      </c>
      <c r="V211" s="35"/>
      <c r="W211" s="35">
        <f t="shared" si="527"/>
        <v>0</v>
      </c>
      <c r="X211" s="35"/>
      <c r="Y211" s="35">
        <f t="shared" si="685"/>
        <v>0</v>
      </c>
      <c r="Z211" s="35"/>
      <c r="AA211" s="35">
        <f t="shared" si="686"/>
        <v>0</v>
      </c>
      <c r="AB211" s="35"/>
      <c r="AC211" s="35">
        <f t="shared" si="687"/>
        <v>0</v>
      </c>
      <c r="AD211" s="35"/>
      <c r="AE211" s="35">
        <f t="shared" si="688"/>
        <v>0</v>
      </c>
      <c r="AF211" s="46"/>
      <c r="AG211" s="35">
        <f t="shared" si="689"/>
        <v>0</v>
      </c>
      <c r="AH211" s="35">
        <v>0</v>
      </c>
      <c r="AI211" s="35"/>
      <c r="AJ211" s="35">
        <f t="shared" si="533"/>
        <v>0</v>
      </c>
      <c r="AK211" s="35"/>
      <c r="AL211" s="35">
        <f t="shared" si="690"/>
        <v>0</v>
      </c>
      <c r="AM211" s="35"/>
      <c r="AN211" s="35">
        <f t="shared" si="691"/>
        <v>0</v>
      </c>
      <c r="AO211" s="35"/>
      <c r="AP211" s="35">
        <f t="shared" si="692"/>
        <v>0</v>
      </c>
      <c r="AQ211" s="35"/>
      <c r="AR211" s="35">
        <f t="shared" si="693"/>
        <v>0</v>
      </c>
      <c r="AS211" s="46"/>
      <c r="AT211" s="35">
        <f t="shared" si="694"/>
        <v>0</v>
      </c>
      <c r="AU211" s="29" t="s">
        <v>283</v>
      </c>
      <c r="AW211" s="11"/>
    </row>
    <row r="212" spans="1:49" ht="75" x14ac:dyDescent="0.3">
      <c r="A212" s="105"/>
      <c r="B212" s="109"/>
      <c r="C212" s="6" t="s">
        <v>34</v>
      </c>
      <c r="D212" s="35">
        <v>4480.7</v>
      </c>
      <c r="E212" s="35"/>
      <c r="F212" s="35">
        <f t="shared" si="519"/>
        <v>4480.7</v>
      </c>
      <c r="G212" s="35"/>
      <c r="H212" s="35">
        <f t="shared" si="676"/>
        <v>4480.7</v>
      </c>
      <c r="I212" s="35"/>
      <c r="J212" s="35">
        <f t="shared" si="677"/>
        <v>4480.7</v>
      </c>
      <c r="K212" s="35"/>
      <c r="L212" s="35">
        <f t="shared" si="678"/>
        <v>4480.7</v>
      </c>
      <c r="M212" s="35"/>
      <c r="N212" s="35">
        <f t="shared" si="679"/>
        <v>4480.7</v>
      </c>
      <c r="O212" s="79"/>
      <c r="P212" s="35">
        <f t="shared" si="680"/>
        <v>4480.7</v>
      </c>
      <c r="Q212" s="35"/>
      <c r="R212" s="35">
        <f t="shared" si="681"/>
        <v>4480.7</v>
      </c>
      <c r="S212" s="46"/>
      <c r="T212" s="35">
        <f t="shared" si="682"/>
        <v>4480.7</v>
      </c>
      <c r="U212" s="35">
        <v>0</v>
      </c>
      <c r="V212" s="35"/>
      <c r="W212" s="35">
        <f t="shared" si="527"/>
        <v>0</v>
      </c>
      <c r="X212" s="35"/>
      <c r="Y212" s="35">
        <f t="shared" si="685"/>
        <v>0</v>
      </c>
      <c r="Z212" s="35"/>
      <c r="AA212" s="35">
        <f t="shared" si="686"/>
        <v>0</v>
      </c>
      <c r="AB212" s="35"/>
      <c r="AC212" s="35">
        <f t="shared" si="687"/>
        <v>0</v>
      </c>
      <c r="AD212" s="35"/>
      <c r="AE212" s="35">
        <f t="shared" si="688"/>
        <v>0</v>
      </c>
      <c r="AF212" s="46"/>
      <c r="AG212" s="35">
        <f t="shared" si="689"/>
        <v>0</v>
      </c>
      <c r="AH212" s="35">
        <v>0</v>
      </c>
      <c r="AI212" s="35"/>
      <c r="AJ212" s="35">
        <f t="shared" si="533"/>
        <v>0</v>
      </c>
      <c r="AK212" s="35"/>
      <c r="AL212" s="35">
        <f t="shared" si="690"/>
        <v>0</v>
      </c>
      <c r="AM212" s="35"/>
      <c r="AN212" s="35">
        <f t="shared" si="691"/>
        <v>0</v>
      </c>
      <c r="AO212" s="35"/>
      <c r="AP212" s="35">
        <f t="shared" si="692"/>
        <v>0</v>
      </c>
      <c r="AQ212" s="35"/>
      <c r="AR212" s="35">
        <f t="shared" si="693"/>
        <v>0</v>
      </c>
      <c r="AS212" s="46"/>
      <c r="AT212" s="35">
        <f t="shared" si="694"/>
        <v>0</v>
      </c>
      <c r="AU212" s="29" t="s">
        <v>283</v>
      </c>
      <c r="AW212" s="11"/>
    </row>
    <row r="213" spans="1:49" ht="75" x14ac:dyDescent="0.3">
      <c r="A213" s="104" t="s">
        <v>190</v>
      </c>
      <c r="B213" s="106" t="s">
        <v>284</v>
      </c>
      <c r="C213" s="6" t="s">
        <v>34</v>
      </c>
      <c r="D213" s="35">
        <v>0</v>
      </c>
      <c r="E213" s="35"/>
      <c r="F213" s="35">
        <f t="shared" si="519"/>
        <v>0</v>
      </c>
      <c r="G213" s="35"/>
      <c r="H213" s="35">
        <f t="shared" si="676"/>
        <v>0</v>
      </c>
      <c r="I213" s="35"/>
      <c r="J213" s="35">
        <f t="shared" si="677"/>
        <v>0</v>
      </c>
      <c r="K213" s="35"/>
      <c r="L213" s="35">
        <f t="shared" si="678"/>
        <v>0</v>
      </c>
      <c r="M213" s="35"/>
      <c r="N213" s="35">
        <f t="shared" si="679"/>
        <v>0</v>
      </c>
      <c r="O213" s="79"/>
      <c r="P213" s="35">
        <f t="shared" si="680"/>
        <v>0</v>
      </c>
      <c r="Q213" s="35"/>
      <c r="R213" s="35">
        <f t="shared" si="681"/>
        <v>0</v>
      </c>
      <c r="S213" s="46"/>
      <c r="T213" s="35">
        <f t="shared" si="682"/>
        <v>0</v>
      </c>
      <c r="U213" s="35">
        <v>55213.3</v>
      </c>
      <c r="V213" s="35"/>
      <c r="W213" s="35">
        <f t="shared" si="527"/>
        <v>55213.3</v>
      </c>
      <c r="X213" s="35"/>
      <c r="Y213" s="35">
        <f t="shared" si="685"/>
        <v>55213.3</v>
      </c>
      <c r="Z213" s="35"/>
      <c r="AA213" s="35">
        <f t="shared" si="686"/>
        <v>55213.3</v>
      </c>
      <c r="AB213" s="35"/>
      <c r="AC213" s="35">
        <f t="shared" si="687"/>
        <v>55213.3</v>
      </c>
      <c r="AD213" s="35"/>
      <c r="AE213" s="35">
        <f t="shared" si="688"/>
        <v>55213.3</v>
      </c>
      <c r="AF213" s="46"/>
      <c r="AG213" s="35">
        <f t="shared" si="689"/>
        <v>55213.3</v>
      </c>
      <c r="AH213" s="35">
        <v>0</v>
      </c>
      <c r="AI213" s="35"/>
      <c r="AJ213" s="35">
        <f t="shared" si="533"/>
        <v>0</v>
      </c>
      <c r="AK213" s="35"/>
      <c r="AL213" s="35">
        <f t="shared" si="690"/>
        <v>0</v>
      </c>
      <c r="AM213" s="35"/>
      <c r="AN213" s="35">
        <f t="shared" si="691"/>
        <v>0</v>
      </c>
      <c r="AO213" s="35"/>
      <c r="AP213" s="35">
        <f t="shared" si="692"/>
        <v>0</v>
      </c>
      <c r="AQ213" s="35"/>
      <c r="AR213" s="35">
        <f t="shared" si="693"/>
        <v>0</v>
      </c>
      <c r="AS213" s="46"/>
      <c r="AT213" s="35">
        <f t="shared" si="694"/>
        <v>0</v>
      </c>
      <c r="AU213" s="29" t="s">
        <v>285</v>
      </c>
      <c r="AW213" s="11"/>
    </row>
    <row r="214" spans="1:49" ht="56.25" x14ac:dyDescent="0.3">
      <c r="A214" s="105"/>
      <c r="B214" s="107"/>
      <c r="C214" s="6" t="s">
        <v>32</v>
      </c>
      <c r="D214" s="35">
        <f>D216+D217</f>
        <v>168913.1</v>
      </c>
      <c r="E214" s="35">
        <f>E216+E217</f>
        <v>-47211.199999999997</v>
      </c>
      <c r="F214" s="35">
        <f t="shared" si="519"/>
        <v>121701.90000000001</v>
      </c>
      <c r="G214" s="35">
        <f>G216+G217</f>
        <v>1393.4969999999998</v>
      </c>
      <c r="H214" s="35">
        <f t="shared" si="676"/>
        <v>123095.39700000001</v>
      </c>
      <c r="I214" s="35">
        <f>I216+I217</f>
        <v>-1208.5989999999999</v>
      </c>
      <c r="J214" s="35">
        <f t="shared" si="677"/>
        <v>121886.79800000001</v>
      </c>
      <c r="K214" s="35">
        <f>K216+K217</f>
        <v>0</v>
      </c>
      <c r="L214" s="35">
        <f t="shared" si="678"/>
        <v>121886.79800000001</v>
      </c>
      <c r="M214" s="35">
        <f>M216+M217</f>
        <v>0</v>
      </c>
      <c r="N214" s="35">
        <f t="shared" si="679"/>
        <v>121886.79800000001</v>
      </c>
      <c r="O214" s="79">
        <f>O216+O217</f>
        <v>0</v>
      </c>
      <c r="P214" s="35">
        <f t="shared" si="680"/>
        <v>121886.79800000001</v>
      </c>
      <c r="Q214" s="35">
        <f>Q216+Q217</f>
        <v>0</v>
      </c>
      <c r="R214" s="35">
        <f t="shared" si="681"/>
        <v>121886.79800000001</v>
      </c>
      <c r="S214" s="46">
        <f>S216+S217</f>
        <v>0</v>
      </c>
      <c r="T214" s="35">
        <f t="shared" si="682"/>
        <v>121886.79800000001</v>
      </c>
      <c r="U214" s="35">
        <f>U216+U217</f>
        <v>354156.30000000005</v>
      </c>
      <c r="V214" s="35">
        <f t="shared" ref="V214:X214" si="702">V216+V217</f>
        <v>47211.199999999997</v>
      </c>
      <c r="W214" s="35">
        <f t="shared" si="527"/>
        <v>401367.50000000006</v>
      </c>
      <c r="X214" s="35">
        <f t="shared" si="702"/>
        <v>0</v>
      </c>
      <c r="Y214" s="35">
        <f t="shared" si="685"/>
        <v>401367.50000000006</v>
      </c>
      <c r="Z214" s="35">
        <f t="shared" ref="Z214:AB214" si="703">Z216+Z217</f>
        <v>0</v>
      </c>
      <c r="AA214" s="35">
        <f t="shared" si="686"/>
        <v>401367.50000000006</v>
      </c>
      <c r="AB214" s="35">
        <f t="shared" si="703"/>
        <v>0</v>
      </c>
      <c r="AC214" s="35">
        <f t="shared" si="687"/>
        <v>401367.50000000006</v>
      </c>
      <c r="AD214" s="35">
        <f t="shared" ref="AD214:AF214" si="704">AD216+AD217</f>
        <v>0</v>
      </c>
      <c r="AE214" s="35">
        <f t="shared" si="688"/>
        <v>401367.50000000006</v>
      </c>
      <c r="AF214" s="46">
        <f t="shared" si="704"/>
        <v>0</v>
      </c>
      <c r="AG214" s="35">
        <f t="shared" si="689"/>
        <v>401367.50000000006</v>
      </c>
      <c r="AH214" s="35">
        <f t="shared" ref="AH214:AI214" si="705">AH216+AH217</f>
        <v>0</v>
      </c>
      <c r="AI214" s="35">
        <f t="shared" si="705"/>
        <v>0</v>
      </c>
      <c r="AJ214" s="35">
        <f t="shared" si="533"/>
        <v>0</v>
      </c>
      <c r="AK214" s="35">
        <f t="shared" ref="AK214:AM214" si="706">AK216+AK217</f>
        <v>0</v>
      </c>
      <c r="AL214" s="35">
        <f t="shared" si="690"/>
        <v>0</v>
      </c>
      <c r="AM214" s="35">
        <f t="shared" si="706"/>
        <v>0</v>
      </c>
      <c r="AN214" s="35">
        <f t="shared" si="691"/>
        <v>0</v>
      </c>
      <c r="AO214" s="35">
        <f t="shared" ref="AO214:AQ214" si="707">AO216+AO217</f>
        <v>0</v>
      </c>
      <c r="AP214" s="35">
        <f t="shared" si="692"/>
        <v>0</v>
      </c>
      <c r="AQ214" s="35">
        <f t="shared" si="707"/>
        <v>0</v>
      </c>
      <c r="AR214" s="35">
        <f t="shared" si="693"/>
        <v>0</v>
      </c>
      <c r="AS214" s="46">
        <f t="shared" ref="AS214" si="708">AS216+AS217</f>
        <v>0</v>
      </c>
      <c r="AT214" s="35">
        <f t="shared" si="694"/>
        <v>0</v>
      </c>
      <c r="AU214" s="29"/>
      <c r="AW214" s="11"/>
    </row>
    <row r="215" spans="1:49" x14ac:dyDescent="0.3">
      <c r="A215" s="59"/>
      <c r="B215" s="60" t="s">
        <v>5</v>
      </c>
      <c r="C215" s="6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79"/>
      <c r="P215" s="35"/>
      <c r="Q215" s="35"/>
      <c r="R215" s="35"/>
      <c r="S215" s="46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46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46"/>
      <c r="AT215" s="35"/>
      <c r="AU215" s="29"/>
      <c r="AW215" s="11"/>
    </row>
    <row r="216" spans="1:49" hidden="1" x14ac:dyDescent="0.3">
      <c r="A216" s="42"/>
      <c r="B216" s="43" t="s">
        <v>6</v>
      </c>
      <c r="C216" s="6"/>
      <c r="D216" s="35">
        <v>168913.1</v>
      </c>
      <c r="E216" s="35">
        <v>-47211.199999999997</v>
      </c>
      <c r="F216" s="35">
        <f t="shared" si="519"/>
        <v>121701.90000000001</v>
      </c>
      <c r="G216" s="35">
        <f>184.898+1208.599</f>
        <v>1393.4969999999998</v>
      </c>
      <c r="H216" s="35">
        <f t="shared" ref="H216:H240" si="709">F216+G216</f>
        <v>123095.39700000001</v>
      </c>
      <c r="I216" s="35">
        <v>-1208.5989999999999</v>
      </c>
      <c r="J216" s="35">
        <f t="shared" ref="J216:J237" si="710">H216+I216</f>
        <v>121886.79800000001</v>
      </c>
      <c r="K216" s="35"/>
      <c r="L216" s="35">
        <f t="shared" ref="L216:L237" si="711">J216+K216</f>
        <v>121886.79800000001</v>
      </c>
      <c r="M216" s="35"/>
      <c r="N216" s="35">
        <f t="shared" ref="N216:N237" si="712">L216+M216</f>
        <v>121886.79800000001</v>
      </c>
      <c r="O216" s="79"/>
      <c r="P216" s="35">
        <f t="shared" ref="P216:P237" si="713">N216+O216</f>
        <v>121886.79800000001</v>
      </c>
      <c r="Q216" s="35"/>
      <c r="R216" s="35">
        <f t="shared" ref="R216:R237" si="714">P216+Q216</f>
        <v>121886.79800000001</v>
      </c>
      <c r="S216" s="46"/>
      <c r="T216" s="35">
        <f t="shared" ref="T216:T237" si="715">R216+S216</f>
        <v>121886.79800000001</v>
      </c>
      <c r="U216" s="35">
        <v>301943.90000000002</v>
      </c>
      <c r="V216" s="35">
        <v>47211.199999999997</v>
      </c>
      <c r="W216" s="35">
        <f t="shared" si="527"/>
        <v>349155.10000000003</v>
      </c>
      <c r="X216" s="35"/>
      <c r="Y216" s="35">
        <f t="shared" ref="Y216:Y240" si="716">W216+X216</f>
        <v>349155.10000000003</v>
      </c>
      <c r="Z216" s="35"/>
      <c r="AA216" s="35">
        <f t="shared" ref="AA216:AA237" si="717">Y216+Z216</f>
        <v>349155.10000000003</v>
      </c>
      <c r="AB216" s="35"/>
      <c r="AC216" s="35">
        <f t="shared" ref="AC216:AC237" si="718">AA216+AB216</f>
        <v>349155.10000000003</v>
      </c>
      <c r="AD216" s="35"/>
      <c r="AE216" s="35">
        <f t="shared" ref="AE216:AE237" si="719">AC216+AD216</f>
        <v>349155.10000000003</v>
      </c>
      <c r="AF216" s="46"/>
      <c r="AG216" s="35">
        <f t="shared" ref="AG216:AG237" si="720">AE216+AF216</f>
        <v>349155.10000000003</v>
      </c>
      <c r="AH216" s="35">
        <v>0</v>
      </c>
      <c r="AI216" s="35"/>
      <c r="AJ216" s="35">
        <f t="shared" si="533"/>
        <v>0</v>
      </c>
      <c r="AK216" s="35"/>
      <c r="AL216" s="35">
        <f t="shared" ref="AL216:AL240" si="721">AJ216+AK216</f>
        <v>0</v>
      </c>
      <c r="AM216" s="35"/>
      <c r="AN216" s="35">
        <f t="shared" ref="AN216:AN237" si="722">AL216+AM216</f>
        <v>0</v>
      </c>
      <c r="AO216" s="35"/>
      <c r="AP216" s="35">
        <f t="shared" ref="AP216:AP237" si="723">AN216+AO216</f>
        <v>0</v>
      </c>
      <c r="AQ216" s="35"/>
      <c r="AR216" s="35">
        <f t="shared" ref="AR216:AR237" si="724">AP216+AQ216</f>
        <v>0</v>
      </c>
      <c r="AS216" s="46"/>
      <c r="AT216" s="35">
        <f t="shared" ref="AT216:AT237" si="725">AR216+AS216</f>
        <v>0</v>
      </c>
      <c r="AU216" s="29" t="s">
        <v>285</v>
      </c>
      <c r="AV216" s="23" t="s">
        <v>51</v>
      </c>
      <c r="AW216" s="11"/>
    </row>
    <row r="217" spans="1:49" x14ac:dyDescent="0.3">
      <c r="A217" s="59"/>
      <c r="B217" s="60" t="s">
        <v>30</v>
      </c>
      <c r="C217" s="6"/>
      <c r="D217" s="35">
        <v>0</v>
      </c>
      <c r="E217" s="35"/>
      <c r="F217" s="35">
        <f t="shared" si="519"/>
        <v>0</v>
      </c>
      <c r="G217" s="35"/>
      <c r="H217" s="35">
        <f t="shared" si="709"/>
        <v>0</v>
      </c>
      <c r="I217" s="35"/>
      <c r="J217" s="35">
        <f t="shared" si="710"/>
        <v>0</v>
      </c>
      <c r="K217" s="35"/>
      <c r="L217" s="35">
        <f t="shared" si="711"/>
        <v>0</v>
      </c>
      <c r="M217" s="35"/>
      <c r="N217" s="35">
        <f t="shared" si="712"/>
        <v>0</v>
      </c>
      <c r="O217" s="79"/>
      <c r="P217" s="35">
        <f t="shared" si="713"/>
        <v>0</v>
      </c>
      <c r="Q217" s="35"/>
      <c r="R217" s="35">
        <f t="shared" si="714"/>
        <v>0</v>
      </c>
      <c r="S217" s="46"/>
      <c r="T217" s="35">
        <f t="shared" si="715"/>
        <v>0</v>
      </c>
      <c r="U217" s="35">
        <v>52212.4</v>
      </c>
      <c r="V217" s="35"/>
      <c r="W217" s="35">
        <f t="shared" si="527"/>
        <v>52212.4</v>
      </c>
      <c r="X217" s="35"/>
      <c r="Y217" s="35">
        <f t="shared" si="716"/>
        <v>52212.4</v>
      </c>
      <c r="Z217" s="35"/>
      <c r="AA217" s="35">
        <f t="shared" si="717"/>
        <v>52212.4</v>
      </c>
      <c r="AB217" s="35"/>
      <c r="AC217" s="35">
        <f t="shared" si="718"/>
        <v>52212.4</v>
      </c>
      <c r="AD217" s="35"/>
      <c r="AE217" s="35">
        <f t="shared" si="719"/>
        <v>52212.4</v>
      </c>
      <c r="AF217" s="46"/>
      <c r="AG217" s="35">
        <f t="shared" si="720"/>
        <v>52212.4</v>
      </c>
      <c r="AH217" s="35">
        <v>0</v>
      </c>
      <c r="AI217" s="35"/>
      <c r="AJ217" s="35">
        <f t="shared" si="533"/>
        <v>0</v>
      </c>
      <c r="AK217" s="35"/>
      <c r="AL217" s="35">
        <f t="shared" si="721"/>
        <v>0</v>
      </c>
      <c r="AM217" s="35"/>
      <c r="AN217" s="35">
        <f t="shared" si="722"/>
        <v>0</v>
      </c>
      <c r="AO217" s="35"/>
      <c r="AP217" s="35">
        <f t="shared" si="723"/>
        <v>0</v>
      </c>
      <c r="AQ217" s="35"/>
      <c r="AR217" s="35">
        <f t="shared" si="724"/>
        <v>0</v>
      </c>
      <c r="AS217" s="46"/>
      <c r="AT217" s="35">
        <f t="shared" si="725"/>
        <v>0</v>
      </c>
      <c r="AU217" s="29" t="s">
        <v>285</v>
      </c>
      <c r="AW217" s="11"/>
    </row>
    <row r="218" spans="1:49" ht="56.25" x14ac:dyDescent="0.3">
      <c r="A218" s="1" t="s">
        <v>191</v>
      </c>
      <c r="B218" s="60" t="s">
        <v>128</v>
      </c>
      <c r="C218" s="6" t="s">
        <v>32</v>
      </c>
      <c r="D218" s="35">
        <v>3500</v>
      </c>
      <c r="E218" s="35"/>
      <c r="F218" s="35">
        <f t="shared" si="519"/>
        <v>3500</v>
      </c>
      <c r="G218" s="35"/>
      <c r="H218" s="35">
        <f t="shared" si="709"/>
        <v>3500</v>
      </c>
      <c r="I218" s="35"/>
      <c r="J218" s="35">
        <f t="shared" si="710"/>
        <v>3500</v>
      </c>
      <c r="K218" s="35"/>
      <c r="L218" s="35">
        <f t="shared" si="711"/>
        <v>3500</v>
      </c>
      <c r="M218" s="35"/>
      <c r="N218" s="35">
        <f t="shared" si="712"/>
        <v>3500</v>
      </c>
      <c r="O218" s="79"/>
      <c r="P218" s="35">
        <f t="shared" si="713"/>
        <v>3500</v>
      </c>
      <c r="Q218" s="35"/>
      <c r="R218" s="35">
        <f t="shared" si="714"/>
        <v>3500</v>
      </c>
      <c r="S218" s="46"/>
      <c r="T218" s="35">
        <f t="shared" si="715"/>
        <v>3500</v>
      </c>
      <c r="U218" s="35">
        <v>0</v>
      </c>
      <c r="V218" s="35"/>
      <c r="W218" s="35">
        <f t="shared" si="527"/>
        <v>0</v>
      </c>
      <c r="X218" s="35"/>
      <c r="Y218" s="35">
        <f t="shared" si="716"/>
        <v>0</v>
      </c>
      <c r="Z218" s="35"/>
      <c r="AA218" s="35">
        <f t="shared" si="717"/>
        <v>0</v>
      </c>
      <c r="AB218" s="35"/>
      <c r="AC218" s="35">
        <f t="shared" si="718"/>
        <v>0</v>
      </c>
      <c r="AD218" s="35"/>
      <c r="AE218" s="35">
        <f t="shared" si="719"/>
        <v>0</v>
      </c>
      <c r="AF218" s="46"/>
      <c r="AG218" s="35">
        <f t="shared" si="720"/>
        <v>0</v>
      </c>
      <c r="AH218" s="35">
        <v>224073.8</v>
      </c>
      <c r="AI218" s="35"/>
      <c r="AJ218" s="35">
        <f t="shared" si="533"/>
        <v>224073.8</v>
      </c>
      <c r="AK218" s="35"/>
      <c r="AL218" s="35">
        <f t="shared" si="721"/>
        <v>224073.8</v>
      </c>
      <c r="AM218" s="35"/>
      <c r="AN218" s="35">
        <f t="shared" si="722"/>
        <v>224073.8</v>
      </c>
      <c r="AO218" s="35"/>
      <c r="AP218" s="35">
        <f t="shared" si="723"/>
        <v>224073.8</v>
      </c>
      <c r="AQ218" s="35"/>
      <c r="AR218" s="35">
        <f t="shared" si="724"/>
        <v>224073.8</v>
      </c>
      <c r="AS218" s="46"/>
      <c r="AT218" s="35">
        <f t="shared" si="725"/>
        <v>224073.8</v>
      </c>
      <c r="AU218" s="29" t="s">
        <v>286</v>
      </c>
      <c r="AW218" s="11"/>
    </row>
    <row r="219" spans="1:49" ht="56.25" x14ac:dyDescent="0.3">
      <c r="A219" s="1" t="s">
        <v>253</v>
      </c>
      <c r="B219" s="60" t="s">
        <v>129</v>
      </c>
      <c r="C219" s="6" t="s">
        <v>32</v>
      </c>
      <c r="D219" s="35">
        <v>61.7</v>
      </c>
      <c r="E219" s="35"/>
      <c r="F219" s="35">
        <f t="shared" si="519"/>
        <v>61.7</v>
      </c>
      <c r="G219" s="35"/>
      <c r="H219" s="35">
        <f t="shared" si="709"/>
        <v>61.7</v>
      </c>
      <c r="I219" s="35"/>
      <c r="J219" s="35">
        <f t="shared" si="710"/>
        <v>61.7</v>
      </c>
      <c r="K219" s="35"/>
      <c r="L219" s="35">
        <f t="shared" si="711"/>
        <v>61.7</v>
      </c>
      <c r="M219" s="35"/>
      <c r="N219" s="35">
        <f t="shared" si="712"/>
        <v>61.7</v>
      </c>
      <c r="O219" s="79"/>
      <c r="P219" s="35">
        <f t="shared" si="713"/>
        <v>61.7</v>
      </c>
      <c r="Q219" s="35"/>
      <c r="R219" s="35">
        <f t="shared" si="714"/>
        <v>61.7</v>
      </c>
      <c r="S219" s="46">
        <v>-61.7</v>
      </c>
      <c r="T219" s="35">
        <f t="shared" si="715"/>
        <v>0</v>
      </c>
      <c r="U219" s="35">
        <v>244606.1</v>
      </c>
      <c r="V219" s="35"/>
      <c r="W219" s="35">
        <f t="shared" si="527"/>
        <v>244606.1</v>
      </c>
      <c r="X219" s="35"/>
      <c r="Y219" s="35">
        <f t="shared" si="716"/>
        <v>244606.1</v>
      </c>
      <c r="Z219" s="35"/>
      <c r="AA219" s="35">
        <f t="shared" si="717"/>
        <v>244606.1</v>
      </c>
      <c r="AB219" s="35"/>
      <c r="AC219" s="35">
        <f t="shared" si="718"/>
        <v>244606.1</v>
      </c>
      <c r="AD219" s="35"/>
      <c r="AE219" s="35">
        <f t="shared" si="719"/>
        <v>244606.1</v>
      </c>
      <c r="AF219" s="46">
        <v>-205067.01699999999</v>
      </c>
      <c r="AG219" s="35">
        <f t="shared" si="720"/>
        <v>39539.083000000013</v>
      </c>
      <c r="AH219" s="35">
        <v>103801.60000000001</v>
      </c>
      <c r="AI219" s="35"/>
      <c r="AJ219" s="35">
        <f t="shared" si="533"/>
        <v>103801.60000000001</v>
      </c>
      <c r="AK219" s="35"/>
      <c r="AL219" s="35">
        <f t="shared" si="721"/>
        <v>103801.60000000001</v>
      </c>
      <c r="AM219" s="35"/>
      <c r="AN219" s="35">
        <f t="shared" si="722"/>
        <v>103801.60000000001</v>
      </c>
      <c r="AO219" s="35"/>
      <c r="AP219" s="35">
        <f t="shared" si="723"/>
        <v>103801.60000000001</v>
      </c>
      <c r="AQ219" s="35"/>
      <c r="AR219" s="35">
        <f t="shared" si="724"/>
        <v>103801.60000000001</v>
      </c>
      <c r="AS219" s="46">
        <v>-103801.60000000001</v>
      </c>
      <c r="AT219" s="35">
        <f t="shared" si="725"/>
        <v>0</v>
      </c>
      <c r="AU219" s="29" t="s">
        <v>287</v>
      </c>
      <c r="AW219" s="11"/>
    </row>
    <row r="220" spans="1:49" ht="56.25" x14ac:dyDescent="0.3">
      <c r="A220" s="1" t="s">
        <v>254</v>
      </c>
      <c r="B220" s="60" t="s">
        <v>288</v>
      </c>
      <c r="C220" s="6" t="s">
        <v>32</v>
      </c>
      <c r="D220" s="35">
        <v>0</v>
      </c>
      <c r="E220" s="35"/>
      <c r="F220" s="35">
        <f t="shared" si="519"/>
        <v>0</v>
      </c>
      <c r="G220" s="35"/>
      <c r="H220" s="35">
        <f t="shared" si="709"/>
        <v>0</v>
      </c>
      <c r="I220" s="35"/>
      <c r="J220" s="35">
        <f t="shared" si="710"/>
        <v>0</v>
      </c>
      <c r="K220" s="35"/>
      <c r="L220" s="35">
        <f t="shared" si="711"/>
        <v>0</v>
      </c>
      <c r="M220" s="35"/>
      <c r="N220" s="35">
        <f t="shared" si="712"/>
        <v>0</v>
      </c>
      <c r="O220" s="79"/>
      <c r="P220" s="35">
        <f t="shared" si="713"/>
        <v>0</v>
      </c>
      <c r="Q220" s="35"/>
      <c r="R220" s="35">
        <f t="shared" si="714"/>
        <v>0</v>
      </c>
      <c r="S220" s="46"/>
      <c r="T220" s="35">
        <f t="shared" si="715"/>
        <v>0</v>
      </c>
      <c r="U220" s="35">
        <v>0</v>
      </c>
      <c r="V220" s="35"/>
      <c r="W220" s="35">
        <f t="shared" si="527"/>
        <v>0</v>
      </c>
      <c r="X220" s="35"/>
      <c r="Y220" s="35">
        <f t="shared" si="716"/>
        <v>0</v>
      </c>
      <c r="Z220" s="35"/>
      <c r="AA220" s="35">
        <f t="shared" si="717"/>
        <v>0</v>
      </c>
      <c r="AB220" s="35"/>
      <c r="AC220" s="35">
        <f t="shared" si="718"/>
        <v>0</v>
      </c>
      <c r="AD220" s="35"/>
      <c r="AE220" s="35">
        <f t="shared" si="719"/>
        <v>0</v>
      </c>
      <c r="AF220" s="46"/>
      <c r="AG220" s="35">
        <f t="shared" si="720"/>
        <v>0</v>
      </c>
      <c r="AH220" s="35">
        <v>11961.8</v>
      </c>
      <c r="AI220" s="35"/>
      <c r="AJ220" s="35">
        <f t="shared" si="533"/>
        <v>11961.8</v>
      </c>
      <c r="AK220" s="35"/>
      <c r="AL220" s="35">
        <f t="shared" si="721"/>
        <v>11961.8</v>
      </c>
      <c r="AM220" s="35"/>
      <c r="AN220" s="35">
        <f t="shared" si="722"/>
        <v>11961.8</v>
      </c>
      <c r="AO220" s="35"/>
      <c r="AP220" s="35">
        <f t="shared" si="723"/>
        <v>11961.8</v>
      </c>
      <c r="AQ220" s="35"/>
      <c r="AR220" s="35">
        <f t="shared" si="724"/>
        <v>11961.8</v>
      </c>
      <c r="AS220" s="46"/>
      <c r="AT220" s="35">
        <f t="shared" si="725"/>
        <v>11961.8</v>
      </c>
      <c r="AU220" s="29" t="s">
        <v>289</v>
      </c>
      <c r="AW220" s="11"/>
    </row>
    <row r="221" spans="1:49" ht="56.25" x14ac:dyDescent="0.3">
      <c r="A221" s="1" t="s">
        <v>255</v>
      </c>
      <c r="B221" s="60" t="s">
        <v>130</v>
      </c>
      <c r="C221" s="6" t="s">
        <v>32</v>
      </c>
      <c r="D221" s="35">
        <v>0</v>
      </c>
      <c r="E221" s="35"/>
      <c r="F221" s="35">
        <f t="shared" si="519"/>
        <v>0</v>
      </c>
      <c r="G221" s="35"/>
      <c r="H221" s="35">
        <f t="shared" si="709"/>
        <v>0</v>
      </c>
      <c r="I221" s="35"/>
      <c r="J221" s="35">
        <f t="shared" si="710"/>
        <v>0</v>
      </c>
      <c r="K221" s="35"/>
      <c r="L221" s="35">
        <f t="shared" si="711"/>
        <v>0</v>
      </c>
      <c r="M221" s="35"/>
      <c r="N221" s="35">
        <f t="shared" si="712"/>
        <v>0</v>
      </c>
      <c r="O221" s="79"/>
      <c r="P221" s="35">
        <f t="shared" si="713"/>
        <v>0</v>
      </c>
      <c r="Q221" s="35"/>
      <c r="R221" s="35">
        <f t="shared" si="714"/>
        <v>0</v>
      </c>
      <c r="S221" s="46"/>
      <c r="T221" s="35">
        <f t="shared" si="715"/>
        <v>0</v>
      </c>
      <c r="U221" s="35">
        <v>99857.7</v>
      </c>
      <c r="V221" s="35"/>
      <c r="W221" s="35">
        <f t="shared" si="527"/>
        <v>99857.7</v>
      </c>
      <c r="X221" s="35"/>
      <c r="Y221" s="35">
        <f t="shared" si="716"/>
        <v>99857.7</v>
      </c>
      <c r="Z221" s="35"/>
      <c r="AA221" s="35">
        <f t="shared" si="717"/>
        <v>99857.7</v>
      </c>
      <c r="AB221" s="35"/>
      <c r="AC221" s="35">
        <f t="shared" si="718"/>
        <v>99857.7</v>
      </c>
      <c r="AD221" s="35"/>
      <c r="AE221" s="35">
        <f t="shared" si="719"/>
        <v>99857.7</v>
      </c>
      <c r="AF221" s="46"/>
      <c r="AG221" s="35">
        <f t="shared" si="720"/>
        <v>99857.7</v>
      </c>
      <c r="AH221" s="35">
        <v>0</v>
      </c>
      <c r="AI221" s="35"/>
      <c r="AJ221" s="35">
        <f t="shared" si="533"/>
        <v>0</v>
      </c>
      <c r="AK221" s="35"/>
      <c r="AL221" s="35">
        <f t="shared" si="721"/>
        <v>0</v>
      </c>
      <c r="AM221" s="35"/>
      <c r="AN221" s="35">
        <f t="shared" si="722"/>
        <v>0</v>
      </c>
      <c r="AO221" s="35"/>
      <c r="AP221" s="35">
        <f t="shared" si="723"/>
        <v>0</v>
      </c>
      <c r="AQ221" s="35"/>
      <c r="AR221" s="35">
        <f t="shared" si="724"/>
        <v>0</v>
      </c>
      <c r="AS221" s="46"/>
      <c r="AT221" s="35">
        <f t="shared" si="725"/>
        <v>0</v>
      </c>
      <c r="AU221" s="29" t="s">
        <v>290</v>
      </c>
      <c r="AW221" s="11"/>
    </row>
    <row r="222" spans="1:49" ht="56.25" x14ac:dyDescent="0.3">
      <c r="A222" s="1" t="s">
        <v>256</v>
      </c>
      <c r="B222" s="60" t="s">
        <v>324</v>
      </c>
      <c r="C222" s="6" t="s">
        <v>32</v>
      </c>
      <c r="D222" s="35"/>
      <c r="E222" s="35"/>
      <c r="F222" s="35"/>
      <c r="G222" s="35">
        <v>2055.8510000000001</v>
      </c>
      <c r="H222" s="35">
        <f t="shared" si="709"/>
        <v>2055.8510000000001</v>
      </c>
      <c r="I222" s="35"/>
      <c r="J222" s="35">
        <f t="shared" si="710"/>
        <v>2055.8510000000001</v>
      </c>
      <c r="K222" s="35"/>
      <c r="L222" s="35">
        <f t="shared" si="711"/>
        <v>2055.8510000000001</v>
      </c>
      <c r="M222" s="35"/>
      <c r="N222" s="35">
        <f t="shared" si="712"/>
        <v>2055.8510000000001</v>
      </c>
      <c r="O222" s="79"/>
      <c r="P222" s="35">
        <f t="shared" si="713"/>
        <v>2055.8510000000001</v>
      </c>
      <c r="Q222" s="35"/>
      <c r="R222" s="35">
        <f t="shared" si="714"/>
        <v>2055.8510000000001</v>
      </c>
      <c r="S222" s="46"/>
      <c r="T222" s="35">
        <f t="shared" si="715"/>
        <v>2055.8510000000001</v>
      </c>
      <c r="U222" s="35"/>
      <c r="V222" s="35"/>
      <c r="W222" s="35"/>
      <c r="X222" s="35"/>
      <c r="Y222" s="35">
        <f t="shared" si="716"/>
        <v>0</v>
      </c>
      <c r="Z222" s="35"/>
      <c r="AA222" s="35">
        <f t="shared" si="717"/>
        <v>0</v>
      </c>
      <c r="AB222" s="35"/>
      <c r="AC222" s="35">
        <f t="shared" si="718"/>
        <v>0</v>
      </c>
      <c r="AD222" s="35"/>
      <c r="AE222" s="35">
        <f t="shared" si="719"/>
        <v>0</v>
      </c>
      <c r="AF222" s="46"/>
      <c r="AG222" s="35">
        <f t="shared" si="720"/>
        <v>0</v>
      </c>
      <c r="AH222" s="35"/>
      <c r="AI222" s="35"/>
      <c r="AJ222" s="35"/>
      <c r="AK222" s="35"/>
      <c r="AL222" s="35">
        <f t="shared" si="721"/>
        <v>0</v>
      </c>
      <c r="AM222" s="35"/>
      <c r="AN222" s="35">
        <f t="shared" si="722"/>
        <v>0</v>
      </c>
      <c r="AO222" s="35"/>
      <c r="AP222" s="35">
        <f t="shared" si="723"/>
        <v>0</v>
      </c>
      <c r="AQ222" s="35"/>
      <c r="AR222" s="35">
        <f t="shared" si="724"/>
        <v>0</v>
      </c>
      <c r="AS222" s="46"/>
      <c r="AT222" s="35">
        <f t="shared" si="725"/>
        <v>0</v>
      </c>
      <c r="AU222" s="39" t="s">
        <v>325</v>
      </c>
      <c r="AW222" s="11"/>
    </row>
    <row r="223" spans="1:49" x14ac:dyDescent="0.3">
      <c r="A223" s="1"/>
      <c r="B223" s="60" t="s">
        <v>15</v>
      </c>
      <c r="C223" s="10"/>
      <c r="D223" s="37">
        <f>D224+D225+D226+D227+D228+D229+D230+D231+D232+D233+D234</f>
        <v>28465</v>
      </c>
      <c r="E223" s="37">
        <f>E224+E225+E226+E227+E228+E229+E230+E231+E232+E233+E234+E235</f>
        <v>0</v>
      </c>
      <c r="F223" s="37">
        <f t="shared" si="519"/>
        <v>28465</v>
      </c>
      <c r="G223" s="37">
        <f>G224+G225+G226+G227+G228+G229+G230+G231+G232+G233+G234+G235+G236+G237</f>
        <v>430.62</v>
      </c>
      <c r="H223" s="37">
        <f t="shared" si="709"/>
        <v>28895.62</v>
      </c>
      <c r="I223" s="37">
        <f>I224+I225+I226+I227+I228+I229+I230+I231+I232+I233+I234+I235+I236+I237</f>
        <v>0</v>
      </c>
      <c r="J223" s="37">
        <f t="shared" si="710"/>
        <v>28895.62</v>
      </c>
      <c r="K223" s="37">
        <f>K224+K225+K226+K227+K228+K229+K230+K231+K232+K233+K234+K235+K236+K237</f>
        <v>0</v>
      </c>
      <c r="L223" s="37">
        <f t="shared" si="711"/>
        <v>28895.62</v>
      </c>
      <c r="M223" s="37">
        <f>M224+M225+M226+M227+M228+M229+M230+M231+M232+M233+M234+M235+M236+M237</f>
        <v>0</v>
      </c>
      <c r="N223" s="37">
        <f t="shared" si="712"/>
        <v>28895.62</v>
      </c>
      <c r="O223" s="37">
        <f>O224+O225+O226+O227+O228+O229+O230+O231+O232+O233+O234+O235+O236+O237</f>
        <v>0</v>
      </c>
      <c r="P223" s="37">
        <f t="shared" si="713"/>
        <v>28895.62</v>
      </c>
      <c r="Q223" s="35">
        <f>Q224+Q225+Q226+Q227+Q228+Q229+Q230+Q231+Q232+Q233+Q234+Q235+Q236+Q237</f>
        <v>0</v>
      </c>
      <c r="R223" s="37">
        <f t="shared" si="714"/>
        <v>28895.62</v>
      </c>
      <c r="S223" s="37">
        <f>S224+S225+S226+S227+S228+S229+S230+S231+S232+S233+S234+S235+S236+S237</f>
        <v>0</v>
      </c>
      <c r="T223" s="35">
        <f t="shared" si="715"/>
        <v>28895.62</v>
      </c>
      <c r="U223" s="37">
        <f>U224+U225+U226+U227+U228+U229+U230+U231+U232+U233+U234</f>
        <v>109028.69999999998</v>
      </c>
      <c r="V223" s="37">
        <f>V224+V225+V226+V227+V228+V229+V230+V231+V232+V233+V234+V235</f>
        <v>-968.39999999999964</v>
      </c>
      <c r="W223" s="37">
        <f t="shared" si="527"/>
        <v>108060.29999999999</v>
      </c>
      <c r="X223" s="37">
        <f>X224+X225+X226+X227+X228+X229+X230+X231+X232+X233+X234+X235+X236+X237</f>
        <v>0</v>
      </c>
      <c r="Y223" s="37">
        <f t="shared" si="716"/>
        <v>108060.29999999999</v>
      </c>
      <c r="Z223" s="37">
        <f>Z224+Z225+Z226+Z227+Z228+Z229+Z230+Z231+Z232+Z233+Z234+Z235+Z236+Z237</f>
        <v>0</v>
      </c>
      <c r="AA223" s="37">
        <f t="shared" si="717"/>
        <v>108060.29999999999</v>
      </c>
      <c r="AB223" s="37">
        <f>AB224+AB225+AB226+AB227+AB228+AB229+AB230+AB231+AB232+AB233+AB234+AB235+AB236+AB237</f>
        <v>0</v>
      </c>
      <c r="AC223" s="37">
        <f t="shared" si="718"/>
        <v>108060.29999999999</v>
      </c>
      <c r="AD223" s="35">
        <f>AD224+AD225+AD226+AD227+AD228+AD229+AD230+AD231+AD232+AD233+AD234+AD235+AD236+AD237</f>
        <v>0</v>
      </c>
      <c r="AE223" s="37">
        <f t="shared" si="719"/>
        <v>108060.29999999999</v>
      </c>
      <c r="AF223" s="37">
        <f>AF224+AF225+AF226+AF227+AF228+AF229+AF230+AF231+AF232+AF233+AF234+AF235+AF236+AF237</f>
        <v>0</v>
      </c>
      <c r="AG223" s="35">
        <f t="shared" si="720"/>
        <v>108060.29999999999</v>
      </c>
      <c r="AH223" s="37">
        <f t="shared" ref="AH223" si="726">AH224+AH225+AH226+AH227+AH228+AH229+AH230+AH231+AH232+AH233+AH234</f>
        <v>182623.4</v>
      </c>
      <c r="AI223" s="37">
        <f>AI224+AI225+AI226+AI227+AI228+AI229+AI230+AI231+AI232+AI233+AI234+AI235</f>
        <v>-1866.5</v>
      </c>
      <c r="AJ223" s="37">
        <f t="shared" si="533"/>
        <v>180756.9</v>
      </c>
      <c r="AK223" s="37">
        <f>AK224+AK225+AK226+AK227+AK228+AK229+AK230+AK231+AK232+AK233+AK234+AK235+AK236+AK237</f>
        <v>0</v>
      </c>
      <c r="AL223" s="37">
        <f t="shared" si="721"/>
        <v>180756.9</v>
      </c>
      <c r="AM223" s="37">
        <f>AM224+AM225+AM226+AM227+AM228+AM229+AM230+AM231+AM232+AM233+AM234+AM235+AM236+AM237</f>
        <v>0</v>
      </c>
      <c r="AN223" s="37">
        <f t="shared" si="722"/>
        <v>180756.9</v>
      </c>
      <c r="AO223" s="37">
        <f>AO224+AO225+AO226+AO227+AO228+AO229+AO230+AO231+AO232+AO233+AO234+AO235+AO236+AO237</f>
        <v>0</v>
      </c>
      <c r="AP223" s="37">
        <f t="shared" si="723"/>
        <v>180756.9</v>
      </c>
      <c r="AQ223" s="35">
        <f>AQ224+AQ225+AQ226+AQ227+AQ228+AQ229+AQ230+AQ231+AQ232+AQ233+AQ234+AQ235+AQ236+AQ237</f>
        <v>0</v>
      </c>
      <c r="AR223" s="37">
        <f t="shared" si="724"/>
        <v>180756.9</v>
      </c>
      <c r="AS223" s="37">
        <f>AS224+AS225+AS226+AS227+AS228+AS229+AS230+AS231+AS232+AS233+AS234+AS235+AS236+AS237</f>
        <v>0</v>
      </c>
      <c r="AT223" s="35">
        <f t="shared" si="725"/>
        <v>180756.9</v>
      </c>
      <c r="AU223" s="31"/>
      <c r="AV223" s="24"/>
      <c r="AW223" s="11"/>
    </row>
    <row r="224" spans="1:49" ht="56.25" x14ac:dyDescent="0.3">
      <c r="A224" s="1" t="s">
        <v>257</v>
      </c>
      <c r="B224" s="60" t="s">
        <v>132</v>
      </c>
      <c r="C224" s="6" t="s">
        <v>32</v>
      </c>
      <c r="D224" s="35">
        <v>0</v>
      </c>
      <c r="E224" s="35"/>
      <c r="F224" s="35">
        <f t="shared" si="519"/>
        <v>0</v>
      </c>
      <c r="G224" s="35"/>
      <c r="H224" s="35">
        <f t="shared" si="709"/>
        <v>0</v>
      </c>
      <c r="I224" s="35"/>
      <c r="J224" s="35">
        <f t="shared" si="710"/>
        <v>0</v>
      </c>
      <c r="K224" s="35"/>
      <c r="L224" s="35">
        <f t="shared" si="711"/>
        <v>0</v>
      </c>
      <c r="M224" s="35"/>
      <c r="N224" s="35">
        <f t="shared" si="712"/>
        <v>0</v>
      </c>
      <c r="O224" s="79"/>
      <c r="P224" s="35">
        <f t="shared" si="713"/>
        <v>0</v>
      </c>
      <c r="Q224" s="35"/>
      <c r="R224" s="35">
        <f t="shared" si="714"/>
        <v>0</v>
      </c>
      <c r="S224" s="46"/>
      <c r="T224" s="35">
        <f t="shared" si="715"/>
        <v>0</v>
      </c>
      <c r="U224" s="35">
        <v>94683.9</v>
      </c>
      <c r="V224" s="35">
        <v>0</v>
      </c>
      <c r="W224" s="35">
        <f t="shared" si="527"/>
        <v>94683.9</v>
      </c>
      <c r="X224" s="35">
        <v>0</v>
      </c>
      <c r="Y224" s="35">
        <f t="shared" si="716"/>
        <v>94683.9</v>
      </c>
      <c r="Z224" s="35">
        <v>0</v>
      </c>
      <c r="AA224" s="35">
        <f t="shared" si="717"/>
        <v>94683.9</v>
      </c>
      <c r="AB224" s="35">
        <v>0</v>
      </c>
      <c r="AC224" s="35">
        <f t="shared" si="718"/>
        <v>94683.9</v>
      </c>
      <c r="AD224" s="35">
        <v>0</v>
      </c>
      <c r="AE224" s="35">
        <f t="shared" si="719"/>
        <v>94683.9</v>
      </c>
      <c r="AF224" s="46">
        <v>0</v>
      </c>
      <c r="AG224" s="35">
        <f t="shared" si="720"/>
        <v>94683.9</v>
      </c>
      <c r="AH224" s="35">
        <v>166194.4</v>
      </c>
      <c r="AI224" s="35">
        <f>-166194.4+164968.9</f>
        <v>-1225.5</v>
      </c>
      <c r="AJ224" s="35">
        <f t="shared" si="533"/>
        <v>164968.9</v>
      </c>
      <c r="AK224" s="35"/>
      <c r="AL224" s="35">
        <f t="shared" si="721"/>
        <v>164968.9</v>
      </c>
      <c r="AM224" s="35"/>
      <c r="AN224" s="35">
        <f t="shared" si="722"/>
        <v>164968.9</v>
      </c>
      <c r="AO224" s="35"/>
      <c r="AP224" s="35">
        <f t="shared" si="723"/>
        <v>164968.9</v>
      </c>
      <c r="AQ224" s="35"/>
      <c r="AR224" s="35">
        <f t="shared" si="724"/>
        <v>164968.9</v>
      </c>
      <c r="AS224" s="46"/>
      <c r="AT224" s="35">
        <f t="shared" si="725"/>
        <v>164968.9</v>
      </c>
      <c r="AU224" s="29" t="s">
        <v>291</v>
      </c>
      <c r="AW224" s="11"/>
    </row>
    <row r="225" spans="1:49" ht="56.25" hidden="1" x14ac:dyDescent="0.3">
      <c r="A225" s="1" t="s">
        <v>258</v>
      </c>
      <c r="B225" s="43" t="s">
        <v>243</v>
      </c>
      <c r="C225" s="6" t="s">
        <v>32</v>
      </c>
      <c r="D225" s="35">
        <v>0</v>
      </c>
      <c r="E225" s="35"/>
      <c r="F225" s="35">
        <f t="shared" si="519"/>
        <v>0</v>
      </c>
      <c r="G225" s="35"/>
      <c r="H225" s="35">
        <f t="shared" si="709"/>
        <v>0</v>
      </c>
      <c r="I225" s="35"/>
      <c r="J225" s="35">
        <f t="shared" si="710"/>
        <v>0</v>
      </c>
      <c r="K225" s="35"/>
      <c r="L225" s="35">
        <f t="shared" si="711"/>
        <v>0</v>
      </c>
      <c r="M225" s="35"/>
      <c r="N225" s="35">
        <f t="shared" si="712"/>
        <v>0</v>
      </c>
      <c r="O225" s="79"/>
      <c r="P225" s="35">
        <f t="shared" si="713"/>
        <v>0</v>
      </c>
      <c r="Q225" s="35"/>
      <c r="R225" s="35">
        <f t="shared" si="714"/>
        <v>0</v>
      </c>
      <c r="S225" s="46"/>
      <c r="T225" s="35">
        <f t="shared" si="715"/>
        <v>0</v>
      </c>
      <c r="U225" s="35">
        <v>7172.4</v>
      </c>
      <c r="V225" s="35">
        <v>-7172.4</v>
      </c>
      <c r="W225" s="35">
        <f t="shared" si="527"/>
        <v>0</v>
      </c>
      <c r="X225" s="35"/>
      <c r="Y225" s="35">
        <f t="shared" si="716"/>
        <v>0</v>
      </c>
      <c r="Z225" s="35"/>
      <c r="AA225" s="35">
        <f t="shared" si="717"/>
        <v>0</v>
      </c>
      <c r="AB225" s="35"/>
      <c r="AC225" s="35">
        <f t="shared" si="718"/>
        <v>0</v>
      </c>
      <c r="AD225" s="35"/>
      <c r="AE225" s="35">
        <f t="shared" si="719"/>
        <v>0</v>
      </c>
      <c r="AF225" s="46"/>
      <c r="AG225" s="35">
        <f t="shared" si="720"/>
        <v>0</v>
      </c>
      <c r="AH225" s="35">
        <v>0</v>
      </c>
      <c r="AI225" s="35"/>
      <c r="AJ225" s="35">
        <f t="shared" si="533"/>
        <v>0</v>
      </c>
      <c r="AK225" s="35"/>
      <c r="AL225" s="35">
        <f t="shared" si="721"/>
        <v>0</v>
      </c>
      <c r="AM225" s="35"/>
      <c r="AN225" s="35">
        <f t="shared" si="722"/>
        <v>0</v>
      </c>
      <c r="AO225" s="35"/>
      <c r="AP225" s="35">
        <f t="shared" si="723"/>
        <v>0</v>
      </c>
      <c r="AQ225" s="35"/>
      <c r="AR225" s="35">
        <f t="shared" si="724"/>
        <v>0</v>
      </c>
      <c r="AS225" s="46"/>
      <c r="AT225" s="35">
        <f t="shared" si="725"/>
        <v>0</v>
      </c>
      <c r="AU225" s="29" t="s">
        <v>292</v>
      </c>
      <c r="AV225" s="23" t="s">
        <v>51</v>
      </c>
      <c r="AW225" s="11"/>
    </row>
    <row r="226" spans="1:49" ht="56.25" x14ac:dyDescent="0.3">
      <c r="A226" s="1" t="s">
        <v>258</v>
      </c>
      <c r="B226" s="60" t="s">
        <v>244</v>
      </c>
      <c r="C226" s="6" t="s">
        <v>32</v>
      </c>
      <c r="D226" s="35">
        <v>0</v>
      </c>
      <c r="E226" s="35"/>
      <c r="F226" s="35">
        <f t="shared" si="519"/>
        <v>0</v>
      </c>
      <c r="G226" s="35"/>
      <c r="H226" s="35">
        <f t="shared" si="709"/>
        <v>0</v>
      </c>
      <c r="I226" s="35"/>
      <c r="J226" s="35">
        <f t="shared" si="710"/>
        <v>0</v>
      </c>
      <c r="K226" s="35"/>
      <c r="L226" s="35">
        <f t="shared" si="711"/>
        <v>0</v>
      </c>
      <c r="M226" s="35"/>
      <c r="N226" s="35">
        <f t="shared" si="712"/>
        <v>0</v>
      </c>
      <c r="O226" s="79"/>
      <c r="P226" s="35">
        <f t="shared" si="713"/>
        <v>0</v>
      </c>
      <c r="Q226" s="35"/>
      <c r="R226" s="35">
        <f t="shared" si="714"/>
        <v>0</v>
      </c>
      <c r="S226" s="46"/>
      <c r="T226" s="35">
        <f t="shared" si="715"/>
        <v>0</v>
      </c>
      <c r="U226" s="35">
        <v>7172.4</v>
      </c>
      <c r="V226" s="35">
        <v>-1574.9</v>
      </c>
      <c r="W226" s="35">
        <f t="shared" si="527"/>
        <v>5597.5</v>
      </c>
      <c r="X226" s="35"/>
      <c r="Y226" s="35">
        <f t="shared" si="716"/>
        <v>5597.5</v>
      </c>
      <c r="Z226" s="35"/>
      <c r="AA226" s="35">
        <f t="shared" si="717"/>
        <v>5597.5</v>
      </c>
      <c r="AB226" s="35"/>
      <c r="AC226" s="35">
        <f t="shared" si="718"/>
        <v>5597.5</v>
      </c>
      <c r="AD226" s="35"/>
      <c r="AE226" s="35">
        <f t="shared" si="719"/>
        <v>5597.5</v>
      </c>
      <c r="AF226" s="46"/>
      <c r="AG226" s="35">
        <f t="shared" si="720"/>
        <v>5597.5</v>
      </c>
      <c r="AH226" s="35">
        <v>0</v>
      </c>
      <c r="AI226" s="35"/>
      <c r="AJ226" s="35">
        <f t="shared" si="533"/>
        <v>0</v>
      </c>
      <c r="AK226" s="35"/>
      <c r="AL226" s="35">
        <f t="shared" si="721"/>
        <v>0</v>
      </c>
      <c r="AM226" s="35"/>
      <c r="AN226" s="35">
        <f t="shared" si="722"/>
        <v>0</v>
      </c>
      <c r="AO226" s="35"/>
      <c r="AP226" s="35">
        <f t="shared" si="723"/>
        <v>0</v>
      </c>
      <c r="AQ226" s="35"/>
      <c r="AR226" s="35">
        <f t="shared" si="724"/>
        <v>0</v>
      </c>
      <c r="AS226" s="46"/>
      <c r="AT226" s="35">
        <f t="shared" si="725"/>
        <v>0</v>
      </c>
      <c r="AU226" s="29" t="s">
        <v>293</v>
      </c>
      <c r="AW226" s="11"/>
    </row>
    <row r="227" spans="1:49" ht="56.25" x14ac:dyDescent="0.3">
      <c r="A227" s="1" t="s">
        <v>259</v>
      </c>
      <c r="B227" s="60" t="s">
        <v>245</v>
      </c>
      <c r="C227" s="6" t="s">
        <v>32</v>
      </c>
      <c r="D227" s="35">
        <v>2261.4</v>
      </c>
      <c r="E227" s="35"/>
      <c r="F227" s="35">
        <f t="shared" si="519"/>
        <v>2261.4</v>
      </c>
      <c r="G227" s="35"/>
      <c r="H227" s="35">
        <f t="shared" si="709"/>
        <v>2261.4</v>
      </c>
      <c r="I227" s="35"/>
      <c r="J227" s="35">
        <f t="shared" si="710"/>
        <v>2261.4</v>
      </c>
      <c r="K227" s="35"/>
      <c r="L227" s="35">
        <f t="shared" si="711"/>
        <v>2261.4</v>
      </c>
      <c r="M227" s="35"/>
      <c r="N227" s="35">
        <f t="shared" si="712"/>
        <v>2261.4</v>
      </c>
      <c r="O227" s="79">
        <v>-303.142</v>
      </c>
      <c r="P227" s="35">
        <f t="shared" si="713"/>
        <v>1958.258</v>
      </c>
      <c r="Q227" s="35"/>
      <c r="R227" s="35">
        <f t="shared" si="714"/>
        <v>1958.258</v>
      </c>
      <c r="S227" s="46"/>
      <c r="T227" s="35">
        <f t="shared" si="715"/>
        <v>1958.258</v>
      </c>
      <c r="U227" s="35">
        <v>0</v>
      </c>
      <c r="V227" s="35"/>
      <c r="W227" s="35">
        <f t="shared" si="527"/>
        <v>0</v>
      </c>
      <c r="X227" s="35"/>
      <c r="Y227" s="35">
        <f t="shared" si="716"/>
        <v>0</v>
      </c>
      <c r="Z227" s="35"/>
      <c r="AA227" s="35">
        <f t="shared" si="717"/>
        <v>0</v>
      </c>
      <c r="AB227" s="35"/>
      <c r="AC227" s="35">
        <f t="shared" si="718"/>
        <v>0</v>
      </c>
      <c r="AD227" s="35"/>
      <c r="AE227" s="35">
        <f t="shared" si="719"/>
        <v>0</v>
      </c>
      <c r="AF227" s="46"/>
      <c r="AG227" s="35">
        <f t="shared" si="720"/>
        <v>0</v>
      </c>
      <c r="AH227" s="35">
        <v>0</v>
      </c>
      <c r="AI227" s="35"/>
      <c r="AJ227" s="35">
        <f t="shared" si="533"/>
        <v>0</v>
      </c>
      <c r="AK227" s="35"/>
      <c r="AL227" s="35">
        <f t="shared" si="721"/>
        <v>0</v>
      </c>
      <c r="AM227" s="35"/>
      <c r="AN227" s="35">
        <f t="shared" si="722"/>
        <v>0</v>
      </c>
      <c r="AO227" s="35"/>
      <c r="AP227" s="35">
        <f t="shared" si="723"/>
        <v>0</v>
      </c>
      <c r="AQ227" s="35"/>
      <c r="AR227" s="35">
        <f t="shared" si="724"/>
        <v>0</v>
      </c>
      <c r="AS227" s="46"/>
      <c r="AT227" s="35">
        <f t="shared" si="725"/>
        <v>0</v>
      </c>
      <c r="AU227" s="29" t="s">
        <v>294</v>
      </c>
      <c r="AW227" s="11"/>
    </row>
    <row r="228" spans="1:49" ht="56.25" hidden="1" x14ac:dyDescent="0.3">
      <c r="A228" s="1" t="s">
        <v>257</v>
      </c>
      <c r="B228" s="43" t="s">
        <v>246</v>
      </c>
      <c r="C228" s="6" t="s">
        <v>32</v>
      </c>
      <c r="D228" s="35">
        <v>574.9</v>
      </c>
      <c r="E228" s="35">
        <v>-574.9</v>
      </c>
      <c r="F228" s="35">
        <f t="shared" si="519"/>
        <v>0</v>
      </c>
      <c r="G228" s="35"/>
      <c r="H228" s="35">
        <f t="shared" si="709"/>
        <v>0</v>
      </c>
      <c r="I228" s="35"/>
      <c r="J228" s="35">
        <f t="shared" si="710"/>
        <v>0</v>
      </c>
      <c r="K228" s="35"/>
      <c r="L228" s="35">
        <f t="shared" si="711"/>
        <v>0</v>
      </c>
      <c r="M228" s="35"/>
      <c r="N228" s="35">
        <f t="shared" si="712"/>
        <v>0</v>
      </c>
      <c r="O228" s="79"/>
      <c r="P228" s="35">
        <f t="shared" si="713"/>
        <v>0</v>
      </c>
      <c r="Q228" s="35"/>
      <c r="R228" s="35">
        <f t="shared" si="714"/>
        <v>0</v>
      </c>
      <c r="S228" s="46"/>
      <c r="T228" s="35">
        <f t="shared" si="715"/>
        <v>0</v>
      </c>
      <c r="U228" s="35">
        <v>0</v>
      </c>
      <c r="V228" s="35"/>
      <c r="W228" s="35">
        <f t="shared" si="527"/>
        <v>0</v>
      </c>
      <c r="X228" s="35"/>
      <c r="Y228" s="35">
        <f t="shared" si="716"/>
        <v>0</v>
      </c>
      <c r="Z228" s="35"/>
      <c r="AA228" s="35">
        <f t="shared" si="717"/>
        <v>0</v>
      </c>
      <c r="AB228" s="35"/>
      <c r="AC228" s="35">
        <f t="shared" si="718"/>
        <v>0</v>
      </c>
      <c r="AD228" s="35"/>
      <c r="AE228" s="35">
        <f t="shared" si="719"/>
        <v>0</v>
      </c>
      <c r="AF228" s="46"/>
      <c r="AG228" s="35">
        <f t="shared" si="720"/>
        <v>0</v>
      </c>
      <c r="AH228" s="35">
        <v>7574</v>
      </c>
      <c r="AI228" s="35">
        <v>-7574</v>
      </c>
      <c r="AJ228" s="35">
        <f t="shared" si="533"/>
        <v>0</v>
      </c>
      <c r="AK228" s="35"/>
      <c r="AL228" s="35">
        <f t="shared" si="721"/>
        <v>0</v>
      </c>
      <c r="AM228" s="35"/>
      <c r="AN228" s="35">
        <f t="shared" si="722"/>
        <v>0</v>
      </c>
      <c r="AO228" s="35"/>
      <c r="AP228" s="35">
        <f t="shared" si="723"/>
        <v>0</v>
      </c>
      <c r="AQ228" s="35"/>
      <c r="AR228" s="35">
        <f t="shared" si="724"/>
        <v>0</v>
      </c>
      <c r="AS228" s="46"/>
      <c r="AT228" s="35">
        <f t="shared" si="725"/>
        <v>0</v>
      </c>
      <c r="AU228" s="29" t="s">
        <v>295</v>
      </c>
      <c r="AV228" s="23" t="s">
        <v>51</v>
      </c>
      <c r="AW228" s="11"/>
    </row>
    <row r="229" spans="1:49" ht="56.25" x14ac:dyDescent="0.3">
      <c r="A229" s="1" t="s">
        <v>330</v>
      </c>
      <c r="B229" s="60" t="s">
        <v>247</v>
      </c>
      <c r="C229" s="6" t="s">
        <v>32</v>
      </c>
      <c r="D229" s="35">
        <v>0</v>
      </c>
      <c r="E229" s="35"/>
      <c r="F229" s="35">
        <f t="shared" si="519"/>
        <v>0</v>
      </c>
      <c r="G229" s="35"/>
      <c r="H229" s="35">
        <f t="shared" si="709"/>
        <v>0</v>
      </c>
      <c r="I229" s="35"/>
      <c r="J229" s="35">
        <f t="shared" si="710"/>
        <v>0</v>
      </c>
      <c r="K229" s="35"/>
      <c r="L229" s="35">
        <f t="shared" si="711"/>
        <v>0</v>
      </c>
      <c r="M229" s="35"/>
      <c r="N229" s="35">
        <f t="shared" si="712"/>
        <v>0</v>
      </c>
      <c r="O229" s="79"/>
      <c r="P229" s="35">
        <f t="shared" si="713"/>
        <v>0</v>
      </c>
      <c r="Q229" s="35"/>
      <c r="R229" s="35">
        <f t="shared" si="714"/>
        <v>0</v>
      </c>
      <c r="S229" s="46"/>
      <c r="T229" s="35">
        <f t="shared" si="715"/>
        <v>0</v>
      </c>
      <c r="U229" s="35">
        <v>0</v>
      </c>
      <c r="V229" s="35"/>
      <c r="W229" s="35">
        <f t="shared" si="527"/>
        <v>0</v>
      </c>
      <c r="X229" s="35"/>
      <c r="Y229" s="35">
        <f t="shared" si="716"/>
        <v>0</v>
      </c>
      <c r="Z229" s="35"/>
      <c r="AA229" s="35">
        <f t="shared" si="717"/>
        <v>0</v>
      </c>
      <c r="AB229" s="35"/>
      <c r="AC229" s="35">
        <f t="shared" si="718"/>
        <v>0</v>
      </c>
      <c r="AD229" s="35"/>
      <c r="AE229" s="35">
        <f t="shared" si="719"/>
        <v>0</v>
      </c>
      <c r="AF229" s="46"/>
      <c r="AG229" s="35">
        <f t="shared" si="720"/>
        <v>0</v>
      </c>
      <c r="AH229" s="35">
        <v>640.5</v>
      </c>
      <c r="AI229" s="35"/>
      <c r="AJ229" s="35">
        <f t="shared" si="533"/>
        <v>640.5</v>
      </c>
      <c r="AK229" s="35"/>
      <c r="AL229" s="35">
        <f t="shared" si="721"/>
        <v>640.5</v>
      </c>
      <c r="AM229" s="35"/>
      <c r="AN229" s="35">
        <f t="shared" si="722"/>
        <v>640.5</v>
      </c>
      <c r="AO229" s="35"/>
      <c r="AP229" s="35">
        <f t="shared" si="723"/>
        <v>640.5</v>
      </c>
      <c r="AQ229" s="35"/>
      <c r="AR229" s="35">
        <f t="shared" si="724"/>
        <v>640.5</v>
      </c>
      <c r="AS229" s="46"/>
      <c r="AT229" s="35">
        <f t="shared" si="725"/>
        <v>640.5</v>
      </c>
      <c r="AU229" s="29" t="s">
        <v>296</v>
      </c>
      <c r="AW229" s="11"/>
    </row>
    <row r="230" spans="1:49" ht="56.25" x14ac:dyDescent="0.3">
      <c r="A230" s="1" t="s">
        <v>331</v>
      </c>
      <c r="B230" s="60" t="s">
        <v>248</v>
      </c>
      <c r="C230" s="6" t="s">
        <v>32</v>
      </c>
      <c r="D230" s="35">
        <v>0</v>
      </c>
      <c r="E230" s="35"/>
      <c r="F230" s="35">
        <f t="shared" si="519"/>
        <v>0</v>
      </c>
      <c r="G230" s="35"/>
      <c r="H230" s="35">
        <f t="shared" si="709"/>
        <v>0</v>
      </c>
      <c r="I230" s="35"/>
      <c r="J230" s="35">
        <f t="shared" si="710"/>
        <v>0</v>
      </c>
      <c r="K230" s="35"/>
      <c r="L230" s="35">
        <f t="shared" si="711"/>
        <v>0</v>
      </c>
      <c r="M230" s="35"/>
      <c r="N230" s="35">
        <f t="shared" si="712"/>
        <v>0</v>
      </c>
      <c r="O230" s="79"/>
      <c r="P230" s="35">
        <f t="shared" si="713"/>
        <v>0</v>
      </c>
      <c r="Q230" s="35"/>
      <c r="R230" s="35">
        <f t="shared" si="714"/>
        <v>0</v>
      </c>
      <c r="S230" s="46"/>
      <c r="T230" s="35">
        <f t="shared" si="715"/>
        <v>0</v>
      </c>
      <c r="U230" s="35">
        <v>0</v>
      </c>
      <c r="V230" s="35">
        <v>606.5</v>
      </c>
      <c r="W230" s="35">
        <f t="shared" si="527"/>
        <v>606.5</v>
      </c>
      <c r="X230" s="35"/>
      <c r="Y230" s="35">
        <f t="shared" si="716"/>
        <v>606.5</v>
      </c>
      <c r="Z230" s="35"/>
      <c r="AA230" s="35">
        <f t="shared" si="717"/>
        <v>606.5</v>
      </c>
      <c r="AB230" s="35"/>
      <c r="AC230" s="35">
        <f t="shared" si="718"/>
        <v>606.5</v>
      </c>
      <c r="AD230" s="35"/>
      <c r="AE230" s="35">
        <f t="shared" si="719"/>
        <v>606.5</v>
      </c>
      <c r="AF230" s="46"/>
      <c r="AG230" s="35">
        <f t="shared" si="720"/>
        <v>606.5</v>
      </c>
      <c r="AH230" s="35">
        <v>640.5</v>
      </c>
      <c r="AI230" s="35">
        <v>6933</v>
      </c>
      <c r="AJ230" s="35">
        <f t="shared" si="533"/>
        <v>7573.5</v>
      </c>
      <c r="AK230" s="35"/>
      <c r="AL230" s="35">
        <f t="shared" si="721"/>
        <v>7573.5</v>
      </c>
      <c r="AM230" s="35"/>
      <c r="AN230" s="35">
        <f t="shared" si="722"/>
        <v>7573.5</v>
      </c>
      <c r="AO230" s="35"/>
      <c r="AP230" s="35">
        <f t="shared" si="723"/>
        <v>7573.5</v>
      </c>
      <c r="AQ230" s="35"/>
      <c r="AR230" s="35">
        <f t="shared" si="724"/>
        <v>7573.5</v>
      </c>
      <c r="AS230" s="46"/>
      <c r="AT230" s="35">
        <f t="shared" si="725"/>
        <v>7573.5</v>
      </c>
      <c r="AU230" s="29" t="s">
        <v>297</v>
      </c>
      <c r="AW230" s="11"/>
    </row>
    <row r="231" spans="1:49" ht="56.25" x14ac:dyDescent="0.3">
      <c r="A231" s="1" t="s">
        <v>332</v>
      </c>
      <c r="B231" s="60" t="s">
        <v>249</v>
      </c>
      <c r="C231" s="6" t="s">
        <v>32</v>
      </c>
      <c r="D231" s="35">
        <v>574.9</v>
      </c>
      <c r="E231" s="35"/>
      <c r="F231" s="35">
        <f t="shared" si="519"/>
        <v>574.9</v>
      </c>
      <c r="G231" s="35"/>
      <c r="H231" s="35">
        <f t="shared" si="709"/>
        <v>574.9</v>
      </c>
      <c r="I231" s="35"/>
      <c r="J231" s="35">
        <f t="shared" si="710"/>
        <v>574.9</v>
      </c>
      <c r="K231" s="35"/>
      <c r="L231" s="35">
        <f t="shared" si="711"/>
        <v>574.9</v>
      </c>
      <c r="M231" s="35"/>
      <c r="N231" s="35">
        <f t="shared" si="712"/>
        <v>574.9</v>
      </c>
      <c r="O231" s="79"/>
      <c r="P231" s="35">
        <f t="shared" si="713"/>
        <v>574.9</v>
      </c>
      <c r="Q231" s="35"/>
      <c r="R231" s="35">
        <f t="shared" si="714"/>
        <v>574.9</v>
      </c>
      <c r="S231" s="46"/>
      <c r="T231" s="35">
        <f t="shared" si="715"/>
        <v>574.9</v>
      </c>
      <c r="U231" s="35">
        <v>0</v>
      </c>
      <c r="V231" s="35">
        <v>7172.4</v>
      </c>
      <c r="W231" s="35">
        <f t="shared" si="527"/>
        <v>7172.4</v>
      </c>
      <c r="X231" s="35"/>
      <c r="Y231" s="35">
        <f t="shared" si="716"/>
        <v>7172.4</v>
      </c>
      <c r="Z231" s="35"/>
      <c r="AA231" s="35">
        <f t="shared" si="717"/>
        <v>7172.4</v>
      </c>
      <c r="AB231" s="35"/>
      <c r="AC231" s="35">
        <f t="shared" si="718"/>
        <v>7172.4</v>
      </c>
      <c r="AD231" s="35"/>
      <c r="AE231" s="35">
        <f t="shared" si="719"/>
        <v>7172.4</v>
      </c>
      <c r="AF231" s="46"/>
      <c r="AG231" s="35">
        <f t="shared" si="720"/>
        <v>7172.4</v>
      </c>
      <c r="AH231" s="35">
        <v>7574</v>
      </c>
      <c r="AI231" s="35">
        <v>-7574</v>
      </c>
      <c r="AJ231" s="35">
        <f t="shared" si="533"/>
        <v>0</v>
      </c>
      <c r="AK231" s="35"/>
      <c r="AL231" s="35">
        <f t="shared" si="721"/>
        <v>0</v>
      </c>
      <c r="AM231" s="35"/>
      <c r="AN231" s="35">
        <f t="shared" si="722"/>
        <v>0</v>
      </c>
      <c r="AO231" s="35"/>
      <c r="AP231" s="35">
        <f t="shared" si="723"/>
        <v>0</v>
      </c>
      <c r="AQ231" s="35"/>
      <c r="AR231" s="35">
        <f t="shared" si="724"/>
        <v>0</v>
      </c>
      <c r="AS231" s="46"/>
      <c r="AT231" s="35">
        <f t="shared" si="725"/>
        <v>0</v>
      </c>
      <c r="AU231" s="29" t="s">
        <v>298</v>
      </c>
      <c r="AW231" s="11"/>
    </row>
    <row r="232" spans="1:49" ht="56.25" x14ac:dyDescent="0.3">
      <c r="A232" s="1" t="s">
        <v>333</v>
      </c>
      <c r="B232" s="60" t="s">
        <v>250</v>
      </c>
      <c r="C232" s="6" t="s">
        <v>32</v>
      </c>
      <c r="D232" s="35">
        <v>7937.8</v>
      </c>
      <c r="E232" s="35"/>
      <c r="F232" s="35">
        <f t="shared" si="519"/>
        <v>7937.8</v>
      </c>
      <c r="G232" s="35"/>
      <c r="H232" s="35">
        <f t="shared" si="709"/>
        <v>7937.8</v>
      </c>
      <c r="I232" s="35"/>
      <c r="J232" s="35">
        <f t="shared" si="710"/>
        <v>7937.8</v>
      </c>
      <c r="K232" s="35"/>
      <c r="L232" s="35">
        <f t="shared" si="711"/>
        <v>7937.8</v>
      </c>
      <c r="M232" s="35"/>
      <c r="N232" s="35">
        <f t="shared" si="712"/>
        <v>7937.8</v>
      </c>
      <c r="O232" s="79"/>
      <c r="P232" s="35">
        <f t="shared" si="713"/>
        <v>7937.8</v>
      </c>
      <c r="Q232" s="35"/>
      <c r="R232" s="35">
        <f t="shared" si="714"/>
        <v>7937.8</v>
      </c>
      <c r="S232" s="46"/>
      <c r="T232" s="35">
        <f t="shared" si="715"/>
        <v>7937.8</v>
      </c>
      <c r="U232" s="35">
        <v>0</v>
      </c>
      <c r="V232" s="35"/>
      <c r="W232" s="35">
        <f t="shared" si="527"/>
        <v>0</v>
      </c>
      <c r="X232" s="35"/>
      <c r="Y232" s="35">
        <f t="shared" si="716"/>
        <v>0</v>
      </c>
      <c r="Z232" s="35"/>
      <c r="AA232" s="35">
        <f t="shared" si="717"/>
        <v>0</v>
      </c>
      <c r="AB232" s="35"/>
      <c r="AC232" s="35">
        <f t="shared" si="718"/>
        <v>0</v>
      </c>
      <c r="AD232" s="35"/>
      <c r="AE232" s="35">
        <f t="shared" si="719"/>
        <v>0</v>
      </c>
      <c r="AF232" s="46"/>
      <c r="AG232" s="35">
        <f t="shared" si="720"/>
        <v>0</v>
      </c>
      <c r="AH232" s="35">
        <v>0</v>
      </c>
      <c r="AI232" s="35"/>
      <c r="AJ232" s="35">
        <f t="shared" si="533"/>
        <v>0</v>
      </c>
      <c r="AK232" s="35"/>
      <c r="AL232" s="35">
        <f t="shared" si="721"/>
        <v>0</v>
      </c>
      <c r="AM232" s="35"/>
      <c r="AN232" s="35">
        <f t="shared" si="722"/>
        <v>0</v>
      </c>
      <c r="AO232" s="35"/>
      <c r="AP232" s="35">
        <f t="shared" si="723"/>
        <v>0</v>
      </c>
      <c r="AQ232" s="35"/>
      <c r="AR232" s="35">
        <f t="shared" si="724"/>
        <v>0</v>
      </c>
      <c r="AS232" s="46"/>
      <c r="AT232" s="35">
        <f t="shared" si="725"/>
        <v>0</v>
      </c>
      <c r="AU232" s="29" t="s">
        <v>299</v>
      </c>
      <c r="AW232" s="11"/>
    </row>
    <row r="233" spans="1:49" ht="56.25" x14ac:dyDescent="0.3">
      <c r="A233" s="1" t="s">
        <v>334</v>
      </c>
      <c r="B233" s="60" t="s">
        <v>251</v>
      </c>
      <c r="C233" s="6" t="s">
        <v>32</v>
      </c>
      <c r="D233" s="35">
        <v>8382.9</v>
      </c>
      <c r="E233" s="35"/>
      <c r="F233" s="35">
        <f t="shared" si="519"/>
        <v>8382.9</v>
      </c>
      <c r="G233" s="35"/>
      <c r="H233" s="35">
        <f t="shared" si="709"/>
        <v>8382.9</v>
      </c>
      <c r="I233" s="35"/>
      <c r="J233" s="35">
        <f t="shared" si="710"/>
        <v>8382.9</v>
      </c>
      <c r="K233" s="35"/>
      <c r="L233" s="35">
        <f t="shared" si="711"/>
        <v>8382.9</v>
      </c>
      <c r="M233" s="35"/>
      <c r="N233" s="35">
        <f t="shared" si="712"/>
        <v>8382.9</v>
      </c>
      <c r="O233" s="79"/>
      <c r="P233" s="35">
        <f t="shared" si="713"/>
        <v>8382.9</v>
      </c>
      <c r="Q233" s="35"/>
      <c r="R233" s="35">
        <f t="shared" si="714"/>
        <v>8382.9</v>
      </c>
      <c r="S233" s="46"/>
      <c r="T233" s="35">
        <f t="shared" si="715"/>
        <v>8382.9</v>
      </c>
      <c r="U233" s="35">
        <v>0</v>
      </c>
      <c r="V233" s="35"/>
      <c r="W233" s="35">
        <f t="shared" si="527"/>
        <v>0</v>
      </c>
      <c r="X233" s="35"/>
      <c r="Y233" s="35">
        <f t="shared" si="716"/>
        <v>0</v>
      </c>
      <c r="Z233" s="35"/>
      <c r="AA233" s="35">
        <f t="shared" si="717"/>
        <v>0</v>
      </c>
      <c r="AB233" s="35"/>
      <c r="AC233" s="35">
        <f t="shared" si="718"/>
        <v>0</v>
      </c>
      <c r="AD233" s="35"/>
      <c r="AE233" s="35">
        <f t="shared" si="719"/>
        <v>0</v>
      </c>
      <c r="AF233" s="46"/>
      <c r="AG233" s="35">
        <f t="shared" si="720"/>
        <v>0</v>
      </c>
      <c r="AH233" s="35">
        <v>0</v>
      </c>
      <c r="AI233" s="35"/>
      <c r="AJ233" s="35">
        <f t="shared" si="533"/>
        <v>0</v>
      </c>
      <c r="AK233" s="35"/>
      <c r="AL233" s="35">
        <f t="shared" si="721"/>
        <v>0</v>
      </c>
      <c r="AM233" s="35"/>
      <c r="AN233" s="35">
        <f t="shared" si="722"/>
        <v>0</v>
      </c>
      <c r="AO233" s="35"/>
      <c r="AP233" s="35">
        <f t="shared" si="723"/>
        <v>0</v>
      </c>
      <c r="AQ233" s="35"/>
      <c r="AR233" s="35">
        <f t="shared" si="724"/>
        <v>0</v>
      </c>
      <c r="AS233" s="46"/>
      <c r="AT233" s="35">
        <f t="shared" si="725"/>
        <v>0</v>
      </c>
      <c r="AU233" s="29" t="s">
        <v>300</v>
      </c>
      <c r="AW233" s="11"/>
    </row>
    <row r="234" spans="1:49" ht="56.25" x14ac:dyDescent="0.3">
      <c r="A234" s="1" t="s">
        <v>349</v>
      </c>
      <c r="B234" s="60" t="s">
        <v>252</v>
      </c>
      <c r="C234" s="6" t="s">
        <v>32</v>
      </c>
      <c r="D234" s="35">
        <v>8733.1</v>
      </c>
      <c r="E234" s="35"/>
      <c r="F234" s="35">
        <f t="shared" si="519"/>
        <v>8733.1</v>
      </c>
      <c r="G234" s="35"/>
      <c r="H234" s="35">
        <f t="shared" si="709"/>
        <v>8733.1</v>
      </c>
      <c r="I234" s="35"/>
      <c r="J234" s="35">
        <f t="shared" si="710"/>
        <v>8733.1</v>
      </c>
      <c r="K234" s="35"/>
      <c r="L234" s="35">
        <f t="shared" si="711"/>
        <v>8733.1</v>
      </c>
      <c r="M234" s="35"/>
      <c r="N234" s="35">
        <f t="shared" si="712"/>
        <v>8733.1</v>
      </c>
      <c r="O234" s="79"/>
      <c r="P234" s="35">
        <f t="shared" si="713"/>
        <v>8733.1</v>
      </c>
      <c r="Q234" s="35"/>
      <c r="R234" s="35">
        <f t="shared" si="714"/>
        <v>8733.1</v>
      </c>
      <c r="S234" s="46"/>
      <c r="T234" s="35">
        <f t="shared" si="715"/>
        <v>8733.1</v>
      </c>
      <c r="U234" s="35">
        <v>0</v>
      </c>
      <c r="V234" s="35"/>
      <c r="W234" s="35">
        <f t="shared" si="527"/>
        <v>0</v>
      </c>
      <c r="X234" s="35"/>
      <c r="Y234" s="35">
        <f t="shared" si="716"/>
        <v>0</v>
      </c>
      <c r="Z234" s="35"/>
      <c r="AA234" s="35">
        <f t="shared" si="717"/>
        <v>0</v>
      </c>
      <c r="AB234" s="35"/>
      <c r="AC234" s="35">
        <f t="shared" si="718"/>
        <v>0</v>
      </c>
      <c r="AD234" s="35"/>
      <c r="AE234" s="35">
        <f t="shared" si="719"/>
        <v>0</v>
      </c>
      <c r="AF234" s="46"/>
      <c r="AG234" s="35">
        <f t="shared" si="720"/>
        <v>0</v>
      </c>
      <c r="AH234" s="35">
        <v>0</v>
      </c>
      <c r="AI234" s="35"/>
      <c r="AJ234" s="35">
        <f t="shared" si="533"/>
        <v>0</v>
      </c>
      <c r="AK234" s="35"/>
      <c r="AL234" s="35">
        <f t="shared" si="721"/>
        <v>0</v>
      </c>
      <c r="AM234" s="35"/>
      <c r="AN234" s="35">
        <f t="shared" si="722"/>
        <v>0</v>
      </c>
      <c r="AO234" s="35"/>
      <c r="AP234" s="35">
        <f t="shared" si="723"/>
        <v>0</v>
      </c>
      <c r="AQ234" s="35"/>
      <c r="AR234" s="35">
        <f t="shared" si="724"/>
        <v>0</v>
      </c>
      <c r="AS234" s="46"/>
      <c r="AT234" s="35">
        <f t="shared" si="725"/>
        <v>0</v>
      </c>
      <c r="AU234" s="29" t="s">
        <v>301</v>
      </c>
      <c r="AW234" s="11"/>
    </row>
    <row r="235" spans="1:49" ht="56.25" x14ac:dyDescent="0.3">
      <c r="A235" s="1" t="s">
        <v>350</v>
      </c>
      <c r="B235" s="60" t="s">
        <v>305</v>
      </c>
      <c r="C235" s="6" t="s">
        <v>32</v>
      </c>
      <c r="D235" s="35"/>
      <c r="E235" s="35">
        <v>574.9</v>
      </c>
      <c r="F235" s="35">
        <f t="shared" si="519"/>
        <v>574.9</v>
      </c>
      <c r="G235" s="35"/>
      <c r="H235" s="35">
        <f t="shared" si="709"/>
        <v>574.9</v>
      </c>
      <c r="I235" s="35"/>
      <c r="J235" s="35">
        <f t="shared" si="710"/>
        <v>574.9</v>
      </c>
      <c r="K235" s="35"/>
      <c r="L235" s="35">
        <f t="shared" si="711"/>
        <v>574.9</v>
      </c>
      <c r="M235" s="35"/>
      <c r="N235" s="35">
        <f t="shared" si="712"/>
        <v>574.9</v>
      </c>
      <c r="O235" s="79"/>
      <c r="P235" s="35">
        <f t="shared" si="713"/>
        <v>574.9</v>
      </c>
      <c r="Q235" s="35"/>
      <c r="R235" s="35">
        <f t="shared" si="714"/>
        <v>574.9</v>
      </c>
      <c r="S235" s="46"/>
      <c r="T235" s="35">
        <f t="shared" si="715"/>
        <v>574.9</v>
      </c>
      <c r="U235" s="35"/>
      <c r="V235" s="35"/>
      <c r="W235" s="35">
        <f t="shared" si="527"/>
        <v>0</v>
      </c>
      <c r="X235" s="35"/>
      <c r="Y235" s="35">
        <f t="shared" si="716"/>
        <v>0</v>
      </c>
      <c r="Z235" s="35"/>
      <c r="AA235" s="35">
        <f t="shared" si="717"/>
        <v>0</v>
      </c>
      <c r="AB235" s="35"/>
      <c r="AC235" s="35">
        <f t="shared" si="718"/>
        <v>0</v>
      </c>
      <c r="AD235" s="35"/>
      <c r="AE235" s="35">
        <f t="shared" si="719"/>
        <v>0</v>
      </c>
      <c r="AF235" s="46"/>
      <c r="AG235" s="35">
        <f t="shared" si="720"/>
        <v>0</v>
      </c>
      <c r="AH235" s="35"/>
      <c r="AI235" s="35">
        <v>7574</v>
      </c>
      <c r="AJ235" s="35">
        <f t="shared" si="533"/>
        <v>7574</v>
      </c>
      <c r="AK235" s="35"/>
      <c r="AL235" s="35">
        <f t="shared" si="721"/>
        <v>7574</v>
      </c>
      <c r="AM235" s="35"/>
      <c r="AN235" s="35">
        <f t="shared" si="722"/>
        <v>7574</v>
      </c>
      <c r="AO235" s="35"/>
      <c r="AP235" s="35">
        <f t="shared" si="723"/>
        <v>7574</v>
      </c>
      <c r="AQ235" s="35"/>
      <c r="AR235" s="35">
        <f t="shared" si="724"/>
        <v>7574</v>
      </c>
      <c r="AS235" s="46"/>
      <c r="AT235" s="35">
        <f t="shared" si="725"/>
        <v>7574</v>
      </c>
      <c r="AU235" s="39" t="s">
        <v>306</v>
      </c>
      <c r="AW235" s="11"/>
    </row>
    <row r="236" spans="1:49" ht="56.25" x14ac:dyDescent="0.3">
      <c r="A236" s="1" t="s">
        <v>363</v>
      </c>
      <c r="B236" s="60" t="s">
        <v>319</v>
      </c>
      <c r="C236" s="6" t="s">
        <v>32</v>
      </c>
      <c r="D236" s="35"/>
      <c r="E236" s="35"/>
      <c r="F236" s="35"/>
      <c r="G236" s="35">
        <v>397.92099999999999</v>
      </c>
      <c r="H236" s="35">
        <f t="shared" si="709"/>
        <v>397.92099999999999</v>
      </c>
      <c r="I236" s="35"/>
      <c r="J236" s="35">
        <f t="shared" si="710"/>
        <v>397.92099999999999</v>
      </c>
      <c r="K236" s="35"/>
      <c r="L236" s="35">
        <f t="shared" si="711"/>
        <v>397.92099999999999</v>
      </c>
      <c r="M236" s="35"/>
      <c r="N236" s="35">
        <f t="shared" si="712"/>
        <v>397.92099999999999</v>
      </c>
      <c r="O236" s="79">
        <v>303.142</v>
      </c>
      <c r="P236" s="35">
        <f t="shared" si="713"/>
        <v>701.06299999999999</v>
      </c>
      <c r="Q236" s="35"/>
      <c r="R236" s="35">
        <f t="shared" si="714"/>
        <v>701.06299999999999</v>
      </c>
      <c r="S236" s="46"/>
      <c r="T236" s="35">
        <f t="shared" si="715"/>
        <v>701.06299999999999</v>
      </c>
      <c r="U236" s="35"/>
      <c r="V236" s="35"/>
      <c r="W236" s="35"/>
      <c r="X236" s="35"/>
      <c r="Y236" s="35">
        <f t="shared" si="716"/>
        <v>0</v>
      </c>
      <c r="Z236" s="35"/>
      <c r="AA236" s="35">
        <f t="shared" si="717"/>
        <v>0</v>
      </c>
      <c r="AB236" s="35"/>
      <c r="AC236" s="35">
        <f t="shared" si="718"/>
        <v>0</v>
      </c>
      <c r="AD236" s="35"/>
      <c r="AE236" s="35">
        <f t="shared" si="719"/>
        <v>0</v>
      </c>
      <c r="AF236" s="46"/>
      <c r="AG236" s="35">
        <f t="shared" si="720"/>
        <v>0</v>
      </c>
      <c r="AH236" s="35"/>
      <c r="AI236" s="35"/>
      <c r="AJ236" s="35"/>
      <c r="AK236" s="35"/>
      <c r="AL236" s="35">
        <f t="shared" si="721"/>
        <v>0</v>
      </c>
      <c r="AM236" s="35"/>
      <c r="AN236" s="35">
        <f t="shared" si="722"/>
        <v>0</v>
      </c>
      <c r="AO236" s="35"/>
      <c r="AP236" s="35">
        <f t="shared" si="723"/>
        <v>0</v>
      </c>
      <c r="AQ236" s="35"/>
      <c r="AR236" s="35">
        <f t="shared" si="724"/>
        <v>0</v>
      </c>
      <c r="AS236" s="46"/>
      <c r="AT236" s="35">
        <f t="shared" si="725"/>
        <v>0</v>
      </c>
      <c r="AU236" s="39" t="s">
        <v>318</v>
      </c>
      <c r="AW236" s="11"/>
    </row>
    <row r="237" spans="1:49" ht="56.25" x14ac:dyDescent="0.3">
      <c r="A237" s="1" t="s">
        <v>364</v>
      </c>
      <c r="B237" s="60" t="s">
        <v>320</v>
      </c>
      <c r="C237" s="6" t="s">
        <v>32</v>
      </c>
      <c r="D237" s="35"/>
      <c r="E237" s="35"/>
      <c r="F237" s="35"/>
      <c r="G237" s="35">
        <v>32.698999999999998</v>
      </c>
      <c r="H237" s="35">
        <f t="shared" si="709"/>
        <v>32.698999999999998</v>
      </c>
      <c r="I237" s="35"/>
      <c r="J237" s="35">
        <f t="shared" si="710"/>
        <v>32.698999999999998</v>
      </c>
      <c r="K237" s="35"/>
      <c r="L237" s="35">
        <f t="shared" si="711"/>
        <v>32.698999999999998</v>
      </c>
      <c r="M237" s="35"/>
      <c r="N237" s="35">
        <f t="shared" si="712"/>
        <v>32.698999999999998</v>
      </c>
      <c r="O237" s="79"/>
      <c r="P237" s="35">
        <f t="shared" si="713"/>
        <v>32.698999999999998</v>
      </c>
      <c r="Q237" s="35"/>
      <c r="R237" s="35">
        <f t="shared" si="714"/>
        <v>32.698999999999998</v>
      </c>
      <c r="S237" s="46"/>
      <c r="T237" s="35">
        <f t="shared" si="715"/>
        <v>32.698999999999998</v>
      </c>
      <c r="U237" s="35"/>
      <c r="V237" s="35"/>
      <c r="W237" s="35"/>
      <c r="X237" s="35"/>
      <c r="Y237" s="35">
        <f t="shared" si="716"/>
        <v>0</v>
      </c>
      <c r="Z237" s="35"/>
      <c r="AA237" s="35">
        <f t="shared" si="717"/>
        <v>0</v>
      </c>
      <c r="AB237" s="35"/>
      <c r="AC237" s="35">
        <f t="shared" si="718"/>
        <v>0</v>
      </c>
      <c r="AD237" s="35"/>
      <c r="AE237" s="35">
        <f t="shared" si="719"/>
        <v>0</v>
      </c>
      <c r="AF237" s="46"/>
      <c r="AG237" s="35">
        <f t="shared" si="720"/>
        <v>0</v>
      </c>
      <c r="AH237" s="35"/>
      <c r="AI237" s="35"/>
      <c r="AJ237" s="35"/>
      <c r="AK237" s="35"/>
      <c r="AL237" s="35">
        <f t="shared" si="721"/>
        <v>0</v>
      </c>
      <c r="AM237" s="35"/>
      <c r="AN237" s="35">
        <f t="shared" si="722"/>
        <v>0</v>
      </c>
      <c r="AO237" s="35"/>
      <c r="AP237" s="35">
        <f t="shared" si="723"/>
        <v>0</v>
      </c>
      <c r="AQ237" s="35"/>
      <c r="AR237" s="35">
        <f t="shared" si="724"/>
        <v>0</v>
      </c>
      <c r="AS237" s="46"/>
      <c r="AT237" s="35">
        <f t="shared" si="725"/>
        <v>0</v>
      </c>
      <c r="AU237" s="39" t="s">
        <v>321</v>
      </c>
      <c r="AW237" s="11"/>
    </row>
    <row r="238" spans="1:49" s="18" customFormat="1" hidden="1" x14ac:dyDescent="0.3">
      <c r="A238" s="16"/>
      <c r="B238" s="55" t="s">
        <v>329</v>
      </c>
      <c r="C238" s="22"/>
      <c r="D238" s="37"/>
      <c r="E238" s="37"/>
      <c r="F238" s="37"/>
      <c r="G238" s="37">
        <f>G239</f>
        <v>0</v>
      </c>
      <c r="H238" s="37">
        <f t="shared" ref="H238:V238" si="727">H239</f>
        <v>0</v>
      </c>
      <c r="I238" s="37">
        <f>I239</f>
        <v>0</v>
      </c>
      <c r="J238" s="37">
        <f t="shared" si="727"/>
        <v>0</v>
      </c>
      <c r="K238" s="37">
        <f>K239</f>
        <v>0</v>
      </c>
      <c r="L238" s="37">
        <f t="shared" si="727"/>
        <v>0</v>
      </c>
      <c r="M238" s="37">
        <f>M239</f>
        <v>0</v>
      </c>
      <c r="N238" s="37">
        <f t="shared" si="727"/>
        <v>0</v>
      </c>
      <c r="O238" s="37">
        <f>O239</f>
        <v>0</v>
      </c>
      <c r="P238" s="37">
        <f t="shared" si="727"/>
        <v>0</v>
      </c>
      <c r="Q238" s="35">
        <f>Q239</f>
        <v>0</v>
      </c>
      <c r="R238" s="37">
        <f t="shared" si="727"/>
        <v>0</v>
      </c>
      <c r="S238" s="37">
        <f>S239</f>
        <v>0</v>
      </c>
      <c r="T238" s="37">
        <f t="shared" si="727"/>
        <v>0</v>
      </c>
      <c r="U238" s="37">
        <f t="shared" si="727"/>
        <v>0</v>
      </c>
      <c r="V238" s="37">
        <f t="shared" si="727"/>
        <v>0</v>
      </c>
      <c r="W238" s="37"/>
      <c r="X238" s="37">
        <f t="shared" ref="X238:AG238" si="728">-X239</f>
        <v>0</v>
      </c>
      <c r="Y238" s="37">
        <f t="shared" si="728"/>
        <v>0</v>
      </c>
      <c r="Z238" s="37">
        <f t="shared" si="728"/>
        <v>0</v>
      </c>
      <c r="AA238" s="37">
        <f t="shared" si="728"/>
        <v>0</v>
      </c>
      <c r="AB238" s="37">
        <f t="shared" si="728"/>
        <v>0</v>
      </c>
      <c r="AC238" s="37">
        <f t="shared" si="728"/>
        <v>0</v>
      </c>
      <c r="AD238" s="35">
        <f t="shared" si="728"/>
        <v>0</v>
      </c>
      <c r="AE238" s="37">
        <f t="shared" si="728"/>
        <v>0</v>
      </c>
      <c r="AF238" s="37">
        <f t="shared" si="728"/>
        <v>0</v>
      </c>
      <c r="AG238" s="37">
        <f t="shared" si="728"/>
        <v>0</v>
      </c>
      <c r="AH238" s="37"/>
      <c r="AI238" s="37"/>
      <c r="AJ238" s="37"/>
      <c r="AK238" s="37">
        <f t="shared" ref="AK238:AT238" si="729">AK239</f>
        <v>0</v>
      </c>
      <c r="AL238" s="37">
        <f t="shared" si="729"/>
        <v>0</v>
      </c>
      <c r="AM238" s="37">
        <f t="shared" si="729"/>
        <v>0</v>
      </c>
      <c r="AN238" s="37">
        <f t="shared" si="729"/>
        <v>0</v>
      </c>
      <c r="AO238" s="37">
        <f t="shared" si="729"/>
        <v>0</v>
      </c>
      <c r="AP238" s="37">
        <f t="shared" si="729"/>
        <v>0</v>
      </c>
      <c r="AQ238" s="35">
        <f t="shared" si="729"/>
        <v>0</v>
      </c>
      <c r="AR238" s="37">
        <f t="shared" si="729"/>
        <v>0</v>
      </c>
      <c r="AS238" s="37">
        <f t="shared" si="729"/>
        <v>0</v>
      </c>
      <c r="AT238" s="37">
        <f t="shared" si="729"/>
        <v>0</v>
      </c>
      <c r="AU238" s="57"/>
      <c r="AV238" s="24" t="s">
        <v>51</v>
      </c>
      <c r="AW238" s="17"/>
    </row>
    <row r="239" spans="1:49" ht="56.25" hidden="1" x14ac:dyDescent="0.3">
      <c r="A239" s="1"/>
      <c r="B239" s="56" t="s">
        <v>326</v>
      </c>
      <c r="C239" s="6" t="s">
        <v>327</v>
      </c>
      <c r="D239" s="35"/>
      <c r="E239" s="35"/>
      <c r="F239" s="35"/>
      <c r="G239" s="35"/>
      <c r="H239" s="35">
        <f t="shared" si="709"/>
        <v>0</v>
      </c>
      <c r="I239" s="35"/>
      <c r="J239" s="35">
        <f t="shared" ref="J239:J240" si="730">H239+I239</f>
        <v>0</v>
      </c>
      <c r="K239" s="35"/>
      <c r="L239" s="35">
        <f t="shared" ref="L239:L240" si="731">J239+K239</f>
        <v>0</v>
      </c>
      <c r="M239" s="35"/>
      <c r="N239" s="35">
        <f t="shared" ref="N239:N240" si="732">L239+M239</f>
        <v>0</v>
      </c>
      <c r="O239" s="79"/>
      <c r="P239" s="35">
        <f t="shared" ref="P239:P240" si="733">N239+O239</f>
        <v>0</v>
      </c>
      <c r="Q239" s="35"/>
      <c r="R239" s="35">
        <f t="shared" ref="R239:R240" si="734">P239+Q239</f>
        <v>0</v>
      </c>
      <c r="S239" s="35"/>
      <c r="T239" s="35">
        <f t="shared" ref="T239:T240" si="735">R239+S239</f>
        <v>0</v>
      </c>
      <c r="U239" s="35"/>
      <c r="V239" s="35"/>
      <c r="W239" s="35"/>
      <c r="X239" s="35"/>
      <c r="Y239" s="35">
        <f t="shared" si="716"/>
        <v>0</v>
      </c>
      <c r="Z239" s="35"/>
      <c r="AA239" s="35">
        <f t="shared" ref="AA239:AA240" si="736">Y239+Z239</f>
        <v>0</v>
      </c>
      <c r="AB239" s="35"/>
      <c r="AC239" s="35">
        <f t="shared" ref="AC239:AC240" si="737">AA239+AB239</f>
        <v>0</v>
      </c>
      <c r="AD239" s="35"/>
      <c r="AE239" s="35">
        <f t="shared" ref="AE239:AE240" si="738">AC239+AD239</f>
        <v>0</v>
      </c>
      <c r="AF239" s="35"/>
      <c r="AG239" s="35">
        <f t="shared" ref="AG239:AG240" si="739">AE239+AF239</f>
        <v>0</v>
      </c>
      <c r="AH239" s="35"/>
      <c r="AI239" s="35"/>
      <c r="AJ239" s="35"/>
      <c r="AK239" s="35"/>
      <c r="AL239" s="35">
        <f t="shared" ref="AL239" si="740">AJ239+AK239</f>
        <v>0</v>
      </c>
      <c r="AM239" s="35"/>
      <c r="AN239" s="35">
        <f t="shared" ref="AN239:AN240" si="741">AL239+AM239</f>
        <v>0</v>
      </c>
      <c r="AO239" s="35"/>
      <c r="AP239" s="35">
        <f t="shared" ref="AP239:AP240" si="742">AN239+AO239</f>
        <v>0</v>
      </c>
      <c r="AQ239" s="35"/>
      <c r="AR239" s="35">
        <f t="shared" ref="AR239:AR240" si="743">AP239+AQ239</f>
        <v>0</v>
      </c>
      <c r="AS239" s="35"/>
      <c r="AT239" s="35">
        <f t="shared" ref="AT239:AT240" si="744">AR239+AS239</f>
        <v>0</v>
      </c>
      <c r="AU239" s="39" t="s">
        <v>328</v>
      </c>
      <c r="AV239" s="23" t="s">
        <v>51</v>
      </c>
      <c r="AW239" s="11"/>
    </row>
    <row r="240" spans="1:49" x14ac:dyDescent="0.3">
      <c r="A240" s="63"/>
      <c r="B240" s="60" t="s">
        <v>8</v>
      </c>
      <c r="C240" s="60"/>
      <c r="D240" s="37">
        <f>D15+D85+D126+D149+D203+D207+D223</f>
        <v>5390307.2000000002</v>
      </c>
      <c r="E240" s="37">
        <f>E15+E85+E126+E149+E203+E207+E223</f>
        <v>-8893.5129999999263</v>
      </c>
      <c r="F240" s="37">
        <f t="shared" si="519"/>
        <v>5381413.6869999999</v>
      </c>
      <c r="G240" s="37">
        <f>G15+G85+G126+G149+G203+G207+G223+G238</f>
        <v>343377.679</v>
      </c>
      <c r="H240" s="37">
        <f t="shared" si="709"/>
        <v>5724791.3660000004</v>
      </c>
      <c r="I240" s="37">
        <f>I15+I85+I126+I149+I203+I207+I223+I238</f>
        <v>4.5474735088646412E-13</v>
      </c>
      <c r="J240" s="37">
        <f t="shared" si="730"/>
        <v>5724791.3660000004</v>
      </c>
      <c r="K240" s="37">
        <f>K15+K85+K126+K149+K203+K207+K223+K238</f>
        <v>-8668.4629999999997</v>
      </c>
      <c r="L240" s="37">
        <f t="shared" si="731"/>
        <v>5716122.9029999999</v>
      </c>
      <c r="M240" s="37">
        <f>M15+M85+M126+M149+M203+M207+M223+M238</f>
        <v>0</v>
      </c>
      <c r="N240" s="37">
        <f t="shared" si="732"/>
        <v>5716122.9029999999</v>
      </c>
      <c r="O240" s="37">
        <f>O15+O85+O126+O149+O203+O207+O223+O238</f>
        <v>275299.42099999997</v>
      </c>
      <c r="P240" s="37">
        <f t="shared" si="733"/>
        <v>5991422.324</v>
      </c>
      <c r="Q240" s="35">
        <f>Q15+Q85+Q126+Q149+Q203+Q207+Q223+Q238</f>
        <v>1175.914</v>
      </c>
      <c r="R240" s="37">
        <f t="shared" si="734"/>
        <v>5992598.2379999999</v>
      </c>
      <c r="S240" s="37">
        <f>S15+S85+S126+S149+S203+S207+S223+S238</f>
        <v>-3272.2430000000031</v>
      </c>
      <c r="T240" s="35">
        <f t="shared" si="735"/>
        <v>5989325.9950000001</v>
      </c>
      <c r="U240" s="37">
        <f>U15+U85+U126+U149+U203+U207+U223</f>
        <v>9388941.6999999993</v>
      </c>
      <c r="V240" s="37">
        <f>V15+V85+V126+V149+V203+V207+V223</f>
        <v>583481.68999999994</v>
      </c>
      <c r="W240" s="37">
        <f t="shared" si="527"/>
        <v>9972423.3899999987</v>
      </c>
      <c r="X240" s="37">
        <f>X15+X85+X126+X149+X203+X207+X223+X238</f>
        <v>106538.943</v>
      </c>
      <c r="Y240" s="37">
        <f t="shared" si="716"/>
        <v>10078962.332999999</v>
      </c>
      <c r="Z240" s="37">
        <f>Z15+Z85+Z126+Z149+Z203+Z207+Z223+Z238</f>
        <v>0</v>
      </c>
      <c r="AA240" s="37">
        <f t="shared" si="736"/>
        <v>10078962.332999999</v>
      </c>
      <c r="AB240" s="37">
        <f>AB15+AB85+AB126+AB149+AB203+AB207+AB223+AB238</f>
        <v>0</v>
      </c>
      <c r="AC240" s="37">
        <f t="shared" si="737"/>
        <v>10078962.332999999</v>
      </c>
      <c r="AD240" s="35">
        <f>AD15+AD85+AD126+AD149+AD203+AD207+AD223+AD238</f>
        <v>-220884.68000000002</v>
      </c>
      <c r="AE240" s="37">
        <f t="shared" si="738"/>
        <v>9858077.652999999</v>
      </c>
      <c r="AF240" s="37">
        <f>AF15+AF85+AF126+AF149+AF203+AF207+AF223+AF238</f>
        <v>-186318.69099999999</v>
      </c>
      <c r="AG240" s="35">
        <f t="shared" si="739"/>
        <v>9671758.9619999994</v>
      </c>
      <c r="AH240" s="37">
        <f>AH15+AH85+AH126+AH149+AH203+AH207+AH223</f>
        <v>4222513.8000000007</v>
      </c>
      <c r="AI240" s="37">
        <f>AI15+AI85+AI126+AI149+AI203+AI207+AI223</f>
        <v>50756.650000000023</v>
      </c>
      <c r="AJ240" s="37">
        <f t="shared" si="533"/>
        <v>4273270.4500000011</v>
      </c>
      <c r="AK240" s="37">
        <f>AK15+AK85+AK126+AK149+AK203+AK207+AK223+AK238</f>
        <v>130724.838</v>
      </c>
      <c r="AL240" s="37">
        <f t="shared" si="721"/>
        <v>4403995.2880000016</v>
      </c>
      <c r="AM240" s="37">
        <f>AM15+AM85+AM126+AM149+AM203+AM207+AM223+AM238</f>
        <v>0</v>
      </c>
      <c r="AN240" s="37">
        <f t="shared" si="741"/>
        <v>4403995.2880000016</v>
      </c>
      <c r="AO240" s="37">
        <f>AO15+AO85+AO126+AO149+AO203+AO207+AO223+AO238</f>
        <v>0</v>
      </c>
      <c r="AP240" s="37">
        <f t="shared" si="742"/>
        <v>4403995.2880000016</v>
      </c>
      <c r="AQ240" s="35">
        <f>AQ15+AQ85+AQ126+AQ149+AQ203+AQ207+AQ223+AQ238</f>
        <v>124349.08899999998</v>
      </c>
      <c r="AR240" s="37">
        <f t="shared" si="743"/>
        <v>4528344.3770000013</v>
      </c>
      <c r="AS240" s="37">
        <f>AS15+AS85+AS126+AS149+AS203+AS207+AS223+AS238</f>
        <v>-103801.60000000001</v>
      </c>
      <c r="AT240" s="35">
        <f t="shared" si="744"/>
        <v>4424542.7770000016</v>
      </c>
      <c r="AU240" s="31"/>
      <c r="AV240" s="24"/>
      <c r="AW240" s="11"/>
    </row>
    <row r="241" spans="1:49" x14ac:dyDescent="0.3">
      <c r="A241" s="63"/>
      <c r="B241" s="87" t="s">
        <v>9</v>
      </c>
      <c r="C241" s="62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79"/>
      <c r="P241" s="35"/>
      <c r="Q241" s="35"/>
      <c r="R241" s="35"/>
      <c r="S241" s="46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46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46"/>
      <c r="AT241" s="35"/>
      <c r="AU241" s="29"/>
      <c r="AW241" s="11"/>
    </row>
    <row r="242" spans="1:49" x14ac:dyDescent="0.3">
      <c r="A242" s="63"/>
      <c r="B242" s="87" t="s">
        <v>20</v>
      </c>
      <c r="C242" s="64"/>
      <c r="D242" s="35">
        <f>D152</f>
        <v>621346</v>
      </c>
      <c r="E242" s="35">
        <f>E152</f>
        <v>0</v>
      </c>
      <c r="F242" s="35">
        <f t="shared" si="519"/>
        <v>621346</v>
      </c>
      <c r="G242" s="35">
        <f>G152</f>
        <v>0</v>
      </c>
      <c r="H242" s="35">
        <f t="shared" ref="H242:H245" si="745">F242+G242</f>
        <v>621346</v>
      </c>
      <c r="I242" s="35">
        <f>I152</f>
        <v>0</v>
      </c>
      <c r="J242" s="35">
        <f t="shared" ref="J242:J245" si="746">H242+I242</f>
        <v>621346</v>
      </c>
      <c r="K242" s="35">
        <f>K152</f>
        <v>0</v>
      </c>
      <c r="L242" s="35">
        <f t="shared" ref="L242:L245" si="747">J242+K242</f>
        <v>621346</v>
      </c>
      <c r="M242" s="35">
        <f>M152</f>
        <v>0</v>
      </c>
      <c r="N242" s="35">
        <f t="shared" ref="N242:N245" si="748">L242+M242</f>
        <v>621346</v>
      </c>
      <c r="O242" s="79">
        <f>O152</f>
        <v>0</v>
      </c>
      <c r="P242" s="35">
        <f t="shared" ref="P242:P245" si="749">N242+O242</f>
        <v>621346</v>
      </c>
      <c r="Q242" s="35">
        <f>Q152</f>
        <v>0</v>
      </c>
      <c r="R242" s="35">
        <f t="shared" ref="R242:R245" si="750">P242+Q242</f>
        <v>621346</v>
      </c>
      <c r="S242" s="46">
        <f>S152</f>
        <v>0</v>
      </c>
      <c r="T242" s="35">
        <f t="shared" ref="T242:T245" si="751">R242+S242</f>
        <v>621346</v>
      </c>
      <c r="U242" s="35">
        <f>U152</f>
        <v>525000</v>
      </c>
      <c r="V242" s="35">
        <f>V152</f>
        <v>0</v>
      </c>
      <c r="W242" s="35">
        <f t="shared" si="527"/>
        <v>525000</v>
      </c>
      <c r="X242" s="35">
        <f>X152</f>
        <v>0</v>
      </c>
      <c r="Y242" s="35">
        <f t="shared" ref="Y242:Y245" si="752">W242+X242</f>
        <v>525000</v>
      </c>
      <c r="Z242" s="35">
        <f>Z152</f>
        <v>0</v>
      </c>
      <c r="AA242" s="35">
        <f t="shared" ref="AA242:AA245" si="753">Y242+Z242</f>
        <v>525000</v>
      </c>
      <c r="AB242" s="35">
        <f>AB152</f>
        <v>0</v>
      </c>
      <c r="AC242" s="35">
        <f t="shared" ref="AC242:AC245" si="754">AA242+AB242</f>
        <v>525000</v>
      </c>
      <c r="AD242" s="35">
        <f>AD152</f>
        <v>0</v>
      </c>
      <c r="AE242" s="35">
        <f t="shared" ref="AE242:AE245" si="755">AC242+AD242</f>
        <v>525000</v>
      </c>
      <c r="AF242" s="46">
        <f>AF152</f>
        <v>0</v>
      </c>
      <c r="AG242" s="35">
        <f t="shared" ref="AG242:AG245" si="756">AE242+AF242</f>
        <v>525000</v>
      </c>
      <c r="AH242" s="35">
        <f>AH152</f>
        <v>1125000</v>
      </c>
      <c r="AI242" s="35">
        <f>AI152</f>
        <v>0</v>
      </c>
      <c r="AJ242" s="35">
        <f t="shared" si="533"/>
        <v>1125000</v>
      </c>
      <c r="AK242" s="35">
        <f>AK152</f>
        <v>0</v>
      </c>
      <c r="AL242" s="35">
        <f t="shared" ref="AL242:AL245" si="757">AJ242+AK242</f>
        <v>1125000</v>
      </c>
      <c r="AM242" s="35">
        <f>AM152</f>
        <v>0</v>
      </c>
      <c r="AN242" s="35">
        <f t="shared" ref="AN242:AN245" si="758">AL242+AM242</f>
        <v>1125000</v>
      </c>
      <c r="AO242" s="35">
        <f>AO152</f>
        <v>0</v>
      </c>
      <c r="AP242" s="35">
        <f t="shared" ref="AP242:AP245" si="759">AN242+AO242</f>
        <v>1125000</v>
      </c>
      <c r="AQ242" s="35">
        <f>AQ152</f>
        <v>0</v>
      </c>
      <c r="AR242" s="35">
        <f t="shared" ref="AR242:AR245" si="760">AP242+AQ242</f>
        <v>1125000</v>
      </c>
      <c r="AS242" s="46">
        <f>AS152</f>
        <v>0</v>
      </c>
      <c r="AT242" s="35">
        <f t="shared" ref="AT242:AT245" si="761">AR242+AS242</f>
        <v>1125000</v>
      </c>
      <c r="AU242" s="29"/>
      <c r="AW242" s="11"/>
    </row>
    <row r="243" spans="1:49" x14ac:dyDescent="0.3">
      <c r="A243" s="63"/>
      <c r="B243" s="87" t="s">
        <v>12</v>
      </c>
      <c r="C243" s="64"/>
      <c r="D243" s="35">
        <f>D18+D88+D129+D210</f>
        <v>449555.10000000003</v>
      </c>
      <c r="E243" s="35">
        <f>E18+E88+E129+E210</f>
        <v>-66895.599999999991</v>
      </c>
      <c r="F243" s="35">
        <f t="shared" si="519"/>
        <v>382659.50000000006</v>
      </c>
      <c r="G243" s="35">
        <f>G18+G88+G129+G210</f>
        <v>0</v>
      </c>
      <c r="H243" s="35">
        <f t="shared" si="745"/>
        <v>382659.50000000006</v>
      </c>
      <c r="I243" s="35">
        <f>I18+I88+I129+I210</f>
        <v>0</v>
      </c>
      <c r="J243" s="35">
        <f t="shared" si="746"/>
        <v>382659.50000000006</v>
      </c>
      <c r="K243" s="35">
        <f>K18+K88+K129+K210</f>
        <v>0</v>
      </c>
      <c r="L243" s="35">
        <f t="shared" si="747"/>
        <v>382659.50000000006</v>
      </c>
      <c r="M243" s="35">
        <f>M18+M88+M129+M210</f>
        <v>0</v>
      </c>
      <c r="N243" s="35">
        <f t="shared" si="748"/>
        <v>382659.50000000006</v>
      </c>
      <c r="O243" s="79">
        <f>O18+O88+O129+O210</f>
        <v>1056.8</v>
      </c>
      <c r="P243" s="35">
        <f t="shared" si="749"/>
        <v>383716.30000000005</v>
      </c>
      <c r="Q243" s="35">
        <f>Q18+Q88+Q129+Q210</f>
        <v>0</v>
      </c>
      <c r="R243" s="35">
        <f t="shared" si="750"/>
        <v>383716.30000000005</v>
      </c>
      <c r="S243" s="46">
        <f>S18+S88+S129+S210</f>
        <v>0</v>
      </c>
      <c r="T243" s="35">
        <f t="shared" si="751"/>
        <v>383716.30000000005</v>
      </c>
      <c r="U243" s="35">
        <f>U18+U88+U129+U210</f>
        <v>283053.8</v>
      </c>
      <c r="V243" s="35">
        <f>V18+V88+V129+V210</f>
        <v>50521.599999999999</v>
      </c>
      <c r="W243" s="35">
        <f t="shared" si="527"/>
        <v>333575.39999999997</v>
      </c>
      <c r="X243" s="35">
        <f>X18+X88+X129+X210</f>
        <v>0</v>
      </c>
      <c r="Y243" s="35">
        <f t="shared" si="752"/>
        <v>333575.39999999997</v>
      </c>
      <c r="Z243" s="35">
        <f>Z18+Z88+Z129+Z210</f>
        <v>0</v>
      </c>
      <c r="AA243" s="35">
        <f t="shared" si="753"/>
        <v>333575.39999999997</v>
      </c>
      <c r="AB243" s="35">
        <f>AB18+AB88+AB129+AB210</f>
        <v>0</v>
      </c>
      <c r="AC243" s="35">
        <f t="shared" si="754"/>
        <v>333575.39999999997</v>
      </c>
      <c r="AD243" s="35">
        <f>AD18+AD88+AD129+AD210</f>
        <v>-75909.899000000005</v>
      </c>
      <c r="AE243" s="35">
        <f t="shared" si="755"/>
        <v>257665.50099999996</v>
      </c>
      <c r="AF243" s="46">
        <f>AF18+AF88+AF129+AF210</f>
        <v>0</v>
      </c>
      <c r="AG243" s="35">
        <f t="shared" si="756"/>
        <v>257665.50099999996</v>
      </c>
      <c r="AH243" s="35">
        <f>AH18+AH88+AH129+AH210</f>
        <v>368128.70000000007</v>
      </c>
      <c r="AI243" s="35">
        <f>AI18+AI88+AI129+AI210</f>
        <v>0</v>
      </c>
      <c r="AJ243" s="35">
        <f t="shared" si="533"/>
        <v>368128.70000000007</v>
      </c>
      <c r="AK243" s="35">
        <f>AK18+AK88+AK129+AK210</f>
        <v>0</v>
      </c>
      <c r="AL243" s="35">
        <f t="shared" si="757"/>
        <v>368128.70000000007</v>
      </c>
      <c r="AM243" s="35">
        <f>AM18+AM88+AM129+AM210</f>
        <v>0</v>
      </c>
      <c r="AN243" s="35">
        <f t="shared" si="758"/>
        <v>368128.70000000007</v>
      </c>
      <c r="AO243" s="35">
        <f>AO18+AO88+AO129+AO210</f>
        <v>0</v>
      </c>
      <c r="AP243" s="35">
        <f t="shared" si="759"/>
        <v>368128.70000000007</v>
      </c>
      <c r="AQ243" s="35">
        <f>AQ18+AQ88+AQ129+AQ210</f>
        <v>50423.485999999997</v>
      </c>
      <c r="AR243" s="35">
        <f t="shared" si="760"/>
        <v>418552.18600000005</v>
      </c>
      <c r="AS243" s="46">
        <f>AS18+AS88+AS129+AS210</f>
        <v>0</v>
      </c>
      <c r="AT243" s="35">
        <f t="shared" si="761"/>
        <v>418552.18600000005</v>
      </c>
      <c r="AU243" s="29"/>
      <c r="AW243" s="11"/>
    </row>
    <row r="244" spans="1:49" x14ac:dyDescent="0.3">
      <c r="A244" s="63"/>
      <c r="B244" s="87" t="s">
        <v>19</v>
      </c>
      <c r="C244" s="64"/>
      <c r="D244" s="35">
        <f>D19+D89</f>
        <v>562558.19999999995</v>
      </c>
      <c r="E244" s="35">
        <f>E19+E89</f>
        <v>129888.70000000001</v>
      </c>
      <c r="F244" s="35">
        <f t="shared" si="519"/>
        <v>692446.89999999991</v>
      </c>
      <c r="G244" s="35">
        <f>G19+G89</f>
        <v>0</v>
      </c>
      <c r="H244" s="35">
        <f t="shared" si="745"/>
        <v>692446.89999999991</v>
      </c>
      <c r="I244" s="35">
        <f>I19+I89</f>
        <v>0</v>
      </c>
      <c r="J244" s="35">
        <f t="shared" si="746"/>
        <v>692446.89999999991</v>
      </c>
      <c r="K244" s="35">
        <f>K19+K89+K153</f>
        <v>0</v>
      </c>
      <c r="L244" s="35">
        <f t="shared" si="747"/>
        <v>692446.89999999991</v>
      </c>
      <c r="M244" s="35">
        <f>M19+M89+M153</f>
        <v>0</v>
      </c>
      <c r="N244" s="35">
        <f t="shared" si="748"/>
        <v>692446.89999999991</v>
      </c>
      <c r="O244" s="79">
        <f>O19+O89+O153</f>
        <v>256500</v>
      </c>
      <c r="P244" s="35">
        <f t="shared" si="749"/>
        <v>948946.89999999991</v>
      </c>
      <c r="Q244" s="35">
        <f>Q19+Q89+Q153</f>
        <v>0</v>
      </c>
      <c r="R244" s="35">
        <f t="shared" si="750"/>
        <v>948946.89999999991</v>
      </c>
      <c r="S244" s="46">
        <f>S19+S89+S153</f>
        <v>0</v>
      </c>
      <c r="T244" s="35">
        <f t="shared" si="751"/>
        <v>948946.89999999991</v>
      </c>
      <c r="U244" s="35">
        <f>U19+U89</f>
        <v>103845.8</v>
      </c>
      <c r="V244" s="35">
        <f>V19+V89</f>
        <v>959911</v>
      </c>
      <c r="W244" s="35">
        <f t="shared" si="527"/>
        <v>1063756.8</v>
      </c>
      <c r="X244" s="35">
        <f>X19+X89</f>
        <v>0</v>
      </c>
      <c r="Y244" s="35">
        <f t="shared" si="752"/>
        <v>1063756.8</v>
      </c>
      <c r="Z244" s="35">
        <f>Z19+Z89</f>
        <v>0</v>
      </c>
      <c r="AA244" s="35">
        <f t="shared" si="753"/>
        <v>1063756.8</v>
      </c>
      <c r="AB244" s="35">
        <f>AB19+AB89+AB153</f>
        <v>0</v>
      </c>
      <c r="AC244" s="35">
        <f t="shared" si="754"/>
        <v>1063756.8</v>
      </c>
      <c r="AD244" s="35">
        <f>AD19+AD89+AD153</f>
        <v>0</v>
      </c>
      <c r="AE244" s="35">
        <f t="shared" si="755"/>
        <v>1063756.8</v>
      </c>
      <c r="AF244" s="46">
        <f>AF19+AF89+AF153</f>
        <v>0</v>
      </c>
      <c r="AG244" s="35">
        <f t="shared" si="756"/>
        <v>1063756.8</v>
      </c>
      <c r="AH244" s="35">
        <f>AH19+AH89</f>
        <v>99252.7</v>
      </c>
      <c r="AI244" s="35">
        <f>AI19+AI89</f>
        <v>0</v>
      </c>
      <c r="AJ244" s="35">
        <f t="shared" si="533"/>
        <v>99252.7</v>
      </c>
      <c r="AK244" s="35">
        <f>AK19+AK89</f>
        <v>0</v>
      </c>
      <c r="AL244" s="35">
        <f t="shared" si="757"/>
        <v>99252.7</v>
      </c>
      <c r="AM244" s="35">
        <f>AM19+AM89</f>
        <v>0</v>
      </c>
      <c r="AN244" s="35">
        <f t="shared" si="758"/>
        <v>99252.7</v>
      </c>
      <c r="AO244" s="35">
        <f>AO19+AO89+AO153</f>
        <v>0</v>
      </c>
      <c r="AP244" s="35">
        <f t="shared" si="759"/>
        <v>99252.7</v>
      </c>
      <c r="AQ244" s="35">
        <f>AQ19+AQ89+AQ153</f>
        <v>0</v>
      </c>
      <c r="AR244" s="35">
        <f t="shared" si="760"/>
        <v>99252.7</v>
      </c>
      <c r="AS244" s="46">
        <f>AS19+AS89+AS153</f>
        <v>0</v>
      </c>
      <c r="AT244" s="35">
        <f t="shared" si="761"/>
        <v>99252.7</v>
      </c>
      <c r="AU244" s="29"/>
      <c r="AW244" s="11"/>
    </row>
    <row r="245" spans="1:49" x14ac:dyDescent="0.3">
      <c r="A245" s="63"/>
      <c r="B245" s="98" t="s">
        <v>26</v>
      </c>
      <c r="C245" s="99"/>
      <c r="D245" s="35">
        <f>D90</f>
        <v>1138038.3</v>
      </c>
      <c r="E245" s="35">
        <f>E90</f>
        <v>-344676.79999999993</v>
      </c>
      <c r="F245" s="35">
        <f t="shared" si="519"/>
        <v>793361.50000000012</v>
      </c>
      <c r="G245" s="35">
        <f>G90</f>
        <v>0</v>
      </c>
      <c r="H245" s="35">
        <f t="shared" si="745"/>
        <v>793361.50000000012</v>
      </c>
      <c r="I245" s="35">
        <f>I90</f>
        <v>0</v>
      </c>
      <c r="J245" s="35">
        <f t="shared" si="746"/>
        <v>793361.50000000012</v>
      </c>
      <c r="K245" s="35">
        <f>K90</f>
        <v>0</v>
      </c>
      <c r="L245" s="35">
        <f t="shared" si="747"/>
        <v>793361.50000000012</v>
      </c>
      <c r="M245" s="35">
        <f>M90</f>
        <v>0</v>
      </c>
      <c r="N245" s="35">
        <f t="shared" si="748"/>
        <v>793361.50000000012</v>
      </c>
      <c r="O245" s="79">
        <f>O90</f>
        <v>7274.442</v>
      </c>
      <c r="P245" s="35">
        <f t="shared" si="749"/>
        <v>800635.94200000016</v>
      </c>
      <c r="Q245" s="35">
        <f>Q90</f>
        <v>0</v>
      </c>
      <c r="R245" s="35">
        <f t="shared" si="750"/>
        <v>800635.94200000016</v>
      </c>
      <c r="S245" s="46">
        <f>S90</f>
        <v>0</v>
      </c>
      <c r="T245" s="35">
        <f t="shared" si="751"/>
        <v>800635.94200000016</v>
      </c>
      <c r="U245" s="35">
        <f>U90</f>
        <v>4740174.3999999994</v>
      </c>
      <c r="V245" s="35">
        <f>V90</f>
        <v>-250718.5</v>
      </c>
      <c r="W245" s="35">
        <f t="shared" si="527"/>
        <v>4489455.8999999994</v>
      </c>
      <c r="X245" s="35">
        <f>X90</f>
        <v>0</v>
      </c>
      <c r="Y245" s="35">
        <f t="shared" si="752"/>
        <v>4489455.8999999994</v>
      </c>
      <c r="Z245" s="35">
        <f>Z90</f>
        <v>0</v>
      </c>
      <c r="AA245" s="35">
        <f t="shared" si="753"/>
        <v>4489455.8999999994</v>
      </c>
      <c r="AB245" s="35">
        <f>AB90</f>
        <v>0</v>
      </c>
      <c r="AC245" s="35">
        <f t="shared" si="754"/>
        <v>4489455.8999999994</v>
      </c>
      <c r="AD245" s="35">
        <f>AD90</f>
        <v>-120158.099</v>
      </c>
      <c r="AE245" s="35">
        <f t="shared" si="755"/>
        <v>4369297.800999999</v>
      </c>
      <c r="AF245" s="46">
        <f>AF90</f>
        <v>0</v>
      </c>
      <c r="AG245" s="35">
        <f t="shared" si="756"/>
        <v>4369297.800999999</v>
      </c>
      <c r="AH245" s="35">
        <f>AH90</f>
        <v>0</v>
      </c>
      <c r="AI245" s="35">
        <f>AI90</f>
        <v>0</v>
      </c>
      <c r="AJ245" s="35">
        <f t="shared" si="533"/>
        <v>0</v>
      </c>
      <c r="AK245" s="35">
        <f>AK90</f>
        <v>0</v>
      </c>
      <c r="AL245" s="35">
        <f t="shared" si="757"/>
        <v>0</v>
      </c>
      <c r="AM245" s="35">
        <f>AM90</f>
        <v>0</v>
      </c>
      <c r="AN245" s="35">
        <f t="shared" si="758"/>
        <v>0</v>
      </c>
      <c r="AO245" s="35">
        <f>AO90</f>
        <v>0</v>
      </c>
      <c r="AP245" s="35">
        <f t="shared" si="759"/>
        <v>0</v>
      </c>
      <c r="AQ245" s="35">
        <f>AQ90</f>
        <v>0</v>
      </c>
      <c r="AR245" s="35">
        <f t="shared" si="760"/>
        <v>0</v>
      </c>
      <c r="AS245" s="46">
        <f>AS90</f>
        <v>0</v>
      </c>
      <c r="AT245" s="35">
        <f t="shared" si="761"/>
        <v>0</v>
      </c>
      <c r="AU245" s="29"/>
      <c r="AW245" s="11"/>
    </row>
    <row r="246" spans="1:49" x14ac:dyDescent="0.3">
      <c r="A246" s="63"/>
      <c r="B246" s="98" t="s">
        <v>10</v>
      </c>
      <c r="C246" s="99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79"/>
      <c r="P246" s="35"/>
      <c r="Q246" s="35"/>
      <c r="R246" s="35"/>
      <c r="S246" s="46"/>
      <c r="T246" s="35"/>
      <c r="U246" s="46">
        <f t="shared" ref="U246:AI246" si="762">U240-U242-U243-U244-U245</f>
        <v>3736867.6999999983</v>
      </c>
      <c r="V246" s="35">
        <f t="shared" si="762"/>
        <v>-176232.41000000003</v>
      </c>
      <c r="W246" s="35"/>
      <c r="X246" s="35"/>
      <c r="Y246" s="35"/>
      <c r="Z246" s="35"/>
      <c r="AA246" s="35"/>
      <c r="AB246" s="35"/>
      <c r="AC246" s="35"/>
      <c r="AD246" s="35"/>
      <c r="AE246" s="35"/>
      <c r="AF246" s="46"/>
      <c r="AG246" s="35"/>
      <c r="AH246" s="46">
        <f t="shared" si="762"/>
        <v>2630132.4000000004</v>
      </c>
      <c r="AI246" s="35">
        <f t="shared" si="762"/>
        <v>50756.650000000023</v>
      </c>
      <c r="AJ246" s="35"/>
      <c r="AK246" s="35"/>
      <c r="AL246" s="35"/>
      <c r="AM246" s="35"/>
      <c r="AN246" s="35"/>
      <c r="AO246" s="35"/>
      <c r="AP246" s="35"/>
      <c r="AQ246" s="35"/>
      <c r="AR246" s="35"/>
      <c r="AS246" s="46"/>
      <c r="AT246" s="35"/>
      <c r="AU246" s="29"/>
      <c r="AW246" s="11"/>
    </row>
    <row r="247" spans="1:49" x14ac:dyDescent="0.3">
      <c r="A247" s="63"/>
      <c r="B247" s="98" t="s">
        <v>14</v>
      </c>
      <c r="C247" s="99"/>
      <c r="D247" s="35">
        <f>D91+D92+D93+D94+D96+D97+D98+D99+D100+D101+D102+D20+D21+D22+D24+D28+D37+D43+D48+D49+D50+D51+D52+D56+D61+D73+D75+D77+D79+D104+D142+D204+D211+D218+D219+D220+D221+D224+D110+D144+D225+D226+D227+D228+D229+D230+D231+D232+D233+D234+D214</f>
        <v>2342969.5999999996</v>
      </c>
      <c r="E247" s="35">
        <f>E91+E92+E93+E94+E96+E97+E98+E99+E100+E101+E102+E20+E21+E22+E24+E28+E37+E43+E48+E49+E50+E51+E52+E56+E61+E73+E75+E77+E79+E104+E142+E204+E211+E218+E219+E220+E221+E224+E110+E144+E225+E226+E227+E228+E229+E230+E231+E232+E233+E234+E214+E235+E123+E120</f>
        <v>56204.829000000012</v>
      </c>
      <c r="F247" s="35">
        <f t="shared" si="519"/>
        <v>2399174.4289999995</v>
      </c>
      <c r="G247" s="35">
        <f>G91+G92+G93+G94+G96+G97+G98+G99+G100+G101+G102+G20+G21+G22+G24+G28+G37+G43+G48+G49+G50+G51+G52+G56+G61+G73+G75+G77+G79+G104+G142+G204+G211+G218+G219+G220+G221+G224+G110+G144+G225+G226+G227+G228+G229+G230+G231+G232+G233+G234+G214+G235+G123+G120+G236+G237+G80+G222</f>
        <v>89711.838999999978</v>
      </c>
      <c r="H247" s="35">
        <f t="shared" ref="H247:H254" si="763">F247+G247</f>
        <v>2488886.2679999997</v>
      </c>
      <c r="I247" s="35">
        <f>I91+I92+I93+I94+I96+I97+I98+I99+I100+I101+I102+I20+I21+I22+I24+I28+I37+I43+I48+I49+I50+I51+I52+I56+I61+I73+I75+I77+I79+I104+I142+I204+I211+I218+I219+I220+I221+I224+I110+I144+I225+I226+I227+I228+I229+I230+I231+I232+I233+I234+I214+I235+I123+I120+I236+I237+I80+I222</f>
        <v>-2673.2209999999995</v>
      </c>
      <c r="J247" s="35">
        <f t="shared" ref="J247:J254" si="764">H247+I247</f>
        <v>2486213.0469999998</v>
      </c>
      <c r="K247" s="35">
        <f>K91+K92+K93+K94+K96+K97+K98+K99+K100+K101+K102+K20+K21+K22+K24+K28+K37+K43+K48+K49+K50+K51+K52+K56+K61+K73+K75+K77+K79+K104+K142+K204+K211+K218+K219+K220+K221+K224+K110+K144+K225+K226+K227+K228+K229+K230+K231+K232+K233+K234+K214+K235+K123+K120+K236+K237+K80+K222</f>
        <v>-8668.4629999999997</v>
      </c>
      <c r="L247" s="35">
        <f t="shared" ref="L247:L254" si="765">J247+K247</f>
        <v>2477544.5839999998</v>
      </c>
      <c r="M247" s="35">
        <f>M91+M92+M93+M94+M96+M97+M98+M99+M100+M101+M102+M20+M21+M22+M24+M28+M37+M43+M48+M49+M50+M51+M52+M56+M61+M73+M75+M77+M79+M104+M142+M204+M211+M218+M219+M220+M221+M224+M110+M144+M225+M226+M227+M228+M229+M230+M231+M232+M233+M234+M214+M235+M123+M120+M236+M237+M80+M222</f>
        <v>0</v>
      </c>
      <c r="N247" s="35">
        <f t="shared" ref="N247:N254" si="766">L247+M247</f>
        <v>2477544.5839999998</v>
      </c>
      <c r="O247" s="79">
        <f>O91+O92+O93+O94+O96+O97+O98+O99+O100+O101+O102+O20+O21+O22+O24+O28+O37+O43+O48+O49+O50+O51+O52+O56+O61+O73+O75+O77+O79+O104+O142+O204+O211+O218+O219+O220+O221+O224+O110+O144+O225+O226+O227+O228+O229+O230+O231+O232+O233+O234+O214+O235+O123+O120+O236+O237+O80+O222+O81+O82</f>
        <v>17163.097999999998</v>
      </c>
      <c r="P247" s="35">
        <f t="shared" ref="P247:P254" si="767">N247+O247</f>
        <v>2494707.682</v>
      </c>
      <c r="Q247" s="35">
        <f>Q91+Q92+Q93+Q94+Q96+Q97+Q98+Q99+Q100+Q101+Q102+Q20+Q21+Q22+Q24+Q28+Q37+Q43+Q48+Q49+Q50+Q51+Q52+Q56+Q61+Q73+Q75+Q77+Q79+Q104+Q142+Q204+Q211+Q218+Q219+Q220+Q221+Q224+Q110+Q144+Q225+Q226+Q227+Q228+Q229+Q230+Q231+Q232+Q233+Q234+Q214+Q235+Q123+Q120+Q236+Q237+Q80+Q222+Q81+Q82</f>
        <v>0</v>
      </c>
      <c r="R247" s="35">
        <f t="shared" ref="R247:R254" si="768">P247+Q247</f>
        <v>2494707.682</v>
      </c>
      <c r="S247" s="46">
        <f>S91+S92+S93+S94+S96+S97+S98+S99+S100+S101+S102+S20+S21+S22+S24+S28+S37+S43+S48+S49+S50+S51+S52+S56+S61+S73+S75+S77+S79+S104+S142+S204+S211+S218+S219+S220+S221+S224+S110+S144+S225+S226+S227+S228+S229+S230+S231+S232+S233+S234+S214+S235+S123+S120+S236+S237+S80+S222+S81+S82+S83+S84</f>
        <v>-11066.675000000003</v>
      </c>
      <c r="T247" s="35">
        <f t="shared" ref="T247:T254" si="769">R247+S247</f>
        <v>2483641.0070000002</v>
      </c>
      <c r="U247" s="35">
        <f>U91+U92+U93+U94+U96+U97+U98+U99+U100+U101+U102+U20+U21+U22+U24+U28+U37+U43+U48+U49+U50+U51+U52+U56+U61+U73+U75+U77+U79+U104+U142+U204+U211+U218+U219+U220+U221+U224+U110+U144+U225+U226+U227+U228+U229+U230+U231+U232+U233+U234+U214+U235+U123+U120</f>
        <v>3170945.1999999993</v>
      </c>
      <c r="V247" s="35">
        <f>V91+V92+V93+V94+V96+V97+V98+V99+V100+V101+V102+V20+V21+V22+V24+V28+V37+V43+V48+V49+V50+V51+V52+V56+V61+V73+V75+V77+V79+V104+V142+V204+V211+V218+V219+V220+V221+V224+V110+V144+V225+V226+V227+V228+V229+V230+V231+V232+V233+V234+V214+V235+V123+V120</f>
        <v>1950964.39</v>
      </c>
      <c r="W247" s="35">
        <f t="shared" si="527"/>
        <v>5121909.5899999989</v>
      </c>
      <c r="X247" s="35">
        <f>X91+X92+X93+X94+X96+X97+X98+X99+X100+X101+X102+X20+X21+X22+X24+X28+X37+X43+X48+X49+X50+X51+X52+X56+X61+X73+X75+X77+X79+X104+X142+X204+X211+X218+X219+X220+X221+X224+X110+X144+X225+X226+X227+X228+X229+X230+X231+X232+X233+X234+X214+X235+X123+X120+X236+X237+X80+X222</f>
        <v>106538.943</v>
      </c>
      <c r="Y247" s="35">
        <f t="shared" ref="Y247:Y254" si="770">W247+X247</f>
        <v>5228448.5329999989</v>
      </c>
      <c r="Z247" s="35">
        <f>Z91+Z92+Z93+Z94+Z96+Z97+Z98+Z99+Z100+Z101+Z102+Z20+Z21+Z22+Z24+Z28+Z37+Z43+Z48+Z49+Z50+Z51+Z52+Z56+Z61+Z73+Z75+Z77+Z79+Z104+Z142+Z204+Z211+Z218+Z219+Z220+Z221+Z224+Z110+Z144+Z225+Z226+Z227+Z228+Z229+Z230+Z231+Z232+Z233+Z234+Z214+Z235+Z123+Z120+Z236+Z237+Z80+Z222</f>
        <v>0</v>
      </c>
      <c r="AA247" s="35">
        <f t="shared" ref="AA247:AA254" si="771">Y247+Z247</f>
        <v>5228448.5329999989</v>
      </c>
      <c r="AB247" s="35">
        <f>AB91+AB92+AB93+AB94+AB96+AB97+AB98+AB99+AB100+AB101+AB102+AB20+AB21+AB22+AB24+AB28+AB37+AB43+AB48+AB49+AB50+AB51+AB52+AB56+AB61+AB73+AB75+AB77+AB79+AB104+AB142+AB204+AB211+AB218+AB219+AB220+AB221+AB224+AB110+AB144+AB225+AB226+AB227+AB228+AB229+AB230+AB231+AB232+AB233+AB234+AB214+AB235+AB123+AB120+AB236+AB237+AB80+AB222</f>
        <v>0</v>
      </c>
      <c r="AC247" s="35">
        <f t="shared" ref="AC247:AC254" si="772">AA247+AB247</f>
        <v>5228448.5329999989</v>
      </c>
      <c r="AD247" s="35">
        <f>AD91+AD92+AD93+AD94+AD96+AD97+AD98+AD99+AD100+AD101+AD102+AD20+AD21+AD22+AD24+AD28+AD37+AD43+AD48+AD49+AD50+AD51+AD52+AD56+AD61+AD73+AD75+AD77+AD79+AD104+AD142+AD204+AD211+AD218+AD219+AD220+AD221+AD224+AD110+AD144+AD225+AD226+AD227+AD228+AD229+AD230+AD231+AD232+AD233+AD234+AD214+AD235+AD123+AD120+AD236+AD237+AD80+AD222+AD81+AD82</f>
        <v>0</v>
      </c>
      <c r="AE247" s="35">
        <f t="shared" ref="AE247:AE254" si="773">AC247+AD247</f>
        <v>5228448.5329999989</v>
      </c>
      <c r="AF247" s="46">
        <f>AF91+AF92+AF93+AF94+AF96+AF97+AF98+AF99+AF100+AF101+AF102+AF20+AF21+AF22+AF24+AF28+AF37+AF43+AF48+AF49+AF50+AF51+AF52+AF56+AF61+AF73+AF75+AF77+AF79+AF104+AF142+AF204+AF211+AF218+AF219+AF220+AF221+AF224+AF110+AF144+AF225+AF226+AF227+AF228+AF229+AF230+AF231+AF232+AF233+AF234+AF214+AF235+AF123+AF120+AF236+AF237+AF80+AF222+AF81+AF82+AF83+AF84</f>
        <v>-186318.69099999999</v>
      </c>
      <c r="AG247" s="35">
        <f t="shared" ref="AG247:AG254" si="774">AE247+AF247</f>
        <v>5042129.8419999992</v>
      </c>
      <c r="AH247" s="35">
        <f>AH91+AH92+AH93+AH94+AH96+AH97+AH98+AH99+AH100+AH101+AH102+AH20+AH21+AH22+AH24+AH28+AH37+AH43+AH48+AH49+AH50+AH51+AH52+AH56+AH61+AH73+AH75+AH77+AH79+AH104+AH142+AH204+AH211+AH218+AH219+AH220+AH221+AH224+AH110+AH144+AH225+AH226+AH227+AH228+AH229+AH230+AH231+AH232+AH233+AH234+AH214+AH235+AH123+AH120</f>
        <v>1459698.1</v>
      </c>
      <c r="AI247" s="35">
        <f>AI91+AI92+AI93+AI94+AI96+AI97+AI98+AI99+AI100+AI101+AI102+AI20+AI21+AI22+AI24+AI28+AI37+AI43+AI48+AI49+AI50+AI51+AI52+AI56+AI61+AI73+AI75+AI77+AI79+AI104+AI142+AI204+AI211+AI218+AI219+AI220+AI221+AI224+AI110+AI144+AI225+AI226+AI227+AI228+AI229+AI230+AI231+AI232+AI233+AI234+AI214+AI235+AI123+AI120</f>
        <v>50756.650000000023</v>
      </c>
      <c r="AJ247" s="35">
        <f t="shared" si="533"/>
        <v>1510454.75</v>
      </c>
      <c r="AK247" s="35">
        <f>AK91+AK92+AK93+AK94+AK96+AK97+AK98+AK99+AK100+AK101+AK102+AK20+AK21+AK22+AK24+AK28+AK37+AK43+AK48+AK49+AK50+AK51+AK52+AK56+AK61+AK73+AK75+AK77+AK79+AK104+AK142+AK204+AK211+AK218+AK219+AK220+AK221+AK224+AK110+AK144+AK225+AK226+AK227+AK228+AK229+AK230+AK231+AK232+AK233+AK234+AK214+AK235+AK123+AK120+AK236+AK237+AK80+AK222</f>
        <v>130724.838</v>
      </c>
      <c r="AL247" s="35">
        <f t="shared" ref="AL247:AL254" si="775">AJ247+AK247</f>
        <v>1641179.588</v>
      </c>
      <c r="AM247" s="35">
        <f>AM91+AM92+AM93+AM94+AM96+AM97+AM98+AM99+AM100+AM101+AM102+AM20+AM21+AM22+AM24+AM28+AM37+AM43+AM48+AM49+AM50+AM51+AM52+AM56+AM61+AM73+AM75+AM77+AM79+AM104+AM142+AM204+AM211+AM218+AM219+AM220+AM221+AM224+AM110+AM144+AM225+AM226+AM227+AM228+AM229+AM230+AM231+AM232+AM233+AM234+AM214+AM235+AM123+AM120+AM236+AM237+AM80+AM222</f>
        <v>0</v>
      </c>
      <c r="AN247" s="35">
        <f t="shared" ref="AN247:AN254" si="776">AL247+AM247</f>
        <v>1641179.588</v>
      </c>
      <c r="AO247" s="35">
        <f>AO91+AO92+AO93+AO94+AO96+AO97+AO98+AO99+AO100+AO101+AO102+AO20+AO21+AO22+AO24+AO28+AO37+AO43+AO48+AO49+AO50+AO51+AO52+AO56+AO61+AO73+AO75+AO77+AO79+AO104+AO142+AO204+AO211+AO218+AO219+AO220+AO221+AO224+AO110+AO144+AO225+AO226+AO227+AO228+AO229+AO230+AO231+AO232+AO233+AO234+AO214+AO235+AO123+AO120+AO236+AO237+AO80+AO222</f>
        <v>0</v>
      </c>
      <c r="AP247" s="35">
        <f t="shared" ref="AP247:AP254" si="777">AN247+AO247</f>
        <v>1641179.588</v>
      </c>
      <c r="AQ247" s="35">
        <f>AQ91+AQ92+AQ93+AQ94+AQ96+AQ97+AQ98+AQ99+AQ100+AQ101+AQ102+AQ20+AQ21+AQ22+AQ24+AQ28+AQ37+AQ43+AQ48+AQ49+AQ50+AQ51+AQ52+AQ56+AQ61+AQ73+AQ75+AQ77+AQ79+AQ104+AQ142+AQ204+AQ211+AQ218+AQ219+AQ220+AQ221+AQ224+AQ110+AQ144+AQ225+AQ226+AQ227+AQ228+AQ229+AQ230+AQ231+AQ232+AQ233+AQ234+AQ214+AQ235+AQ123+AQ120+AQ236+AQ237+AQ80+AQ222+AQ81+AQ82</f>
        <v>0</v>
      </c>
      <c r="AR247" s="35">
        <f t="shared" ref="AR247:AR254" si="778">AP247+AQ247</f>
        <v>1641179.588</v>
      </c>
      <c r="AS247" s="46">
        <f>AS91+AS92+AS93+AS94+AS96+AS97+AS98+AS99+AS100+AS101+AS102+AS20+AS21+AS22+AS24+AS28+AS37+AS43+AS48+AS49+AS50+AS51+AS52+AS56+AS61+AS73+AS75+AS77+AS79+AS104+AS142+AS204+AS211+AS218+AS219+AS220+AS221+AS224+AS110+AS144+AS225+AS226+AS227+AS228+AS229+AS230+AS231+AS232+AS233+AS234+AS214+AS235+AS123+AS120+AS236+AS237+AS80+AS222+AS81+AS82+AS83+AS84</f>
        <v>-103801.60000000001</v>
      </c>
      <c r="AT247" s="35">
        <f t="shared" ref="AT247:AT254" si="779">AR247+AS247</f>
        <v>1537377.9879999999</v>
      </c>
      <c r="AU247" s="29"/>
      <c r="AW247" s="11"/>
    </row>
    <row r="248" spans="1:49" x14ac:dyDescent="0.3">
      <c r="A248" s="63"/>
      <c r="B248" s="98" t="s">
        <v>3</v>
      </c>
      <c r="C248" s="99"/>
      <c r="D248" s="35">
        <f>D105+D113+D116</f>
        <v>1339312.3999999999</v>
      </c>
      <c r="E248" s="35">
        <f>E105+E113+E116</f>
        <v>-367677.39999999997</v>
      </c>
      <c r="F248" s="35">
        <f t="shared" si="519"/>
        <v>971635</v>
      </c>
      <c r="G248" s="35">
        <f>G105+G113+G116</f>
        <v>218956.44</v>
      </c>
      <c r="H248" s="35">
        <f t="shared" si="763"/>
        <v>1190591.44</v>
      </c>
      <c r="I248" s="35">
        <f>I105+I113+I116</f>
        <v>2561.8420000000001</v>
      </c>
      <c r="J248" s="35">
        <f t="shared" si="764"/>
        <v>1193153.2819999999</v>
      </c>
      <c r="K248" s="35">
        <f>K105+K113+K116</f>
        <v>0</v>
      </c>
      <c r="L248" s="35">
        <f t="shared" si="765"/>
        <v>1193153.2819999999</v>
      </c>
      <c r="M248" s="35">
        <f>M105+M113+M116</f>
        <v>0</v>
      </c>
      <c r="N248" s="35">
        <f t="shared" si="766"/>
        <v>1193153.2819999999</v>
      </c>
      <c r="O248" s="79">
        <f>O105+O113+O116</f>
        <v>56691.229000000007</v>
      </c>
      <c r="P248" s="35">
        <f t="shared" si="767"/>
        <v>1249844.5109999999</v>
      </c>
      <c r="Q248" s="35">
        <f>Q105+Q113+Q116</f>
        <v>1175.914</v>
      </c>
      <c r="R248" s="35">
        <f t="shared" si="768"/>
        <v>1251020.425</v>
      </c>
      <c r="S248" s="46">
        <f>S105+S113+S116</f>
        <v>10868.319</v>
      </c>
      <c r="T248" s="35">
        <f t="shared" si="769"/>
        <v>1261888.7439999999</v>
      </c>
      <c r="U248" s="35">
        <f>U105+U113+U116</f>
        <v>4798565.1999999993</v>
      </c>
      <c r="V248" s="35">
        <f>V105+V113+V116</f>
        <v>-1417383.4</v>
      </c>
      <c r="W248" s="35">
        <f t="shared" si="527"/>
        <v>3381181.7999999993</v>
      </c>
      <c r="X248" s="35">
        <f>X105+X113+X116</f>
        <v>0</v>
      </c>
      <c r="Y248" s="35">
        <f t="shared" si="770"/>
        <v>3381181.7999999993</v>
      </c>
      <c r="Z248" s="35">
        <f>Z105+Z113+Z116</f>
        <v>0</v>
      </c>
      <c r="AA248" s="35">
        <f t="shared" si="771"/>
        <v>3381181.7999999993</v>
      </c>
      <c r="AB248" s="35">
        <f>AB105+AB113+AB116</f>
        <v>0</v>
      </c>
      <c r="AC248" s="35">
        <f t="shared" si="772"/>
        <v>3381181.7999999993</v>
      </c>
      <c r="AD248" s="35">
        <f>AD105+AD113+AD116</f>
        <v>-196067.99800000002</v>
      </c>
      <c r="AE248" s="35">
        <f t="shared" si="773"/>
        <v>3185113.8019999992</v>
      </c>
      <c r="AF248" s="46">
        <f>AF105+AF113+AF116</f>
        <v>0</v>
      </c>
      <c r="AG248" s="35">
        <f t="shared" si="774"/>
        <v>3185113.8019999992</v>
      </c>
      <c r="AH248" s="35">
        <f>AH105+AH113+AH116</f>
        <v>860608.79999999993</v>
      </c>
      <c r="AI248" s="35">
        <f>AI105+AI113+AI116</f>
        <v>0</v>
      </c>
      <c r="AJ248" s="35">
        <f t="shared" si="533"/>
        <v>860608.79999999993</v>
      </c>
      <c r="AK248" s="35">
        <f>AK105+AK113+AK116</f>
        <v>0</v>
      </c>
      <c r="AL248" s="35">
        <f t="shared" si="775"/>
        <v>860608.79999999993</v>
      </c>
      <c r="AM248" s="35">
        <f>AM105+AM113+AM116</f>
        <v>0</v>
      </c>
      <c r="AN248" s="35">
        <f t="shared" si="776"/>
        <v>860608.79999999993</v>
      </c>
      <c r="AO248" s="35">
        <f>AO105+AO113+AO116</f>
        <v>0</v>
      </c>
      <c r="AP248" s="35">
        <f t="shared" si="777"/>
        <v>860608.79999999993</v>
      </c>
      <c r="AQ248" s="35">
        <f>AQ105+AQ113+AQ116</f>
        <v>50423.485999999997</v>
      </c>
      <c r="AR248" s="35">
        <f t="shared" si="778"/>
        <v>911032.28599999996</v>
      </c>
      <c r="AS248" s="46">
        <f>AS105+AS113+AS116</f>
        <v>0</v>
      </c>
      <c r="AT248" s="35">
        <f t="shared" si="779"/>
        <v>911032.28599999996</v>
      </c>
      <c r="AU248" s="29"/>
      <c r="AW248" s="11"/>
    </row>
    <row r="249" spans="1:49" x14ac:dyDescent="0.3">
      <c r="A249" s="63"/>
      <c r="B249" s="98" t="s">
        <v>28</v>
      </c>
      <c r="C249" s="99"/>
      <c r="D249" s="35">
        <f>D130+D134+D135+D136+D137+D138+D139+D140+D141+D154+D155+D156+D157+D158+D159+D160+D161+D165+D169+D173+D174+D178+D182+D186+D190+D195+D143</f>
        <v>1569795.6000000003</v>
      </c>
      <c r="E249" s="35">
        <f>E130+E134+E135+E136+E137+E138+E139+E140+E141+E154+E155+E156+E157+E158+E159+E160+E161+E165+E169+E173+E174+E178+E182+E186+E190+E195+E143+E145</f>
        <v>-1474.1000000000004</v>
      </c>
      <c r="F249" s="35">
        <f t="shared" si="519"/>
        <v>1568321.5000000002</v>
      </c>
      <c r="G249" s="35">
        <f>G130+G134+G135+G136+G137+G138+G139+G140+G141+G154+G155+G156+G157+G158+G159+G160+G161+G165+G169+G173+G174+G178+G182+G186+G190+G195+G143+G145+G198</f>
        <v>34709.4</v>
      </c>
      <c r="H249" s="35">
        <f t="shared" si="763"/>
        <v>1603030.9000000001</v>
      </c>
      <c r="I249" s="35">
        <f>I130+I134+I135+I136+I137+I138+I139+I140+I141+I154+I155+I156+I157+I158+I159+I160+I161+I165+I169+I173+I174+I178+I182+I186+I190+I195+I143+I145+I198</f>
        <v>0</v>
      </c>
      <c r="J249" s="35">
        <f t="shared" si="764"/>
        <v>1603030.9000000001</v>
      </c>
      <c r="K249" s="35">
        <f>K130+K134+K135+K136+K137+K138+K139+K140+K141+K154+K155+K156+K157+K158+K159+K160+K161+K165+K169+K173+K174+K178+K182+K186+K190+K195+K143+K145+K198</f>
        <v>0</v>
      </c>
      <c r="L249" s="35">
        <f t="shared" si="765"/>
        <v>1603030.9000000001</v>
      </c>
      <c r="M249" s="35">
        <f>M130+M134+M135+M136+M137+M138+M139+M140+M141+M154+M155+M156+M157+M158+M159+M160+M161+M165+M169+M173+M174+M178+M182+M186+M190+M195+M143+M145+M198</f>
        <v>0</v>
      </c>
      <c r="N249" s="35">
        <f t="shared" si="766"/>
        <v>1603030.9000000001</v>
      </c>
      <c r="O249" s="79">
        <f>O130+O134+O135+O136+O137+O138+O139+O140+O141+O154+O155+O156+O157+O158+O159+O160+O161+O165+O169+O173+O174+O178+O182+O186+O190+O195+O143+O145+O198</f>
        <v>139013.87899999999</v>
      </c>
      <c r="P249" s="35">
        <f t="shared" si="767"/>
        <v>1742044.7790000001</v>
      </c>
      <c r="Q249" s="35">
        <f>Q130+Q134+Q135+Q136+Q137+Q138+Q139+Q140+Q141+Q154+Q155+Q156+Q157+Q158+Q159+Q160+Q161+Q165+Q169+Q173+Q174+Q178+Q182+Q186+Q190+Q195+Q143+Q145+Q198</f>
        <v>0</v>
      </c>
      <c r="R249" s="35">
        <f t="shared" si="768"/>
        <v>1742044.7790000001</v>
      </c>
      <c r="S249" s="46">
        <f>S130+S134+S135+S136+S137+S138+S139+S140+S141+S154+S155+S156+S157+S158+S159+S160+S161+S165+S169+S173+S174+S178+S182+S186+S190+S195+S143+S145+S198+S202</f>
        <v>15502.397999999999</v>
      </c>
      <c r="T249" s="35">
        <f t="shared" si="769"/>
        <v>1757547.1770000001</v>
      </c>
      <c r="U249" s="35">
        <f>U130+U134+U135+U136+U137+U138+U139+U140+U141+U154+U155+U156+U157+U158+U159+U160+U161+U165+U169+U173+U174+U178+U182+U186+U190+U195+U143</f>
        <v>1313990.7</v>
      </c>
      <c r="V249" s="35">
        <f>V130+V134+V135+V136+V137+V138+V139+V140+V141+V154+V155+V156+V157+V158+V159+V160+V161+V165+V169+V173+V174+V178+V182+V186+V190+V195+V143+V145</f>
        <v>-1768.8999999999996</v>
      </c>
      <c r="W249" s="35">
        <f t="shared" si="527"/>
        <v>1312221.8</v>
      </c>
      <c r="X249" s="35">
        <f>X130+X134+X135+X136+X137+X138+X139+X140+X141+X154+X155+X156+X157+X158+X159+X160+X161+X165+X169+X173+X174+X178+X182+X186+X190+X195+X143+X145+X198</f>
        <v>0</v>
      </c>
      <c r="Y249" s="35">
        <f t="shared" si="770"/>
        <v>1312221.8</v>
      </c>
      <c r="Z249" s="35">
        <f>Z130+Z134+Z135+Z136+Z137+Z138+Z139+Z140+Z141+Z154+Z155+Z156+Z157+Z158+Z159+Z160+Z161+Z165+Z169+Z173+Z174+Z178+Z182+Z186+Z190+Z195+Z143+Z145+Z198</f>
        <v>0</v>
      </c>
      <c r="AA249" s="35">
        <f t="shared" si="771"/>
        <v>1312221.8</v>
      </c>
      <c r="AB249" s="35">
        <f>AB130+AB134+AB135+AB136+AB137+AB138+AB139+AB140+AB141+AB154+AB155+AB156+AB157+AB158+AB159+AB160+AB161+AB165+AB169+AB173+AB174+AB178+AB182+AB186+AB190+AB195+AB143+AB145+AB198</f>
        <v>0</v>
      </c>
      <c r="AC249" s="35">
        <f t="shared" si="772"/>
        <v>1312221.8</v>
      </c>
      <c r="AD249" s="35">
        <f>AD130+AD134+AD135+AD136+AD137+AD138+AD139+AD140+AD141+AD154+AD155+AD156+AD157+AD158+AD159+AD160+AD161+AD165+AD169+AD173+AD174+AD178+AD182+AD186+AD190+AD195+AD143+AD145+AD198</f>
        <v>-24816.682000000001</v>
      </c>
      <c r="AE249" s="35">
        <f t="shared" si="773"/>
        <v>1287405.118</v>
      </c>
      <c r="AF249" s="46">
        <f>AF130+AF134+AF135+AF136+AF137+AF138+AF139+AF140+AF141+AF154+AF155+AF156+AF157+AF158+AF159+AF160+AF161+AF165+AF169+AF173+AF174+AF178+AF182+AF186+AF190+AF195+AF143+AF145+AF198+AF202</f>
        <v>0</v>
      </c>
      <c r="AG249" s="35">
        <f t="shared" si="774"/>
        <v>1287405.118</v>
      </c>
      <c r="AH249" s="35">
        <f>AH130+AH134+AH135+AH136+AH137+AH138+AH139+AH140+AH141+AH154+AH155+AH156+AH157+AH158+AH159+AH160+AH161+AH165+AH169+AH173+AH174+AH178+AH182+AH186+AH190+AH195+AH143</f>
        <v>1900986.6</v>
      </c>
      <c r="AI249" s="35">
        <f>AI130+AI134+AI135+AI136+AI137+AI138+AI139+AI140+AI141+AI154+AI155+AI156+AI157+AI158+AI159+AI160+AI161+AI165+AI169+AI173+AI174+AI178+AI182+AI186+AI190+AI195+AI143+AI145</f>
        <v>0</v>
      </c>
      <c r="AJ249" s="35">
        <f t="shared" si="533"/>
        <v>1900986.6</v>
      </c>
      <c r="AK249" s="35">
        <f>AK130+AK134+AK135+AK136+AK137+AK138+AK139+AK140+AK141+AK154+AK155+AK156+AK157+AK158+AK159+AK160+AK161+AK165+AK169+AK173+AK174+AK178+AK182+AK186+AK190+AK195+AK143+AK145+AK198</f>
        <v>0</v>
      </c>
      <c r="AL249" s="35">
        <f t="shared" si="775"/>
        <v>1900986.6</v>
      </c>
      <c r="AM249" s="35">
        <f>AM130+AM134+AM135+AM136+AM137+AM138+AM139+AM140+AM141+AM154+AM155+AM156+AM157+AM158+AM159+AM160+AM161+AM165+AM169+AM173+AM174+AM178+AM182+AM186+AM190+AM195+AM143+AM145+AM198</f>
        <v>0</v>
      </c>
      <c r="AN249" s="35">
        <f t="shared" si="776"/>
        <v>1900986.6</v>
      </c>
      <c r="AO249" s="35">
        <f>AO130+AO134+AO135+AO136+AO137+AO138+AO139+AO140+AO141+AO154+AO155+AO156+AO157+AO158+AO159+AO160+AO161+AO165+AO169+AO173+AO174+AO178+AO182+AO186+AO190+AO195+AO143+AO145+AO198</f>
        <v>0</v>
      </c>
      <c r="AP249" s="35">
        <f t="shared" si="777"/>
        <v>1900986.6</v>
      </c>
      <c r="AQ249" s="35">
        <f>AQ130+AQ134+AQ135+AQ136+AQ137+AQ138+AQ139+AQ140+AQ141+AQ154+AQ155+AQ156+AQ157+AQ158+AQ159+AQ160+AQ161+AQ165+AQ169+AQ173+AQ174+AQ178+AQ182+AQ186+AQ190+AQ195+AQ143+AQ145+AQ198</f>
        <v>50302.802999999993</v>
      </c>
      <c r="AR249" s="35">
        <f t="shared" si="778"/>
        <v>1951289.4030000002</v>
      </c>
      <c r="AS249" s="46">
        <f>AS130+AS134+AS135+AS136+AS137+AS138+AS139+AS140+AS141+AS154+AS155+AS156+AS157+AS158+AS159+AS160+AS161+AS165+AS169+AS173+AS174+AS178+AS182+AS186+AS190+AS195+AS143+AS145+AS198+AS202</f>
        <v>0</v>
      </c>
      <c r="AT249" s="35">
        <f t="shared" si="779"/>
        <v>1951289.4030000002</v>
      </c>
      <c r="AU249" s="29"/>
      <c r="AW249" s="11"/>
    </row>
    <row r="250" spans="1:49" x14ac:dyDescent="0.3">
      <c r="A250" s="65"/>
      <c r="B250" s="98" t="s">
        <v>11</v>
      </c>
      <c r="C250" s="99"/>
      <c r="D250" s="35">
        <f>D33+D66+D67+D68+D69+D70+D71+D72+D74+D76+D78</f>
        <v>113474.1</v>
      </c>
      <c r="E250" s="35">
        <f>E33+E66+E67+E68+E69+E70+E71+E72+E74+E76+E78+E38</f>
        <v>256356.158</v>
      </c>
      <c r="F250" s="35">
        <f t="shared" si="519"/>
        <v>369830.25800000003</v>
      </c>
      <c r="G250" s="35">
        <f>G33+G66+G67+G68+G69+G70+G71+G72+G74+G76+G78+G38</f>
        <v>0</v>
      </c>
      <c r="H250" s="35">
        <f t="shared" si="763"/>
        <v>369830.25800000003</v>
      </c>
      <c r="I250" s="35">
        <f>I33+I66+I67+I68+I69+I70+I71+I72+I74+I76+I78+I38</f>
        <v>111.379</v>
      </c>
      <c r="J250" s="35">
        <f t="shared" si="764"/>
        <v>369941.63700000005</v>
      </c>
      <c r="K250" s="35">
        <f>K33+K66+K67+K68+K69+K70+K71+K72+K74+K76+K78+K38</f>
        <v>0</v>
      </c>
      <c r="L250" s="35">
        <f t="shared" si="765"/>
        <v>369941.63700000005</v>
      </c>
      <c r="M250" s="35">
        <f>M33+M66+M67+M68+M69+M70+M71+M72+M74+M76+M78+M38</f>
        <v>0</v>
      </c>
      <c r="N250" s="35">
        <f t="shared" si="766"/>
        <v>369941.63700000005</v>
      </c>
      <c r="O250" s="79">
        <f>O33+O66+O67+O68+O69+O70+O71+O72+O74+O76+O78+O38+O23</f>
        <v>-22568.785000000003</v>
      </c>
      <c r="P250" s="35">
        <f t="shared" si="767"/>
        <v>347372.85200000007</v>
      </c>
      <c r="Q250" s="35">
        <f>Q33+Q66+Q67+Q68+Q69+Q70+Q71+Q72+Q74+Q76+Q78+Q38+Q23</f>
        <v>0</v>
      </c>
      <c r="R250" s="35">
        <f t="shared" si="768"/>
        <v>347372.85200000007</v>
      </c>
      <c r="S250" s="46">
        <f>S33+S66+S67+S68+S69+S70+S71+S72+S74+S76+S78+S38+S23</f>
        <v>-18576.285</v>
      </c>
      <c r="T250" s="35">
        <f t="shared" si="769"/>
        <v>328796.5670000001</v>
      </c>
      <c r="U250" s="35">
        <f>U33+U66+U67+U68+U69+U70+U71+U72+U74+U76+U78</f>
        <v>50227.299999999996</v>
      </c>
      <c r="V250" s="35">
        <f>V33+V66+V67+V68+V69+V70+V71+V72+V74+V76+V78+V38</f>
        <v>0</v>
      </c>
      <c r="W250" s="35">
        <f t="shared" si="527"/>
        <v>50227.299999999996</v>
      </c>
      <c r="X250" s="35">
        <f>X33+X66+X67+X68+X69+X70+X71+X72+X74+X76+X78+X38</f>
        <v>0</v>
      </c>
      <c r="Y250" s="35">
        <f t="shared" si="770"/>
        <v>50227.299999999996</v>
      </c>
      <c r="Z250" s="35">
        <f>Z33+Z66+Z67+Z68+Z69+Z70+Z71+Z72+Z74+Z76+Z78+Z38</f>
        <v>0</v>
      </c>
      <c r="AA250" s="35">
        <f t="shared" si="771"/>
        <v>50227.299999999996</v>
      </c>
      <c r="AB250" s="35">
        <f>AB33+AB66+AB67+AB68+AB69+AB70+AB71+AB72+AB74+AB76+AB78+AB38</f>
        <v>0</v>
      </c>
      <c r="AC250" s="35">
        <f t="shared" si="772"/>
        <v>50227.299999999996</v>
      </c>
      <c r="AD250" s="35">
        <f>AD33+AD66+AD67+AD68+AD69+AD70+AD71+AD72+AD74+AD76+AD78+AD38+AD23</f>
        <v>0</v>
      </c>
      <c r="AE250" s="35">
        <f t="shared" si="773"/>
        <v>50227.299999999996</v>
      </c>
      <c r="AF250" s="46">
        <f>AF33+AF66+AF67+AF68+AF69+AF70+AF71+AF72+AF74+AF76+AF78+AF38+AF23</f>
        <v>0</v>
      </c>
      <c r="AG250" s="35">
        <f t="shared" si="774"/>
        <v>50227.299999999996</v>
      </c>
      <c r="AH250" s="35">
        <f>AH33+AH66+AH67+AH68+AH69+AH70+AH71+AH72+AH74+AH76+AH78</f>
        <v>1220.3</v>
      </c>
      <c r="AI250" s="35">
        <f>AI33+AI66+AI67+AI68+AI69+AI70+AI71+AI72+AI74+AI76+AI78+AI38</f>
        <v>0</v>
      </c>
      <c r="AJ250" s="35">
        <f t="shared" si="533"/>
        <v>1220.3</v>
      </c>
      <c r="AK250" s="35">
        <f>AK33+AK66+AK67+AK68+AK69+AK70+AK71+AK72+AK74+AK76+AK78+AK38</f>
        <v>0</v>
      </c>
      <c r="AL250" s="35">
        <f t="shared" si="775"/>
        <v>1220.3</v>
      </c>
      <c r="AM250" s="35">
        <f>AM33+AM66+AM67+AM68+AM69+AM70+AM71+AM72+AM74+AM76+AM78+AM38</f>
        <v>0</v>
      </c>
      <c r="AN250" s="35">
        <f t="shared" si="776"/>
        <v>1220.3</v>
      </c>
      <c r="AO250" s="35">
        <f>AO33+AO66+AO67+AO68+AO69+AO70+AO71+AO72+AO74+AO76+AO78+AO38</f>
        <v>0</v>
      </c>
      <c r="AP250" s="35">
        <f t="shared" si="777"/>
        <v>1220.3</v>
      </c>
      <c r="AQ250" s="35">
        <f>AQ33+AQ66+AQ67+AQ68+AQ69+AQ70+AQ71+AQ72+AQ74+AQ76+AQ78+AQ38+AQ23</f>
        <v>23622.800000000003</v>
      </c>
      <c r="AR250" s="35">
        <f t="shared" si="778"/>
        <v>24843.100000000002</v>
      </c>
      <c r="AS250" s="46">
        <f>AS33+AS66+AS67+AS68+AS69+AS70+AS71+AS72+AS74+AS76+AS78+AS38+AS23</f>
        <v>0</v>
      </c>
      <c r="AT250" s="35">
        <f t="shared" si="779"/>
        <v>24843.100000000002</v>
      </c>
      <c r="AU250" s="29"/>
    </row>
    <row r="251" spans="1:49" x14ac:dyDescent="0.3">
      <c r="A251" s="65"/>
      <c r="B251" s="85" t="s">
        <v>33</v>
      </c>
      <c r="C251" s="86"/>
      <c r="D251" s="35">
        <f>D205</f>
        <v>13981.8</v>
      </c>
      <c r="E251" s="35">
        <f>E205</f>
        <v>0</v>
      </c>
      <c r="F251" s="35">
        <f t="shared" si="519"/>
        <v>13981.8</v>
      </c>
      <c r="G251" s="35">
        <f>G205</f>
        <v>0</v>
      </c>
      <c r="H251" s="35">
        <f t="shared" si="763"/>
        <v>13981.8</v>
      </c>
      <c r="I251" s="35">
        <f>I205</f>
        <v>0</v>
      </c>
      <c r="J251" s="35">
        <f t="shared" si="764"/>
        <v>13981.8</v>
      </c>
      <c r="K251" s="35">
        <f>K205</f>
        <v>0</v>
      </c>
      <c r="L251" s="35">
        <f t="shared" si="765"/>
        <v>13981.8</v>
      </c>
      <c r="M251" s="35">
        <f>M205</f>
        <v>0</v>
      </c>
      <c r="N251" s="35">
        <f t="shared" si="766"/>
        <v>13981.8</v>
      </c>
      <c r="O251" s="79">
        <f>O205</f>
        <v>0</v>
      </c>
      <c r="P251" s="35">
        <f t="shared" si="767"/>
        <v>13981.8</v>
      </c>
      <c r="Q251" s="35">
        <f>Q205</f>
        <v>0</v>
      </c>
      <c r="R251" s="35">
        <f t="shared" si="768"/>
        <v>13981.8</v>
      </c>
      <c r="S251" s="46">
        <f>S205</f>
        <v>0</v>
      </c>
      <c r="T251" s="35">
        <f t="shared" si="769"/>
        <v>13981.8</v>
      </c>
      <c r="U251" s="35">
        <f>U205</f>
        <v>0</v>
      </c>
      <c r="V251" s="35">
        <f>V205</f>
        <v>0</v>
      </c>
      <c r="W251" s="35">
        <f t="shared" si="527"/>
        <v>0</v>
      </c>
      <c r="X251" s="35">
        <f>X205</f>
        <v>0</v>
      </c>
      <c r="Y251" s="35">
        <f t="shared" si="770"/>
        <v>0</v>
      </c>
      <c r="Z251" s="35">
        <f>Z205</f>
        <v>0</v>
      </c>
      <c r="AA251" s="35">
        <f t="shared" si="771"/>
        <v>0</v>
      </c>
      <c r="AB251" s="35">
        <f>AB205</f>
        <v>0</v>
      </c>
      <c r="AC251" s="35">
        <f t="shared" si="772"/>
        <v>0</v>
      </c>
      <c r="AD251" s="35">
        <f>AD205</f>
        <v>0</v>
      </c>
      <c r="AE251" s="35">
        <f t="shared" si="773"/>
        <v>0</v>
      </c>
      <c r="AF251" s="46">
        <f>AF205</f>
        <v>0</v>
      </c>
      <c r="AG251" s="35">
        <f t="shared" si="774"/>
        <v>0</v>
      </c>
      <c r="AH251" s="35">
        <f>AH205</f>
        <v>0</v>
      </c>
      <c r="AI251" s="35">
        <f>AI205</f>
        <v>0</v>
      </c>
      <c r="AJ251" s="35">
        <f t="shared" si="533"/>
        <v>0</v>
      </c>
      <c r="AK251" s="35">
        <f>AK205</f>
        <v>0</v>
      </c>
      <c r="AL251" s="35">
        <f t="shared" si="775"/>
        <v>0</v>
      </c>
      <c r="AM251" s="35">
        <f>AM205</f>
        <v>0</v>
      </c>
      <c r="AN251" s="35">
        <f t="shared" si="776"/>
        <v>0</v>
      </c>
      <c r="AO251" s="35">
        <f>AO205</f>
        <v>0</v>
      </c>
      <c r="AP251" s="35">
        <f t="shared" si="777"/>
        <v>0</v>
      </c>
      <c r="AQ251" s="35">
        <f>AQ205</f>
        <v>0</v>
      </c>
      <c r="AR251" s="35">
        <f t="shared" si="778"/>
        <v>0</v>
      </c>
      <c r="AS251" s="46">
        <f>AS205</f>
        <v>0</v>
      </c>
      <c r="AT251" s="35">
        <f t="shared" si="779"/>
        <v>0</v>
      </c>
      <c r="AU251" s="29"/>
    </row>
    <row r="252" spans="1:49" x14ac:dyDescent="0.3">
      <c r="A252" s="65"/>
      <c r="B252" s="85" t="s">
        <v>34</v>
      </c>
      <c r="C252" s="86"/>
      <c r="D252" s="35">
        <f>D212+D213</f>
        <v>4480.7</v>
      </c>
      <c r="E252" s="35">
        <f>E212+E213</f>
        <v>0</v>
      </c>
      <c r="F252" s="35">
        <f t="shared" si="519"/>
        <v>4480.7</v>
      </c>
      <c r="G252" s="35">
        <f>G212+G213</f>
        <v>0</v>
      </c>
      <c r="H252" s="35">
        <f t="shared" si="763"/>
        <v>4480.7</v>
      </c>
      <c r="I252" s="35">
        <f>I212+I213</f>
        <v>0</v>
      </c>
      <c r="J252" s="35">
        <f t="shared" si="764"/>
        <v>4480.7</v>
      </c>
      <c r="K252" s="35">
        <f>K212+K213</f>
        <v>0</v>
      </c>
      <c r="L252" s="35">
        <f t="shared" si="765"/>
        <v>4480.7</v>
      </c>
      <c r="M252" s="35">
        <f>M212+M213</f>
        <v>0</v>
      </c>
      <c r="N252" s="35">
        <f t="shared" si="766"/>
        <v>4480.7</v>
      </c>
      <c r="O252" s="79">
        <f>O212+O213</f>
        <v>0</v>
      </c>
      <c r="P252" s="35">
        <f t="shared" si="767"/>
        <v>4480.7</v>
      </c>
      <c r="Q252" s="35">
        <f>Q212+Q213</f>
        <v>0</v>
      </c>
      <c r="R252" s="35">
        <f t="shared" si="768"/>
        <v>4480.7</v>
      </c>
      <c r="S252" s="46">
        <f>S212+S213</f>
        <v>0</v>
      </c>
      <c r="T252" s="35">
        <f t="shared" si="769"/>
        <v>4480.7</v>
      </c>
      <c r="U252" s="35">
        <f t="shared" ref="U252:AH252" si="780">U212+U213</f>
        <v>55213.3</v>
      </c>
      <c r="V252" s="35">
        <f t="shared" si="780"/>
        <v>0</v>
      </c>
      <c r="W252" s="35">
        <f t="shared" si="527"/>
        <v>55213.3</v>
      </c>
      <c r="X252" s="35">
        <f t="shared" ref="X252:Z252" si="781">X212+X213</f>
        <v>0</v>
      </c>
      <c r="Y252" s="35">
        <f t="shared" si="770"/>
        <v>55213.3</v>
      </c>
      <c r="Z252" s="35">
        <f t="shared" si="781"/>
        <v>0</v>
      </c>
      <c r="AA252" s="35">
        <f t="shared" si="771"/>
        <v>55213.3</v>
      </c>
      <c r="AB252" s="35">
        <f t="shared" ref="AB252:AD252" si="782">AB212+AB213</f>
        <v>0</v>
      </c>
      <c r="AC252" s="35">
        <f t="shared" si="772"/>
        <v>55213.3</v>
      </c>
      <c r="AD252" s="35">
        <f t="shared" si="782"/>
        <v>0</v>
      </c>
      <c r="AE252" s="35">
        <f t="shared" si="773"/>
        <v>55213.3</v>
      </c>
      <c r="AF252" s="46">
        <f t="shared" ref="AF252" si="783">AF212+AF213</f>
        <v>0</v>
      </c>
      <c r="AG252" s="35">
        <f t="shared" si="774"/>
        <v>55213.3</v>
      </c>
      <c r="AH252" s="35">
        <f t="shared" si="780"/>
        <v>0</v>
      </c>
      <c r="AI252" s="35">
        <f>AI212+AI213</f>
        <v>0</v>
      </c>
      <c r="AJ252" s="35">
        <f t="shared" si="533"/>
        <v>0</v>
      </c>
      <c r="AK252" s="35">
        <f>AK212+AK213</f>
        <v>0</v>
      </c>
      <c r="AL252" s="35">
        <f t="shared" si="775"/>
        <v>0</v>
      </c>
      <c r="AM252" s="35">
        <f>AM212+AM213</f>
        <v>0</v>
      </c>
      <c r="AN252" s="35">
        <f t="shared" si="776"/>
        <v>0</v>
      </c>
      <c r="AO252" s="35">
        <f>AO212+AO213</f>
        <v>0</v>
      </c>
      <c r="AP252" s="35">
        <f t="shared" si="777"/>
        <v>0</v>
      </c>
      <c r="AQ252" s="35">
        <f>AQ212+AQ213</f>
        <v>0</v>
      </c>
      <c r="AR252" s="35">
        <f t="shared" si="778"/>
        <v>0</v>
      </c>
      <c r="AS252" s="46">
        <f>AS212+AS213</f>
        <v>0</v>
      </c>
      <c r="AT252" s="35">
        <f t="shared" si="779"/>
        <v>0</v>
      </c>
      <c r="AU252" s="29"/>
    </row>
    <row r="253" spans="1:49" x14ac:dyDescent="0.3">
      <c r="A253" s="65"/>
      <c r="B253" s="85" t="s">
        <v>39</v>
      </c>
      <c r="C253" s="86"/>
      <c r="D253" s="35">
        <f>D95</f>
        <v>6293</v>
      </c>
      <c r="E253" s="35">
        <f>E95+E103</f>
        <v>47697</v>
      </c>
      <c r="F253" s="35">
        <f t="shared" ref="F253" si="784">D253+E253</f>
        <v>53990</v>
      </c>
      <c r="G253" s="35">
        <f>G95+G103</f>
        <v>0</v>
      </c>
      <c r="H253" s="35">
        <f t="shared" si="763"/>
        <v>53990</v>
      </c>
      <c r="I253" s="35">
        <f>I95+I103</f>
        <v>0</v>
      </c>
      <c r="J253" s="35">
        <f t="shared" si="764"/>
        <v>53990</v>
      </c>
      <c r="K253" s="35">
        <f>K95+K103</f>
        <v>0</v>
      </c>
      <c r="L253" s="35">
        <f t="shared" si="765"/>
        <v>53990</v>
      </c>
      <c r="M253" s="35">
        <f>M95+M103</f>
        <v>0</v>
      </c>
      <c r="N253" s="35">
        <f t="shared" si="766"/>
        <v>53990</v>
      </c>
      <c r="O253" s="79">
        <f>O95+O103</f>
        <v>0</v>
      </c>
      <c r="P253" s="35">
        <f t="shared" si="767"/>
        <v>53990</v>
      </c>
      <c r="Q253" s="35">
        <f>Q95+Q103</f>
        <v>0</v>
      </c>
      <c r="R253" s="35">
        <f t="shared" si="768"/>
        <v>53990</v>
      </c>
      <c r="S253" s="46">
        <f>S95+S103</f>
        <v>0</v>
      </c>
      <c r="T253" s="35">
        <f t="shared" si="769"/>
        <v>53990</v>
      </c>
      <c r="U253" s="35">
        <f>U95</f>
        <v>0</v>
      </c>
      <c r="V253" s="35">
        <f>V95+V103</f>
        <v>51669.599999999999</v>
      </c>
      <c r="W253" s="35">
        <f t="shared" ref="W253" si="785">U253+V253</f>
        <v>51669.599999999999</v>
      </c>
      <c r="X253" s="35">
        <f>X95+X103</f>
        <v>0</v>
      </c>
      <c r="Y253" s="35">
        <f t="shared" si="770"/>
        <v>51669.599999999999</v>
      </c>
      <c r="Z253" s="35">
        <f>Z95+Z103</f>
        <v>0</v>
      </c>
      <c r="AA253" s="35">
        <f t="shared" si="771"/>
        <v>51669.599999999999</v>
      </c>
      <c r="AB253" s="35">
        <f>AB95+AB103</f>
        <v>0</v>
      </c>
      <c r="AC253" s="35">
        <f t="shared" si="772"/>
        <v>51669.599999999999</v>
      </c>
      <c r="AD253" s="35">
        <f>AD95+AD103</f>
        <v>0</v>
      </c>
      <c r="AE253" s="35">
        <f t="shared" si="773"/>
        <v>51669.599999999999</v>
      </c>
      <c r="AF253" s="46">
        <f>AF95+AF103</f>
        <v>0</v>
      </c>
      <c r="AG253" s="35">
        <f t="shared" si="774"/>
        <v>51669.599999999999</v>
      </c>
      <c r="AH253" s="35">
        <f>AH95</f>
        <v>0</v>
      </c>
      <c r="AI253" s="35">
        <f>AI95+AI103</f>
        <v>0</v>
      </c>
      <c r="AJ253" s="35">
        <f t="shared" ref="AJ253" si="786">AH253+AI253</f>
        <v>0</v>
      </c>
      <c r="AK253" s="35">
        <f>AK95+AK103</f>
        <v>0</v>
      </c>
      <c r="AL253" s="35">
        <f t="shared" si="775"/>
        <v>0</v>
      </c>
      <c r="AM253" s="35">
        <f>AM95+AM103</f>
        <v>0</v>
      </c>
      <c r="AN253" s="35">
        <f t="shared" si="776"/>
        <v>0</v>
      </c>
      <c r="AO253" s="35">
        <f>AO95+AO103</f>
        <v>0</v>
      </c>
      <c r="AP253" s="35">
        <f t="shared" si="777"/>
        <v>0</v>
      </c>
      <c r="AQ253" s="35">
        <f>AQ95+AQ103</f>
        <v>0</v>
      </c>
      <c r="AR253" s="35">
        <f t="shared" si="778"/>
        <v>0</v>
      </c>
      <c r="AS253" s="46">
        <f>AS95+AS103</f>
        <v>0</v>
      </c>
      <c r="AT253" s="35">
        <f t="shared" si="779"/>
        <v>0</v>
      </c>
      <c r="AU253" s="29"/>
    </row>
    <row r="254" spans="1:49" x14ac:dyDescent="0.3">
      <c r="A254" s="12"/>
      <c r="B254" s="96" t="s">
        <v>327</v>
      </c>
      <c r="C254" s="97"/>
      <c r="D254" s="35"/>
      <c r="E254" s="35"/>
      <c r="F254" s="35"/>
      <c r="G254" s="35">
        <f>G239</f>
        <v>0</v>
      </c>
      <c r="H254" s="35">
        <f t="shared" si="763"/>
        <v>0</v>
      </c>
      <c r="I254" s="35">
        <f>I239</f>
        <v>0</v>
      </c>
      <c r="J254" s="35">
        <f t="shared" si="764"/>
        <v>0</v>
      </c>
      <c r="K254" s="35">
        <f>K239</f>
        <v>0</v>
      </c>
      <c r="L254" s="35">
        <f t="shared" si="765"/>
        <v>0</v>
      </c>
      <c r="M254" s="35">
        <f>M239</f>
        <v>0</v>
      </c>
      <c r="N254" s="35">
        <f t="shared" si="766"/>
        <v>0</v>
      </c>
      <c r="O254" s="79">
        <f>O239+O206</f>
        <v>85000</v>
      </c>
      <c r="P254" s="35">
        <f t="shared" si="767"/>
        <v>85000</v>
      </c>
      <c r="Q254" s="35">
        <f>Q239+Q206</f>
        <v>0</v>
      </c>
      <c r="R254" s="35">
        <f t="shared" si="768"/>
        <v>85000</v>
      </c>
      <c r="S254" s="46">
        <f>S239+S206</f>
        <v>0</v>
      </c>
      <c r="T254" s="35">
        <f t="shared" si="769"/>
        <v>85000</v>
      </c>
      <c r="U254" s="35"/>
      <c r="V254" s="35"/>
      <c r="W254" s="35"/>
      <c r="X254" s="35">
        <f>X239</f>
        <v>0</v>
      </c>
      <c r="Y254" s="35">
        <f t="shared" si="770"/>
        <v>0</v>
      </c>
      <c r="Z254" s="35">
        <f>Z239</f>
        <v>0</v>
      </c>
      <c r="AA254" s="35">
        <f t="shared" si="771"/>
        <v>0</v>
      </c>
      <c r="AB254" s="35">
        <f>AB239</f>
        <v>0</v>
      </c>
      <c r="AC254" s="35">
        <f t="shared" si="772"/>
        <v>0</v>
      </c>
      <c r="AD254" s="35">
        <f>AD239+AD206</f>
        <v>0</v>
      </c>
      <c r="AE254" s="35">
        <f t="shared" si="773"/>
        <v>0</v>
      </c>
      <c r="AF254" s="46">
        <f>AF239+AF206</f>
        <v>0</v>
      </c>
      <c r="AG254" s="35">
        <f t="shared" si="774"/>
        <v>0</v>
      </c>
      <c r="AH254" s="35"/>
      <c r="AI254" s="35"/>
      <c r="AJ254" s="35"/>
      <c r="AK254" s="35">
        <f>AK239</f>
        <v>0</v>
      </c>
      <c r="AL254" s="35">
        <f t="shared" si="775"/>
        <v>0</v>
      </c>
      <c r="AM254" s="35">
        <f>AM239</f>
        <v>0</v>
      </c>
      <c r="AN254" s="35">
        <f t="shared" si="776"/>
        <v>0</v>
      </c>
      <c r="AO254" s="35">
        <f>AO239</f>
        <v>0</v>
      </c>
      <c r="AP254" s="35">
        <f t="shared" si="777"/>
        <v>0</v>
      </c>
      <c r="AQ254" s="35">
        <f>AQ239+AQ206</f>
        <v>0</v>
      </c>
      <c r="AR254" s="35">
        <f t="shared" si="778"/>
        <v>0</v>
      </c>
      <c r="AS254" s="46">
        <f>AS239+AS206</f>
        <v>0</v>
      </c>
      <c r="AT254" s="35">
        <f t="shared" si="779"/>
        <v>0</v>
      </c>
      <c r="AU254" s="29"/>
    </row>
    <row r="255" spans="1:49" x14ac:dyDescent="0.3">
      <c r="D255" s="15"/>
      <c r="E255" s="15">
        <f>E240-E247-E248-E249-E250-E251-E252-E253</f>
        <v>0</v>
      </c>
      <c r="F255" s="15"/>
      <c r="G255" s="15">
        <f>G240-G247-G248-G249-G250-G251-G252-G253-G254</f>
        <v>2.1827872842550278E-11</v>
      </c>
      <c r="H255" s="15"/>
      <c r="I255" s="15">
        <f>I240-I247-I248-I249-I250-I251-I252-I253-I254</f>
        <v>-9.9475983006414026E-14</v>
      </c>
      <c r="J255" s="15"/>
      <c r="K255" s="15">
        <f>K240-K247-K248-K249-K250-K251-K252-K253-K254</f>
        <v>0</v>
      </c>
      <c r="L255" s="15"/>
      <c r="M255" s="15">
        <f>M240-M247-M248-M249-M250-M251-M252-M253-M254</f>
        <v>0</v>
      </c>
      <c r="N255" s="15"/>
      <c r="O255" s="80">
        <f>O240-O247-O248-O249-O250-O251-O252-O253-O254</f>
        <v>0</v>
      </c>
      <c r="P255" s="15"/>
      <c r="Q255" s="15">
        <f>Q240-Q247-Q248-Q249-Q250-Q251-Q252-Q253-Q254</f>
        <v>0</v>
      </c>
      <c r="R255" s="15"/>
      <c r="S255" s="47">
        <f>S240-S247-S248-S249-S250-S251-S252-S253-S254</f>
        <v>0</v>
      </c>
      <c r="T255" s="15"/>
      <c r="U255" s="47">
        <f t="shared" ref="U255:AK255" si="787">U240-U247-U248-U249-U250-U251-U252-U253-U254</f>
        <v>7.9307937994599342E-10</v>
      </c>
      <c r="V255" s="47">
        <f t="shared" si="787"/>
        <v>-4.3655745685100555E-11</v>
      </c>
      <c r="W255" s="47">
        <f t="shared" si="787"/>
        <v>4.2928149923682213E-10</v>
      </c>
      <c r="X255" s="15">
        <f t="shared" si="787"/>
        <v>0</v>
      </c>
      <c r="Y255" s="15"/>
      <c r="Z255" s="15">
        <f t="shared" ref="Z255:AB255" si="788">Z240-Z247-Z248-Z249-Z250-Z251-Z252-Z253-Z254</f>
        <v>0</v>
      </c>
      <c r="AA255" s="15"/>
      <c r="AB255" s="15">
        <f t="shared" si="788"/>
        <v>0</v>
      </c>
      <c r="AC255" s="15"/>
      <c r="AD255" s="15">
        <f t="shared" ref="AD255:AF255" si="789">AD240-AD247-AD248-AD249-AD250-AD251-AD252-AD253-AD254</f>
        <v>0</v>
      </c>
      <c r="AE255" s="15"/>
      <c r="AF255" s="47">
        <f t="shared" si="789"/>
        <v>0</v>
      </c>
      <c r="AG255" s="15"/>
      <c r="AH255" s="47">
        <f t="shared" si="787"/>
        <v>7.4510353442747146E-10</v>
      </c>
      <c r="AI255" s="47">
        <f t="shared" si="787"/>
        <v>0</v>
      </c>
      <c r="AJ255" s="47">
        <f t="shared" si="787"/>
        <v>1.2107648217352107E-9</v>
      </c>
      <c r="AK255" s="15">
        <f t="shared" si="787"/>
        <v>0</v>
      </c>
      <c r="AL255" s="15"/>
      <c r="AM255" s="15">
        <f t="shared" ref="AM255:AO255" si="790">AM240-AM247-AM248-AM249-AM250-AM251-AM252-AM253-AM254</f>
        <v>0</v>
      </c>
      <c r="AN255" s="15"/>
      <c r="AO255" s="15">
        <f t="shared" si="790"/>
        <v>0</v>
      </c>
      <c r="AP255" s="15"/>
      <c r="AQ255" s="15">
        <f t="shared" ref="AQ255:AS255" si="791">AQ240-AQ247-AQ248-AQ249-AQ250-AQ251-AQ252-AQ253-AQ254</f>
        <v>-2.1827872842550278E-11</v>
      </c>
      <c r="AR255" s="15"/>
      <c r="AS255" s="47">
        <f t="shared" si="791"/>
        <v>0</v>
      </c>
      <c r="AT255" s="15"/>
      <c r="AU255" s="33"/>
    </row>
    <row r="256" spans="1:49" x14ac:dyDescent="0.3"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80"/>
      <c r="P256" s="15"/>
      <c r="Q256" s="15"/>
      <c r="R256" s="15"/>
      <c r="S256" s="47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47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47"/>
      <c r="AT256" s="15"/>
      <c r="AU256" s="33"/>
    </row>
    <row r="257" spans="4:47" x14ac:dyDescent="0.3"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80"/>
      <c r="P257" s="15"/>
      <c r="Q257" s="15"/>
      <c r="R257" s="15"/>
      <c r="S257" s="47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47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47"/>
      <c r="AT257" s="15"/>
      <c r="AU257" s="33"/>
    </row>
    <row r="258" spans="4:47" x14ac:dyDescent="0.3"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80"/>
      <c r="P258" s="15"/>
      <c r="Q258" s="15"/>
      <c r="R258" s="15"/>
      <c r="S258" s="47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47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47"/>
      <c r="AT258" s="15"/>
      <c r="AU258" s="33"/>
    </row>
  </sheetData>
  <autoFilter ref="A14:AW255">
    <filterColumn colId="47">
      <filters blank="1"/>
    </filterColumn>
  </autoFilter>
  <mergeCells count="69">
    <mergeCell ref="A9:AT9"/>
    <mergeCell ref="A10:AT11"/>
    <mergeCell ref="T13:T14"/>
    <mergeCell ref="AF13:AF14"/>
    <mergeCell ref="AG13:AG14"/>
    <mergeCell ref="AS13:AS14"/>
    <mergeCell ref="AT13:AT14"/>
    <mergeCell ref="AQ13:AQ14"/>
    <mergeCell ref="AR13:AR14"/>
    <mergeCell ref="AO13:AO14"/>
    <mergeCell ref="AP13:AP14"/>
    <mergeCell ref="AM13:AM14"/>
    <mergeCell ref="AN13:AN14"/>
    <mergeCell ref="AK13:AK14"/>
    <mergeCell ref="AL13:AL14"/>
    <mergeCell ref="A13:A14"/>
    <mergeCell ref="A204:A205"/>
    <mergeCell ref="B204:B205"/>
    <mergeCell ref="A38:A43"/>
    <mergeCell ref="A73:A74"/>
    <mergeCell ref="B73:B74"/>
    <mergeCell ref="AA13:AA14"/>
    <mergeCell ref="N13:N14"/>
    <mergeCell ref="A213:A214"/>
    <mergeCell ref="B213:B214"/>
    <mergeCell ref="A75:A76"/>
    <mergeCell ref="B75:B76"/>
    <mergeCell ref="A77:A78"/>
    <mergeCell ref="B77:B78"/>
    <mergeCell ref="K13:K14"/>
    <mergeCell ref="L13:L14"/>
    <mergeCell ref="A211:A212"/>
    <mergeCell ref="B211:B212"/>
    <mergeCell ref="M13:M14"/>
    <mergeCell ref="A23:A24"/>
    <mergeCell ref="O13:O14"/>
    <mergeCell ref="S13:S14"/>
    <mergeCell ref="AJ13:AJ14"/>
    <mergeCell ref="E13:E14"/>
    <mergeCell ref="F13:F14"/>
    <mergeCell ref="V13:V14"/>
    <mergeCell ref="W13:W14"/>
    <mergeCell ref="AI13:AI14"/>
    <mergeCell ref="U13:U14"/>
    <mergeCell ref="AH13:AH14"/>
    <mergeCell ref="G13:G14"/>
    <mergeCell ref="X13:X14"/>
    <mergeCell ref="I13:I14"/>
    <mergeCell ref="AB13:AB14"/>
    <mergeCell ref="AC13:AC14"/>
    <mergeCell ref="J13:J14"/>
    <mergeCell ref="Q13:Q14"/>
    <mergeCell ref="Z13:Z14"/>
    <mergeCell ref="R13:R14"/>
    <mergeCell ref="AD13:AD14"/>
    <mergeCell ref="AE13:AE14"/>
    <mergeCell ref="B254:C254"/>
    <mergeCell ref="D13:D14"/>
    <mergeCell ref="B248:C248"/>
    <mergeCell ref="B249:C249"/>
    <mergeCell ref="B250:C250"/>
    <mergeCell ref="B247:C247"/>
    <mergeCell ref="H13:H14"/>
    <mergeCell ref="Y13:Y14"/>
    <mergeCell ref="B13:B14"/>
    <mergeCell ref="C13:C14"/>
    <mergeCell ref="B245:C245"/>
    <mergeCell ref="B246:C246"/>
    <mergeCell ref="P13:P14"/>
  </mergeCells>
  <printOptions horizontalCentered="1"/>
  <pageMargins left="0.15748031496062992" right="0.11811023622047245" top="0.15748031496062992" bottom="0.39370078740157483" header="0.51181102362204722" footer="0.15748031496062992"/>
  <pageSetup paperSize="9" scale="62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2022-04-29T11:05:37Z</cp:lastPrinted>
  <dcterms:created xsi:type="dcterms:W3CDTF">2014-02-04T08:37:28Z</dcterms:created>
  <dcterms:modified xsi:type="dcterms:W3CDTF">2022-04-29T11:09:40Z</dcterms:modified>
</cp:coreProperties>
</file>