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'2022-2024'!$A$17:$AW$258</definedName>
    <definedName name="_xlnm.Print_Titles" localSheetId="0">'2022-2024'!$16:$17</definedName>
    <definedName name="_xlnm.Print_Area" localSheetId="0">'2022-2024'!$A$1:$AT$257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0" i="1" l="1"/>
  <c r="AS20" i="1" l="1"/>
  <c r="AF20" i="1"/>
  <c r="S20" i="1"/>
  <c r="S22" i="1"/>
  <c r="AT87" i="1"/>
  <c r="AG87" i="1"/>
  <c r="T87" i="1"/>
  <c r="AT86" i="1" l="1"/>
  <c r="AG86" i="1"/>
  <c r="T86" i="1"/>
  <c r="AS154" i="1" l="1"/>
  <c r="AF154" i="1"/>
  <c r="S154" i="1"/>
  <c r="AT205" i="1"/>
  <c r="AG205" i="1"/>
  <c r="T205" i="1"/>
  <c r="AS257" i="1" l="1"/>
  <c r="AS256" i="1"/>
  <c r="AS255" i="1"/>
  <c r="AS254" i="1"/>
  <c r="AS241" i="1"/>
  <c r="AS226" i="1"/>
  <c r="AS217" i="1"/>
  <c r="AS210" i="1" s="1"/>
  <c r="AS213" i="1"/>
  <c r="AS212" i="1"/>
  <c r="AS206" i="1"/>
  <c r="AS198" i="1"/>
  <c r="AS193" i="1"/>
  <c r="AS189" i="1"/>
  <c r="AS185" i="1"/>
  <c r="AS181" i="1"/>
  <c r="AS177" i="1"/>
  <c r="AS172" i="1"/>
  <c r="AS168" i="1"/>
  <c r="AS164" i="1"/>
  <c r="AS155" i="1"/>
  <c r="AS245" i="1" s="1"/>
  <c r="AS148" i="1"/>
  <c r="AS133" i="1"/>
  <c r="AS132" i="1"/>
  <c r="AS131" i="1"/>
  <c r="AS119" i="1"/>
  <c r="AS116" i="1"/>
  <c r="AS113" i="1"/>
  <c r="AS108" i="1"/>
  <c r="AS93" i="1"/>
  <c r="AS92" i="1"/>
  <c r="AS91" i="1"/>
  <c r="AS90" i="1"/>
  <c r="AS64" i="1"/>
  <c r="AS59" i="1"/>
  <c r="AS55" i="1"/>
  <c r="AS46" i="1"/>
  <c r="AS36" i="1"/>
  <c r="AS253" i="1" s="1"/>
  <c r="AS31" i="1"/>
  <c r="AS22" i="1"/>
  <c r="AS21" i="1"/>
  <c r="AF257" i="1"/>
  <c r="AF256" i="1"/>
  <c r="AF255" i="1"/>
  <c r="AF254" i="1"/>
  <c r="AF241" i="1"/>
  <c r="AF226" i="1"/>
  <c r="AF217" i="1"/>
  <c r="AF210" i="1" s="1"/>
  <c r="AF213" i="1"/>
  <c r="AF212" i="1"/>
  <c r="AF206" i="1"/>
  <c r="AF198" i="1"/>
  <c r="AF193" i="1"/>
  <c r="AF189" i="1"/>
  <c r="AF185" i="1"/>
  <c r="AF181" i="1"/>
  <c r="AF177" i="1"/>
  <c r="AF172" i="1"/>
  <c r="AF168" i="1"/>
  <c r="AF164" i="1"/>
  <c r="AF155" i="1"/>
  <c r="AF245" i="1" s="1"/>
  <c r="AF148" i="1"/>
  <c r="AF133" i="1"/>
  <c r="AF132" i="1"/>
  <c r="AF131" i="1"/>
  <c r="AF126" i="1"/>
  <c r="AF123" i="1"/>
  <c r="AF119" i="1"/>
  <c r="AF116" i="1"/>
  <c r="AF113" i="1"/>
  <c r="AF108" i="1"/>
  <c r="AF93" i="1"/>
  <c r="AF248" i="1" s="1"/>
  <c r="AF92" i="1"/>
  <c r="AF91" i="1"/>
  <c r="AF90" i="1"/>
  <c r="AF64" i="1"/>
  <c r="AF59" i="1"/>
  <c r="AF55" i="1"/>
  <c r="AF46" i="1"/>
  <c r="AF36" i="1"/>
  <c r="AF31" i="1"/>
  <c r="AF27" i="1"/>
  <c r="AF22" i="1"/>
  <c r="AF21" i="1"/>
  <c r="S257" i="1"/>
  <c r="S256" i="1"/>
  <c r="S255" i="1"/>
  <c r="S254" i="1"/>
  <c r="S241" i="1"/>
  <c r="S226" i="1"/>
  <c r="S217" i="1"/>
  <c r="S210" i="1" s="1"/>
  <c r="S213" i="1"/>
  <c r="S212" i="1"/>
  <c r="S206" i="1"/>
  <c r="S201" i="1"/>
  <c r="S198" i="1"/>
  <c r="S193" i="1"/>
  <c r="S189" i="1"/>
  <c r="S185" i="1"/>
  <c r="S181" i="1"/>
  <c r="S177" i="1"/>
  <c r="S172" i="1"/>
  <c r="S168" i="1"/>
  <c r="S164" i="1"/>
  <c r="S156" i="1"/>
  <c r="S155" i="1"/>
  <c r="S245" i="1" s="1"/>
  <c r="S148" i="1"/>
  <c r="S133" i="1"/>
  <c r="S132" i="1"/>
  <c r="S131" i="1"/>
  <c r="S126" i="1"/>
  <c r="S123" i="1"/>
  <c r="S119" i="1"/>
  <c r="S116" i="1"/>
  <c r="S113" i="1"/>
  <c r="S108" i="1"/>
  <c r="S93" i="1"/>
  <c r="S248" i="1" s="1"/>
  <c r="S92" i="1"/>
  <c r="S91" i="1"/>
  <c r="S90" i="1"/>
  <c r="S64" i="1"/>
  <c r="S59" i="1"/>
  <c r="S55" i="1"/>
  <c r="S46" i="1"/>
  <c r="S41" i="1"/>
  <c r="S36" i="1"/>
  <c r="S31" i="1"/>
  <c r="S27" i="1"/>
  <c r="S21" i="1"/>
  <c r="AS247" i="1" l="1"/>
  <c r="S250" i="1"/>
  <c r="S18" i="1"/>
  <c r="AS250" i="1"/>
  <c r="AS18" i="1"/>
  <c r="AF18" i="1"/>
  <c r="AF250" i="1"/>
  <c r="S247" i="1"/>
  <c r="S152" i="1"/>
  <c r="AS252" i="1"/>
  <c r="S251" i="1"/>
  <c r="S252" i="1"/>
  <c r="S253" i="1"/>
  <c r="AF152" i="1"/>
  <c r="AF247" i="1"/>
  <c r="AF251" i="1"/>
  <c r="AF252" i="1"/>
  <c r="AS129" i="1"/>
  <c r="S88" i="1"/>
  <c r="AS152" i="1"/>
  <c r="AS246" i="1"/>
  <c r="AS88" i="1"/>
  <c r="AS248" i="1"/>
  <c r="AS251" i="1"/>
  <c r="AF129" i="1"/>
  <c r="AF88" i="1"/>
  <c r="AF246" i="1"/>
  <c r="AF253" i="1"/>
  <c r="S246" i="1"/>
  <c r="S129" i="1"/>
  <c r="Q110" i="1"/>
  <c r="AS243" i="1" l="1"/>
  <c r="AF243" i="1"/>
  <c r="S243" i="1"/>
  <c r="Q257" i="1"/>
  <c r="Q256" i="1"/>
  <c r="Q255" i="1"/>
  <c r="Q254" i="1"/>
  <c r="Q241" i="1"/>
  <c r="Q226" i="1"/>
  <c r="Q217" i="1"/>
  <c r="Q210" i="1" s="1"/>
  <c r="Q213" i="1"/>
  <c r="Q212" i="1"/>
  <c r="Q206" i="1"/>
  <c r="Q201" i="1"/>
  <c r="Q198" i="1"/>
  <c r="Q193" i="1"/>
  <c r="Q189" i="1"/>
  <c r="Q185" i="1"/>
  <c r="Q181" i="1"/>
  <c r="Q177" i="1"/>
  <c r="Q172" i="1"/>
  <c r="Q168" i="1"/>
  <c r="Q164" i="1"/>
  <c r="Q156" i="1"/>
  <c r="Q155" i="1"/>
  <c r="Q245" i="1" s="1"/>
  <c r="Q154" i="1"/>
  <c r="Q148" i="1"/>
  <c r="Q133" i="1"/>
  <c r="Q132" i="1"/>
  <c r="Q131" i="1"/>
  <c r="Q126" i="1"/>
  <c r="Q123" i="1"/>
  <c r="Q119" i="1"/>
  <c r="Q116" i="1"/>
  <c r="Q113" i="1"/>
  <c r="Q108" i="1"/>
  <c r="Q93" i="1"/>
  <c r="Q248" i="1" s="1"/>
  <c r="Q92" i="1"/>
  <c r="Q91" i="1"/>
  <c r="Q90" i="1"/>
  <c r="Q64" i="1"/>
  <c r="Q59" i="1"/>
  <c r="Q55" i="1"/>
  <c r="Q46" i="1"/>
  <c r="Q41" i="1"/>
  <c r="Q36" i="1"/>
  <c r="Q31" i="1"/>
  <c r="Q27" i="1"/>
  <c r="Q22" i="1"/>
  <c r="Q21" i="1"/>
  <c r="Q20" i="1"/>
  <c r="Q253" i="1" l="1"/>
  <c r="Q247" i="1"/>
  <c r="Q250" i="1"/>
  <c r="Q18" i="1"/>
  <c r="AS258" i="1"/>
  <c r="AF258" i="1"/>
  <c r="S258" i="1"/>
  <c r="Q129" i="1"/>
  <c r="Q251" i="1"/>
  <c r="Q88" i="1"/>
  <c r="Q152" i="1"/>
  <c r="Q252" i="1"/>
  <c r="Q246" i="1"/>
  <c r="AQ257" i="1"/>
  <c r="AD257" i="1"/>
  <c r="O257" i="1"/>
  <c r="AQ206" i="1"/>
  <c r="AD206" i="1"/>
  <c r="O206" i="1"/>
  <c r="Q243" i="1" l="1"/>
  <c r="AR209" i="1"/>
  <c r="AT209" i="1" s="1"/>
  <c r="AE209" i="1"/>
  <c r="AG209" i="1" s="1"/>
  <c r="P209" i="1"/>
  <c r="R209" i="1" s="1"/>
  <c r="T209" i="1" s="1"/>
  <c r="O174" i="1"/>
  <c r="O110" i="1"/>
  <c r="O195" i="1"/>
  <c r="O196" i="1"/>
  <c r="Q258" i="1" l="1"/>
  <c r="AQ20" i="1"/>
  <c r="AD20" i="1"/>
  <c r="O20" i="1"/>
  <c r="AR84" i="1"/>
  <c r="AT84" i="1" s="1"/>
  <c r="AR85" i="1"/>
  <c r="AT85" i="1" s="1"/>
  <c r="AE84" i="1"/>
  <c r="AG84" i="1" s="1"/>
  <c r="AE85" i="1"/>
  <c r="AG85" i="1" s="1"/>
  <c r="P84" i="1"/>
  <c r="R84" i="1" s="1"/>
  <c r="T84" i="1" s="1"/>
  <c r="P85" i="1"/>
  <c r="R85" i="1" s="1"/>
  <c r="T85" i="1" s="1"/>
  <c r="P26" i="1" l="1"/>
  <c r="R26" i="1" s="1"/>
  <c r="T26" i="1" s="1"/>
  <c r="AR26" i="1"/>
  <c r="AT26" i="1" s="1"/>
  <c r="AE26" i="1"/>
  <c r="AG26" i="1" s="1"/>
  <c r="AQ256" i="1" l="1"/>
  <c r="AQ255" i="1"/>
  <c r="AQ254" i="1"/>
  <c r="AQ241" i="1"/>
  <c r="AQ226" i="1"/>
  <c r="AQ217" i="1"/>
  <c r="AQ210" i="1" s="1"/>
  <c r="AQ213" i="1"/>
  <c r="AQ212" i="1"/>
  <c r="AQ198" i="1"/>
  <c r="AQ193" i="1"/>
  <c r="AQ189" i="1"/>
  <c r="AQ185" i="1"/>
  <c r="AQ181" i="1"/>
  <c r="AQ177" i="1"/>
  <c r="AQ172" i="1"/>
  <c r="AQ168" i="1"/>
  <c r="AQ164" i="1"/>
  <c r="AQ155" i="1"/>
  <c r="AQ245" i="1" s="1"/>
  <c r="AQ154" i="1"/>
  <c r="AQ148" i="1"/>
  <c r="AQ133" i="1"/>
  <c r="AQ132" i="1"/>
  <c r="AQ131" i="1"/>
  <c r="AQ119" i="1"/>
  <c r="AQ116" i="1"/>
  <c r="AQ113" i="1"/>
  <c r="AQ108" i="1"/>
  <c r="AQ93" i="1"/>
  <c r="AQ248" i="1" s="1"/>
  <c r="AQ92" i="1"/>
  <c r="AQ91" i="1"/>
  <c r="AQ90" i="1"/>
  <c r="AQ64" i="1"/>
  <c r="AQ59" i="1"/>
  <c r="AQ55" i="1"/>
  <c r="AQ46" i="1"/>
  <c r="AQ36" i="1"/>
  <c r="AQ253" i="1" s="1"/>
  <c r="AQ31" i="1"/>
  <c r="AQ22" i="1"/>
  <c r="AQ21" i="1"/>
  <c r="AD256" i="1"/>
  <c r="AD255" i="1"/>
  <c r="AD254" i="1"/>
  <c r="AD241" i="1"/>
  <c r="AD226" i="1"/>
  <c r="AD217" i="1"/>
  <c r="AD210" i="1" s="1"/>
  <c r="AD213" i="1"/>
  <c r="AD212" i="1"/>
  <c r="AD198" i="1"/>
  <c r="AD193" i="1"/>
  <c r="AD189" i="1"/>
  <c r="AD185" i="1"/>
  <c r="AD181" i="1"/>
  <c r="AD177" i="1"/>
  <c r="AD172" i="1"/>
  <c r="AD168" i="1"/>
  <c r="AD164" i="1"/>
  <c r="AD155" i="1"/>
  <c r="AD245" i="1" s="1"/>
  <c r="AD154" i="1"/>
  <c r="AD148" i="1"/>
  <c r="AD133" i="1"/>
  <c r="AD132" i="1"/>
  <c r="AD131" i="1"/>
  <c r="AD126" i="1"/>
  <c r="AD123" i="1"/>
  <c r="AD119" i="1"/>
  <c r="AD116" i="1"/>
  <c r="AD113" i="1"/>
  <c r="AD108" i="1"/>
  <c r="AD93" i="1"/>
  <c r="AD248" i="1" s="1"/>
  <c r="AD92" i="1"/>
  <c r="AD91" i="1"/>
  <c r="AD90" i="1"/>
  <c r="AD64" i="1"/>
  <c r="AD59" i="1"/>
  <c r="AD55" i="1"/>
  <c r="AD46" i="1"/>
  <c r="AD36" i="1"/>
  <c r="AD253" i="1" s="1"/>
  <c r="AD31" i="1"/>
  <c r="AD27" i="1"/>
  <c r="AD22" i="1"/>
  <c r="AD21" i="1"/>
  <c r="O256" i="1"/>
  <c r="O255" i="1"/>
  <c r="O254" i="1"/>
  <c r="O241" i="1"/>
  <c r="O226" i="1"/>
  <c r="O217" i="1"/>
  <c r="O210" i="1" s="1"/>
  <c r="O213" i="1"/>
  <c r="O212" i="1"/>
  <c r="O201" i="1"/>
  <c r="O198" i="1"/>
  <c r="O193" i="1"/>
  <c r="O189" i="1"/>
  <c r="O185" i="1"/>
  <c r="O181" i="1"/>
  <c r="O177" i="1"/>
  <c r="O172" i="1"/>
  <c r="O168" i="1"/>
  <c r="O164" i="1"/>
  <c r="O156" i="1"/>
  <c r="O155" i="1"/>
  <c r="O245" i="1" s="1"/>
  <c r="O154" i="1"/>
  <c r="O148" i="1"/>
  <c r="O133" i="1"/>
  <c r="O132" i="1"/>
  <c r="O131" i="1"/>
  <c r="O126" i="1"/>
  <c r="O123" i="1"/>
  <c r="O119" i="1"/>
  <c r="O116" i="1"/>
  <c r="O113" i="1"/>
  <c r="O108" i="1"/>
  <c r="O93" i="1"/>
  <c r="O92" i="1"/>
  <c r="O91" i="1"/>
  <c r="O90" i="1"/>
  <c r="O64" i="1"/>
  <c r="O59" i="1"/>
  <c r="O55" i="1"/>
  <c r="O46" i="1"/>
  <c r="O41" i="1"/>
  <c r="O36" i="1"/>
  <c r="O31" i="1"/>
  <c r="O27" i="1"/>
  <c r="O22" i="1"/>
  <c r="O21" i="1"/>
  <c r="O253" i="1" l="1"/>
  <c r="AD250" i="1"/>
  <c r="AD18" i="1"/>
  <c r="AQ250" i="1"/>
  <c r="AQ18" i="1"/>
  <c r="O18" i="1"/>
  <c r="O250" i="1"/>
  <c r="AQ88" i="1"/>
  <c r="AD247" i="1"/>
  <c r="AD152" i="1"/>
  <c r="AQ247" i="1"/>
  <c r="O247" i="1"/>
  <c r="AD252" i="1"/>
  <c r="AD129" i="1"/>
  <c r="AQ251" i="1"/>
  <c r="AD251" i="1"/>
  <c r="AD88" i="1"/>
  <c r="AQ246" i="1"/>
  <c r="AQ129" i="1"/>
  <c r="AQ252" i="1"/>
  <c r="AQ152" i="1"/>
  <c r="AD246" i="1"/>
  <c r="O252" i="1"/>
  <c r="O88" i="1"/>
  <c r="O246" i="1"/>
  <c r="O248" i="1"/>
  <c r="O251" i="1"/>
  <c r="O129" i="1"/>
  <c r="O152" i="1"/>
  <c r="M257" i="1"/>
  <c r="M256" i="1"/>
  <c r="M255" i="1"/>
  <c r="M254" i="1"/>
  <c r="M241" i="1"/>
  <c r="M226" i="1"/>
  <c r="M217" i="1"/>
  <c r="M213" i="1"/>
  <c r="M212" i="1"/>
  <c r="M206" i="1"/>
  <c r="M201" i="1"/>
  <c r="M198" i="1"/>
  <c r="M195" i="1"/>
  <c r="M193" i="1" s="1"/>
  <c r="M189" i="1"/>
  <c r="M185" i="1"/>
  <c r="M181" i="1"/>
  <c r="M177" i="1"/>
  <c r="M172" i="1"/>
  <c r="M168" i="1"/>
  <c r="M164" i="1"/>
  <c r="M156" i="1"/>
  <c r="M155" i="1"/>
  <c r="M245" i="1" s="1"/>
  <c r="M154" i="1"/>
  <c r="M148" i="1"/>
  <c r="M133" i="1"/>
  <c r="M132" i="1"/>
  <c r="M131" i="1"/>
  <c r="M126" i="1"/>
  <c r="M123" i="1"/>
  <c r="M119" i="1"/>
  <c r="M116" i="1"/>
  <c r="M113" i="1"/>
  <c r="M108" i="1"/>
  <c r="M93" i="1"/>
  <c r="M92" i="1"/>
  <c r="M91" i="1"/>
  <c r="M90" i="1"/>
  <c r="M64" i="1"/>
  <c r="M59" i="1"/>
  <c r="M55" i="1"/>
  <c r="M46" i="1"/>
  <c r="M41" i="1"/>
  <c r="M36" i="1"/>
  <c r="M31" i="1"/>
  <c r="M27" i="1"/>
  <c r="M22" i="1"/>
  <c r="M21" i="1"/>
  <c r="M20" i="1"/>
  <c r="M253" i="1" l="1"/>
  <c r="AQ243" i="1"/>
  <c r="AQ258" i="1" s="1"/>
  <c r="M152" i="1"/>
  <c r="AD243" i="1"/>
  <c r="O243" i="1"/>
  <c r="M247" i="1"/>
  <c r="M210" i="1"/>
  <c r="M250" i="1"/>
  <c r="M252" i="1"/>
  <c r="M18" i="1"/>
  <c r="M88" i="1"/>
  <c r="M246" i="1"/>
  <c r="M248" i="1"/>
  <c r="M251" i="1"/>
  <c r="M129" i="1"/>
  <c r="K195" i="1"/>
  <c r="AD258" i="1" l="1"/>
  <c r="O258" i="1"/>
  <c r="M243" i="1"/>
  <c r="AP156" i="1"/>
  <c r="AR156" i="1" s="1"/>
  <c r="AT156" i="1" s="1"/>
  <c r="AC156" i="1"/>
  <c r="AE156" i="1" s="1"/>
  <c r="AG156" i="1" s="1"/>
  <c r="K154" i="1"/>
  <c r="K155" i="1"/>
  <c r="K156" i="1"/>
  <c r="L156" i="1" s="1"/>
  <c r="N156" i="1" s="1"/>
  <c r="P156" i="1" s="1"/>
  <c r="R156" i="1" s="1"/>
  <c r="T156" i="1" s="1"/>
  <c r="M258" i="1" l="1"/>
  <c r="AP203" i="1"/>
  <c r="AR203" i="1" s="1"/>
  <c r="AT203" i="1" s="1"/>
  <c r="AP204" i="1"/>
  <c r="AR204" i="1" s="1"/>
  <c r="AT204" i="1" s="1"/>
  <c r="AC203" i="1"/>
  <c r="AE203" i="1" s="1"/>
  <c r="AG203" i="1" s="1"/>
  <c r="AC204" i="1"/>
  <c r="AE204" i="1" s="1"/>
  <c r="AG204" i="1" s="1"/>
  <c r="K201" i="1"/>
  <c r="H203" i="1"/>
  <c r="J203" i="1" s="1"/>
  <c r="L203" i="1" s="1"/>
  <c r="N203" i="1" s="1"/>
  <c r="P203" i="1" s="1"/>
  <c r="R203" i="1" s="1"/>
  <c r="T203" i="1" s="1"/>
  <c r="H204" i="1"/>
  <c r="J204" i="1" s="1"/>
  <c r="L204" i="1" s="1"/>
  <c r="N204" i="1" s="1"/>
  <c r="P204" i="1" s="1"/>
  <c r="R204" i="1" s="1"/>
  <c r="T204" i="1" s="1"/>
  <c r="K193" i="1" l="1"/>
  <c r="AB193" i="1"/>
  <c r="AO193" i="1"/>
  <c r="AP197" i="1"/>
  <c r="AR197" i="1" s="1"/>
  <c r="AT197" i="1" s="1"/>
  <c r="AC197" i="1"/>
  <c r="AE197" i="1" s="1"/>
  <c r="AG197" i="1" s="1"/>
  <c r="L197" i="1"/>
  <c r="N197" i="1" s="1"/>
  <c r="P197" i="1" s="1"/>
  <c r="R197" i="1" s="1"/>
  <c r="T197" i="1" s="1"/>
  <c r="AO148" i="1" l="1"/>
  <c r="AB148" i="1"/>
  <c r="K148" i="1"/>
  <c r="K257" i="1" l="1"/>
  <c r="K256" i="1"/>
  <c r="K255" i="1"/>
  <c r="K254" i="1"/>
  <c r="K241" i="1"/>
  <c r="K226" i="1"/>
  <c r="K217" i="1"/>
  <c r="K213" i="1"/>
  <c r="K212" i="1"/>
  <c r="K206" i="1"/>
  <c r="K198" i="1"/>
  <c r="K189" i="1"/>
  <c r="K185" i="1"/>
  <c r="K181" i="1"/>
  <c r="K177" i="1"/>
  <c r="K172" i="1"/>
  <c r="K168" i="1"/>
  <c r="K164" i="1"/>
  <c r="K245" i="1"/>
  <c r="K133" i="1"/>
  <c r="K132" i="1"/>
  <c r="K131" i="1"/>
  <c r="K126" i="1"/>
  <c r="K123" i="1"/>
  <c r="K119" i="1"/>
  <c r="K116" i="1"/>
  <c r="K113" i="1"/>
  <c r="K108" i="1"/>
  <c r="K93" i="1"/>
  <c r="K248" i="1" s="1"/>
  <c r="K92" i="1"/>
  <c r="K91" i="1"/>
  <c r="K90" i="1"/>
  <c r="K64" i="1"/>
  <c r="K59" i="1"/>
  <c r="K55" i="1"/>
  <c r="K46" i="1"/>
  <c r="K41" i="1"/>
  <c r="K36" i="1"/>
  <c r="K31" i="1"/>
  <c r="K27" i="1"/>
  <c r="K22" i="1"/>
  <c r="K21" i="1"/>
  <c r="K20" i="1"/>
  <c r="AO257" i="1"/>
  <c r="AO256" i="1"/>
  <c r="AO255" i="1"/>
  <c r="AO241" i="1"/>
  <c r="AO226" i="1"/>
  <c r="AO217" i="1"/>
  <c r="AO213" i="1"/>
  <c r="AO212" i="1"/>
  <c r="AO198" i="1"/>
  <c r="AO189" i="1"/>
  <c r="AO185" i="1"/>
  <c r="AO181" i="1"/>
  <c r="AO177" i="1"/>
  <c r="AO172" i="1"/>
  <c r="AO168" i="1"/>
  <c r="AO164" i="1"/>
  <c r="AO155" i="1"/>
  <c r="AO245" i="1" s="1"/>
  <c r="AO154" i="1"/>
  <c r="AO133" i="1"/>
  <c r="AO132" i="1"/>
  <c r="AO131" i="1"/>
  <c r="AO119" i="1"/>
  <c r="AO116" i="1"/>
  <c r="AO113" i="1"/>
  <c r="AO108" i="1"/>
  <c r="AO93" i="1"/>
  <c r="AO248" i="1" s="1"/>
  <c r="AO92" i="1"/>
  <c r="AO91" i="1"/>
  <c r="AO90" i="1"/>
  <c r="AO64" i="1"/>
  <c r="AO59" i="1"/>
  <c r="AO55" i="1"/>
  <c r="AO46" i="1"/>
  <c r="AO36" i="1"/>
  <c r="AO253" i="1" s="1"/>
  <c r="AO31" i="1"/>
  <c r="AO22" i="1"/>
  <c r="AO21" i="1"/>
  <c r="AO20" i="1"/>
  <c r="AB257" i="1"/>
  <c r="AB256" i="1"/>
  <c r="AB255" i="1"/>
  <c r="AB254" i="1"/>
  <c r="AB241" i="1"/>
  <c r="AB226" i="1"/>
  <c r="AB217" i="1"/>
  <c r="AB210" i="1" s="1"/>
  <c r="AB213" i="1"/>
  <c r="AB212" i="1"/>
  <c r="AB206" i="1"/>
  <c r="AB198" i="1"/>
  <c r="AB189" i="1"/>
  <c r="AB185" i="1"/>
  <c r="AB181" i="1"/>
  <c r="AB177" i="1"/>
  <c r="AB172" i="1"/>
  <c r="AB168" i="1"/>
  <c r="AB164" i="1"/>
  <c r="AB155" i="1"/>
  <c r="AB245" i="1" s="1"/>
  <c r="AB154" i="1"/>
  <c r="AB133" i="1"/>
  <c r="AB132" i="1"/>
  <c r="AB131" i="1"/>
  <c r="AB126" i="1"/>
  <c r="AB123" i="1"/>
  <c r="AB119" i="1"/>
  <c r="AB116" i="1"/>
  <c r="AB113" i="1"/>
  <c r="AB108" i="1"/>
  <c r="AB93" i="1"/>
  <c r="AB248" i="1" s="1"/>
  <c r="AB92" i="1"/>
  <c r="AB91" i="1"/>
  <c r="AB90" i="1"/>
  <c r="AB64" i="1"/>
  <c r="AB59" i="1"/>
  <c r="AB55" i="1"/>
  <c r="AB46" i="1"/>
  <c r="AB36" i="1"/>
  <c r="AB253" i="1" s="1"/>
  <c r="AB31" i="1"/>
  <c r="AB27" i="1"/>
  <c r="AB22" i="1"/>
  <c r="AB21" i="1"/>
  <c r="AB20" i="1"/>
  <c r="AB247" i="1" l="1"/>
  <c r="AO247" i="1"/>
  <c r="K247" i="1"/>
  <c r="K152" i="1"/>
  <c r="AB88" i="1"/>
  <c r="AO251" i="1"/>
  <c r="AB250" i="1"/>
  <c r="AB252" i="1"/>
  <c r="AO250" i="1"/>
  <c r="K129" i="1"/>
  <c r="AB152" i="1"/>
  <c r="K251" i="1"/>
  <c r="K88" i="1"/>
  <c r="AB246" i="1"/>
  <c r="AB251" i="1"/>
  <c r="AO152" i="1"/>
  <c r="K253" i="1"/>
  <c r="AO88" i="1"/>
  <c r="AO252" i="1"/>
  <c r="K250" i="1"/>
  <c r="K252" i="1"/>
  <c r="AO210" i="1"/>
  <c r="K246" i="1"/>
  <c r="K210" i="1"/>
  <c r="K18" i="1"/>
  <c r="AO18" i="1"/>
  <c r="AO246" i="1"/>
  <c r="AO129" i="1"/>
  <c r="AB18" i="1"/>
  <c r="AB129" i="1"/>
  <c r="I48" i="1"/>
  <c r="K243" i="1" l="1"/>
  <c r="AB243" i="1"/>
  <c r="AM257" i="1"/>
  <c r="AM256" i="1"/>
  <c r="AM255" i="1"/>
  <c r="AM241" i="1"/>
  <c r="AM226" i="1"/>
  <c r="AM217" i="1"/>
  <c r="AM210" i="1" s="1"/>
  <c r="AM213" i="1"/>
  <c r="AM212" i="1"/>
  <c r="AM198" i="1"/>
  <c r="AM193" i="1"/>
  <c r="AM189" i="1"/>
  <c r="AM185" i="1"/>
  <c r="AM181" i="1"/>
  <c r="AM177" i="1"/>
  <c r="AM172" i="1"/>
  <c r="AM168" i="1"/>
  <c r="AM164" i="1"/>
  <c r="AM155" i="1"/>
  <c r="AM245" i="1" s="1"/>
  <c r="AM154" i="1"/>
  <c r="AM133" i="1"/>
  <c r="AM129" i="1" s="1"/>
  <c r="AM132" i="1"/>
  <c r="AM131" i="1"/>
  <c r="AM119" i="1"/>
  <c r="AM116" i="1"/>
  <c r="AM113" i="1"/>
  <c r="AM108" i="1"/>
  <c r="AM93" i="1"/>
  <c r="AM248" i="1" s="1"/>
  <c r="AM92" i="1"/>
  <c r="AM91" i="1"/>
  <c r="AM90" i="1"/>
  <c r="AM64" i="1"/>
  <c r="AM59" i="1"/>
  <c r="AM55" i="1"/>
  <c r="AM46" i="1"/>
  <c r="AM36" i="1"/>
  <c r="AM253" i="1" s="1"/>
  <c r="AM31" i="1"/>
  <c r="AM22" i="1"/>
  <c r="AM21" i="1"/>
  <c r="AM20" i="1"/>
  <c r="Z257" i="1"/>
  <c r="Z256" i="1"/>
  <c r="Z255" i="1"/>
  <c r="Z254" i="1"/>
  <c r="Z241" i="1"/>
  <c r="Z226" i="1"/>
  <c r="Z217" i="1"/>
  <c r="Z210" i="1" s="1"/>
  <c r="Z213" i="1"/>
  <c r="Z212" i="1"/>
  <c r="Z206" i="1"/>
  <c r="Z198" i="1"/>
  <c r="Z193" i="1"/>
  <c r="Z189" i="1"/>
  <c r="Z185" i="1"/>
  <c r="Z181" i="1"/>
  <c r="Z177" i="1"/>
  <c r="Z172" i="1"/>
  <c r="Z168" i="1"/>
  <c r="Z164" i="1"/>
  <c r="Z155" i="1"/>
  <c r="Z245" i="1" s="1"/>
  <c r="Z154" i="1"/>
  <c r="Z148" i="1"/>
  <c r="Z133" i="1"/>
  <c r="Z132" i="1"/>
  <c r="Z131" i="1"/>
  <c r="Z126" i="1"/>
  <c r="Z123" i="1"/>
  <c r="Z119" i="1"/>
  <c r="Z116" i="1"/>
  <c r="Z113" i="1"/>
  <c r="Z108" i="1"/>
  <c r="Z93" i="1"/>
  <c r="Z248" i="1" s="1"/>
  <c r="Z92" i="1"/>
  <c r="Z91" i="1"/>
  <c r="Z90" i="1"/>
  <c r="Z64" i="1"/>
  <c r="Z59" i="1"/>
  <c r="Z55" i="1"/>
  <c r="Z46" i="1"/>
  <c r="Z36" i="1"/>
  <c r="Z253" i="1" s="1"/>
  <c r="Z31" i="1"/>
  <c r="Z27" i="1"/>
  <c r="Z22" i="1"/>
  <c r="Z21" i="1"/>
  <c r="Z20" i="1"/>
  <c r="I257" i="1"/>
  <c r="I256" i="1"/>
  <c r="I255" i="1"/>
  <c r="I254" i="1"/>
  <c r="I241" i="1"/>
  <c r="I226" i="1"/>
  <c r="I217" i="1"/>
  <c r="I213" i="1"/>
  <c r="I206" i="1"/>
  <c r="I198" i="1"/>
  <c r="I193" i="1"/>
  <c r="I189" i="1"/>
  <c r="I185" i="1"/>
  <c r="I181" i="1"/>
  <c r="I177" i="1"/>
  <c r="I172" i="1"/>
  <c r="I168" i="1"/>
  <c r="I164" i="1"/>
  <c r="I155" i="1"/>
  <c r="I245" i="1" s="1"/>
  <c r="I148" i="1"/>
  <c r="I133" i="1"/>
  <c r="I132" i="1"/>
  <c r="I131" i="1"/>
  <c r="I126" i="1"/>
  <c r="I123" i="1"/>
  <c r="I119" i="1"/>
  <c r="I116" i="1"/>
  <c r="I113" i="1"/>
  <c r="I108" i="1"/>
  <c r="I93" i="1"/>
  <c r="I248" i="1" s="1"/>
  <c r="I92" i="1"/>
  <c r="I91" i="1"/>
  <c r="I64" i="1"/>
  <c r="I59" i="1"/>
  <c r="I55" i="1"/>
  <c r="I46" i="1"/>
  <c r="I41" i="1"/>
  <c r="I36" i="1"/>
  <c r="I31" i="1"/>
  <c r="I27" i="1"/>
  <c r="I22" i="1"/>
  <c r="I21" i="1"/>
  <c r="K258" i="1" l="1"/>
  <c r="AB258" i="1"/>
  <c r="Z247" i="1"/>
  <c r="Z88" i="1"/>
  <c r="I129" i="1"/>
  <c r="Z251" i="1"/>
  <c r="AM246" i="1"/>
  <c r="I253" i="1"/>
  <c r="AM152" i="1"/>
  <c r="I246" i="1"/>
  <c r="Z152" i="1"/>
  <c r="I247" i="1"/>
  <c r="I251" i="1"/>
  <c r="Z246" i="1"/>
  <c r="AM247" i="1"/>
  <c r="AM250" i="1"/>
  <c r="Z252" i="1"/>
  <c r="AM251" i="1"/>
  <c r="AM252" i="1"/>
  <c r="AM18" i="1"/>
  <c r="AM88" i="1"/>
  <c r="Z250" i="1"/>
  <c r="Z18" i="1"/>
  <c r="Z129" i="1"/>
  <c r="I252" i="1"/>
  <c r="I250" i="1"/>
  <c r="I18" i="1"/>
  <c r="I20" i="1"/>
  <c r="I88" i="1"/>
  <c r="I90" i="1"/>
  <c r="I152" i="1"/>
  <c r="I154" i="1"/>
  <c r="I210" i="1"/>
  <c r="I212" i="1"/>
  <c r="G110" i="1"/>
  <c r="Z243" i="1" l="1"/>
  <c r="I243" i="1"/>
  <c r="AK212" i="1"/>
  <c r="X212" i="1"/>
  <c r="Z258" i="1" l="1"/>
  <c r="I258" i="1"/>
  <c r="G219" i="1"/>
  <c r="G212" i="1" s="1"/>
  <c r="G207" i="1"/>
  <c r="G48" i="1"/>
  <c r="G29" i="1"/>
  <c r="AK257" i="1"/>
  <c r="AL257" i="1" s="1"/>
  <c r="AN257" i="1" s="1"/>
  <c r="AP257" i="1" s="1"/>
  <c r="AR257" i="1" s="1"/>
  <c r="AT257" i="1" s="1"/>
  <c r="X257" i="1"/>
  <c r="Y257" i="1" s="1"/>
  <c r="AA257" i="1" s="1"/>
  <c r="AC257" i="1" s="1"/>
  <c r="AE257" i="1" s="1"/>
  <c r="AG257" i="1" s="1"/>
  <c r="G257" i="1"/>
  <c r="H257" i="1" s="1"/>
  <c r="J257" i="1" s="1"/>
  <c r="L257" i="1" s="1"/>
  <c r="N257" i="1" s="1"/>
  <c r="P257" i="1" s="1"/>
  <c r="R257" i="1" s="1"/>
  <c r="T257" i="1" s="1"/>
  <c r="AK241" i="1"/>
  <c r="U241" i="1"/>
  <c r="V241" i="1"/>
  <c r="X241" i="1"/>
  <c r="G241" i="1"/>
  <c r="AL242" i="1"/>
  <c r="Y242" i="1"/>
  <c r="H242" i="1"/>
  <c r="G104" i="1"/>
  <c r="G174" i="1"/>
  <c r="G154" i="1" s="1"/>
  <c r="AL225" i="1"/>
  <c r="AN225" i="1" s="1"/>
  <c r="AP225" i="1" s="1"/>
  <c r="AR225" i="1" s="1"/>
  <c r="AT225" i="1" s="1"/>
  <c r="Y225" i="1"/>
  <c r="AA225" i="1" s="1"/>
  <c r="AC225" i="1" s="1"/>
  <c r="AE225" i="1" s="1"/>
  <c r="AG225" i="1" s="1"/>
  <c r="H225" i="1"/>
  <c r="J225" i="1" s="1"/>
  <c r="L225" i="1" s="1"/>
  <c r="N225" i="1" s="1"/>
  <c r="P225" i="1" s="1"/>
  <c r="R225" i="1" s="1"/>
  <c r="T225" i="1" s="1"/>
  <c r="AK20" i="1"/>
  <c r="X20" i="1"/>
  <c r="G20" i="1"/>
  <c r="AL83" i="1"/>
  <c r="AN83" i="1" s="1"/>
  <c r="AP83" i="1" s="1"/>
  <c r="AR83" i="1" s="1"/>
  <c r="AT83" i="1" s="1"/>
  <c r="Y83" i="1"/>
  <c r="AA83" i="1" s="1"/>
  <c r="AC83" i="1" s="1"/>
  <c r="AE83" i="1" s="1"/>
  <c r="AG83" i="1" s="1"/>
  <c r="H83" i="1"/>
  <c r="J83" i="1" s="1"/>
  <c r="L83" i="1" s="1"/>
  <c r="N83" i="1" s="1"/>
  <c r="P83" i="1" s="1"/>
  <c r="R83" i="1" s="1"/>
  <c r="T83" i="1" s="1"/>
  <c r="AK226" i="1"/>
  <c r="X226" i="1"/>
  <c r="G226" i="1"/>
  <c r="AL240" i="1"/>
  <c r="AN240" i="1" s="1"/>
  <c r="AP240" i="1" s="1"/>
  <c r="AR240" i="1" s="1"/>
  <c r="AT240" i="1" s="1"/>
  <c r="Y240" i="1"/>
  <c r="AA240" i="1" s="1"/>
  <c r="AC240" i="1" s="1"/>
  <c r="AE240" i="1" s="1"/>
  <c r="AG240" i="1" s="1"/>
  <c r="H240" i="1"/>
  <c r="J240" i="1" s="1"/>
  <c r="L240" i="1" s="1"/>
  <c r="N240" i="1" s="1"/>
  <c r="P240" i="1" s="1"/>
  <c r="R240" i="1" s="1"/>
  <c r="T240" i="1" s="1"/>
  <c r="AL239" i="1"/>
  <c r="AN239" i="1" s="1"/>
  <c r="AP239" i="1" s="1"/>
  <c r="AR239" i="1" s="1"/>
  <c r="AT239" i="1" s="1"/>
  <c r="Y239" i="1"/>
  <c r="AA239" i="1" s="1"/>
  <c r="AC239" i="1" s="1"/>
  <c r="AE239" i="1" s="1"/>
  <c r="AG239" i="1" s="1"/>
  <c r="H239" i="1"/>
  <c r="J239" i="1" s="1"/>
  <c r="L239" i="1" s="1"/>
  <c r="N239" i="1" s="1"/>
  <c r="P239" i="1" s="1"/>
  <c r="R239" i="1" s="1"/>
  <c r="T239" i="1" s="1"/>
  <c r="AK154" i="1"/>
  <c r="X154" i="1"/>
  <c r="AL201" i="1"/>
  <c r="AN201" i="1" s="1"/>
  <c r="AP201" i="1" s="1"/>
  <c r="AR201" i="1" s="1"/>
  <c r="AT201" i="1" s="1"/>
  <c r="Y201" i="1"/>
  <c r="AA201" i="1" s="1"/>
  <c r="AC201" i="1" s="1"/>
  <c r="AE201" i="1" s="1"/>
  <c r="AG201" i="1" s="1"/>
  <c r="H201" i="1"/>
  <c r="J201" i="1" s="1"/>
  <c r="L201" i="1" s="1"/>
  <c r="N201" i="1" s="1"/>
  <c r="P201" i="1" s="1"/>
  <c r="R201" i="1" s="1"/>
  <c r="T201" i="1" s="1"/>
  <c r="AL241" i="1" l="1"/>
  <c r="AN242" i="1"/>
  <c r="Y241" i="1"/>
  <c r="AA242" i="1"/>
  <c r="H241" i="1"/>
  <c r="J242" i="1"/>
  <c r="AK256" i="1"/>
  <c r="AK255" i="1"/>
  <c r="AK217" i="1"/>
  <c r="AK210" i="1" s="1"/>
  <c r="AK213" i="1"/>
  <c r="AK198" i="1"/>
  <c r="AK193" i="1"/>
  <c r="AK189" i="1"/>
  <c r="AK185" i="1"/>
  <c r="AK181" i="1"/>
  <c r="AK177" i="1"/>
  <c r="AK172" i="1"/>
  <c r="AK168" i="1"/>
  <c r="AK164" i="1"/>
  <c r="AK155" i="1"/>
  <c r="AK245" i="1" s="1"/>
  <c r="AK133" i="1"/>
  <c r="AK132" i="1"/>
  <c r="AK131" i="1"/>
  <c r="AK119" i="1"/>
  <c r="AK116" i="1"/>
  <c r="AK113" i="1"/>
  <c r="AK108" i="1"/>
  <c r="AK93" i="1"/>
  <c r="AK92" i="1"/>
  <c r="AK91" i="1"/>
  <c r="AK90" i="1"/>
  <c r="AK64" i="1"/>
  <c r="AK59" i="1"/>
  <c r="AK55" i="1"/>
  <c r="AK46" i="1"/>
  <c r="AK36" i="1"/>
  <c r="AK253" i="1" s="1"/>
  <c r="AK31" i="1"/>
  <c r="AK22" i="1"/>
  <c r="AK21" i="1"/>
  <c r="X256" i="1"/>
  <c r="X255" i="1"/>
  <c r="X254" i="1"/>
  <c r="X217" i="1"/>
  <c r="X210" i="1" s="1"/>
  <c r="X213" i="1"/>
  <c r="X206" i="1"/>
  <c r="X198" i="1"/>
  <c r="X193" i="1"/>
  <c r="X189" i="1"/>
  <c r="X185" i="1"/>
  <c r="X181" i="1"/>
  <c r="X177" i="1"/>
  <c r="X172" i="1"/>
  <c r="X168" i="1"/>
  <c r="X164" i="1"/>
  <c r="X155" i="1"/>
  <c r="X245" i="1" s="1"/>
  <c r="X148" i="1"/>
  <c r="X133" i="1"/>
  <c r="X132" i="1"/>
  <c r="X131" i="1"/>
  <c r="X126" i="1"/>
  <c r="X123" i="1"/>
  <c r="X119" i="1"/>
  <c r="X116" i="1"/>
  <c r="X113" i="1"/>
  <c r="X108" i="1"/>
  <c r="X93" i="1"/>
  <c r="X248" i="1" s="1"/>
  <c r="X92" i="1"/>
  <c r="X91" i="1"/>
  <c r="X90" i="1"/>
  <c r="X64" i="1"/>
  <c r="X59" i="1"/>
  <c r="X55" i="1"/>
  <c r="X46" i="1"/>
  <c r="X36" i="1"/>
  <c r="X253" i="1" s="1"/>
  <c r="X31" i="1"/>
  <c r="X27" i="1"/>
  <c r="X22" i="1"/>
  <c r="X21" i="1"/>
  <c r="G256" i="1"/>
  <c r="G255" i="1"/>
  <c r="G254" i="1"/>
  <c r="G217" i="1"/>
  <c r="G210" i="1" s="1"/>
  <c r="G213" i="1"/>
  <c r="G206" i="1"/>
  <c r="G198" i="1"/>
  <c r="G193" i="1"/>
  <c r="G189" i="1"/>
  <c r="G185" i="1"/>
  <c r="G181" i="1"/>
  <c r="G177" i="1"/>
  <c r="G172" i="1"/>
  <c r="G168" i="1"/>
  <c r="G164" i="1"/>
  <c r="G155" i="1"/>
  <c r="G245" i="1" s="1"/>
  <c r="G148" i="1"/>
  <c r="G133" i="1"/>
  <c r="G132" i="1"/>
  <c r="G131" i="1"/>
  <c r="G126" i="1"/>
  <c r="G123" i="1"/>
  <c r="G119" i="1"/>
  <c r="G116" i="1"/>
  <c r="G113" i="1"/>
  <c r="G108" i="1"/>
  <c r="G93" i="1"/>
  <c r="G248" i="1" s="1"/>
  <c r="G92" i="1"/>
  <c r="G91" i="1"/>
  <c r="G90" i="1"/>
  <c r="G64" i="1"/>
  <c r="G59" i="1"/>
  <c r="G55" i="1"/>
  <c r="G41" i="1"/>
  <c r="G36" i="1"/>
  <c r="G21" i="1"/>
  <c r="G27" i="1"/>
  <c r="G22" i="1"/>
  <c r="U20" i="1"/>
  <c r="U21" i="1"/>
  <c r="U22" i="1"/>
  <c r="V22" i="1"/>
  <c r="V29" i="1"/>
  <c r="V27" i="1" s="1"/>
  <c r="V31" i="1"/>
  <c r="U36" i="1"/>
  <c r="U253" i="1" s="1"/>
  <c r="V36" i="1"/>
  <c r="V253" i="1" s="1"/>
  <c r="U46" i="1"/>
  <c r="V46" i="1"/>
  <c r="U55" i="1"/>
  <c r="V55" i="1"/>
  <c r="V59" i="1"/>
  <c r="U64" i="1"/>
  <c r="V67" i="1"/>
  <c r="U90" i="1"/>
  <c r="V90" i="1"/>
  <c r="U91" i="1"/>
  <c r="V91" i="1"/>
  <c r="U92" i="1"/>
  <c r="V92" i="1"/>
  <c r="U93" i="1"/>
  <c r="U248" i="1" s="1"/>
  <c r="U108" i="1"/>
  <c r="V112" i="1"/>
  <c r="V108" i="1" s="1"/>
  <c r="U113" i="1"/>
  <c r="V113" i="1"/>
  <c r="U116" i="1"/>
  <c r="V116" i="1"/>
  <c r="U119" i="1"/>
  <c r="V119" i="1"/>
  <c r="V123" i="1"/>
  <c r="V126" i="1"/>
  <c r="U131" i="1"/>
  <c r="V131" i="1"/>
  <c r="U132" i="1"/>
  <c r="V132" i="1"/>
  <c r="U133" i="1"/>
  <c r="U129" i="1" s="1"/>
  <c r="V133" i="1"/>
  <c r="V148" i="1"/>
  <c r="U154" i="1"/>
  <c r="V154" i="1"/>
  <c r="U155" i="1"/>
  <c r="U245" i="1" s="1"/>
  <c r="V155" i="1"/>
  <c r="V245" i="1" s="1"/>
  <c r="U164" i="1"/>
  <c r="V164" i="1"/>
  <c r="U168" i="1"/>
  <c r="V168" i="1"/>
  <c r="U172" i="1"/>
  <c r="V172" i="1"/>
  <c r="U177" i="1"/>
  <c r="V177" i="1"/>
  <c r="U181" i="1"/>
  <c r="V181" i="1"/>
  <c r="U185" i="1"/>
  <c r="V185" i="1"/>
  <c r="U189" i="1"/>
  <c r="V189" i="1"/>
  <c r="U193" i="1"/>
  <c r="V193" i="1"/>
  <c r="U198" i="1"/>
  <c r="V198" i="1"/>
  <c r="U206" i="1"/>
  <c r="V206" i="1"/>
  <c r="U212" i="1"/>
  <c r="V212" i="1"/>
  <c r="U213" i="1"/>
  <c r="V213" i="1"/>
  <c r="U217" i="1"/>
  <c r="U210" i="1" s="1"/>
  <c r="V217" i="1"/>
  <c r="V210" i="1" s="1"/>
  <c r="U226" i="1"/>
  <c r="V226" i="1"/>
  <c r="U254" i="1"/>
  <c r="V254" i="1"/>
  <c r="U255" i="1"/>
  <c r="V255" i="1"/>
  <c r="U256" i="1"/>
  <c r="V256" i="1"/>
  <c r="J241" i="1" l="1"/>
  <c r="L242" i="1"/>
  <c r="AN241" i="1"/>
  <c r="AP242" i="1"/>
  <c r="AA241" i="1"/>
  <c r="AC242" i="1"/>
  <c r="X252" i="1"/>
  <c r="AK250" i="1"/>
  <c r="AK152" i="1"/>
  <c r="G252" i="1"/>
  <c r="X250" i="1"/>
  <c r="AK18" i="1"/>
  <c r="X18" i="1"/>
  <c r="AK129" i="1"/>
  <c r="AK252" i="1"/>
  <c r="G152" i="1"/>
  <c r="X152" i="1"/>
  <c r="G247" i="1"/>
  <c r="AK251" i="1"/>
  <c r="X246" i="1"/>
  <c r="X251" i="1"/>
  <c r="V247" i="1"/>
  <c r="G253" i="1"/>
  <c r="X129" i="1"/>
  <c r="G251" i="1"/>
  <c r="X88" i="1"/>
  <c r="AK246" i="1"/>
  <c r="AK88" i="1"/>
  <c r="AK248" i="1"/>
  <c r="AK247" i="1"/>
  <c r="X247" i="1"/>
  <c r="G129" i="1"/>
  <c r="G88" i="1"/>
  <c r="G246" i="1"/>
  <c r="G31" i="1"/>
  <c r="G46" i="1"/>
  <c r="V129" i="1"/>
  <c r="V93" i="1"/>
  <c r="V248" i="1" s="1"/>
  <c r="V21" i="1"/>
  <c r="V246" i="1" s="1"/>
  <c r="V64" i="1"/>
  <c r="V18" i="1" s="1"/>
  <c r="U251" i="1"/>
  <c r="U247" i="1"/>
  <c r="V152" i="1"/>
  <c r="U252" i="1"/>
  <c r="U246" i="1"/>
  <c r="U88" i="1"/>
  <c r="U152" i="1"/>
  <c r="U18" i="1"/>
  <c r="U250" i="1"/>
  <c r="V88" i="1"/>
  <c r="V251" i="1"/>
  <c r="V250" i="1"/>
  <c r="V20" i="1"/>
  <c r="V252" i="1"/>
  <c r="AI255" i="1"/>
  <c r="AH255" i="1"/>
  <c r="E255" i="1"/>
  <c r="D255" i="1"/>
  <c r="AP241" i="1" l="1"/>
  <c r="AR242" i="1"/>
  <c r="AC241" i="1"/>
  <c r="AE242" i="1"/>
  <c r="L241" i="1"/>
  <c r="N242" i="1"/>
  <c r="G250" i="1"/>
  <c r="X243" i="1"/>
  <c r="X258" i="1" s="1"/>
  <c r="G18" i="1"/>
  <c r="G243" i="1" s="1"/>
  <c r="U243" i="1"/>
  <c r="U258" i="1" s="1"/>
  <c r="V243" i="1"/>
  <c r="V258" i="1" s="1"/>
  <c r="E226" i="1"/>
  <c r="E49" i="1"/>
  <c r="E44" i="1"/>
  <c r="AE241" i="1" l="1"/>
  <c r="AG242" i="1"/>
  <c r="AG241" i="1" s="1"/>
  <c r="AR241" i="1"/>
  <c r="AT242" i="1"/>
  <c r="AT241" i="1" s="1"/>
  <c r="N241" i="1"/>
  <c r="P242" i="1"/>
  <c r="G258" i="1"/>
  <c r="U249" i="1"/>
  <c r="V249" i="1"/>
  <c r="E91" i="1"/>
  <c r="E90" i="1"/>
  <c r="AJ45" i="1"/>
  <c r="AL45" i="1" s="1"/>
  <c r="AN45" i="1" s="1"/>
  <c r="AP45" i="1" s="1"/>
  <c r="AR45" i="1" s="1"/>
  <c r="AT45" i="1" s="1"/>
  <c r="W45" i="1"/>
  <c r="Y45" i="1" s="1"/>
  <c r="AA45" i="1" s="1"/>
  <c r="AC45" i="1" s="1"/>
  <c r="AE45" i="1" s="1"/>
  <c r="AG45" i="1" s="1"/>
  <c r="AI22" i="1"/>
  <c r="AI21" i="1"/>
  <c r="AI20" i="1"/>
  <c r="E22" i="1"/>
  <c r="E20" i="1"/>
  <c r="P241" i="1" l="1"/>
  <c r="R242" i="1"/>
  <c r="AI64" i="1"/>
  <c r="E64" i="1"/>
  <c r="AI59" i="1"/>
  <c r="AJ61" i="1"/>
  <c r="AL61" i="1" s="1"/>
  <c r="AN61" i="1" s="1"/>
  <c r="AP61" i="1" s="1"/>
  <c r="AR61" i="1" s="1"/>
  <c r="AT61" i="1" s="1"/>
  <c r="AJ62" i="1"/>
  <c r="AL62" i="1" s="1"/>
  <c r="AN62" i="1" s="1"/>
  <c r="AP62" i="1" s="1"/>
  <c r="AR62" i="1" s="1"/>
  <c r="AT62" i="1" s="1"/>
  <c r="AJ63" i="1"/>
  <c r="AL63" i="1" s="1"/>
  <c r="AN63" i="1" s="1"/>
  <c r="AP63" i="1" s="1"/>
  <c r="AR63" i="1" s="1"/>
  <c r="AT63" i="1" s="1"/>
  <c r="W61" i="1"/>
  <c r="Y61" i="1" s="1"/>
  <c r="AA61" i="1" s="1"/>
  <c r="AC61" i="1" s="1"/>
  <c r="AE61" i="1" s="1"/>
  <c r="AG61" i="1" s="1"/>
  <c r="W62" i="1"/>
  <c r="Y62" i="1" s="1"/>
  <c r="AA62" i="1" s="1"/>
  <c r="AC62" i="1" s="1"/>
  <c r="AE62" i="1" s="1"/>
  <c r="AG62" i="1" s="1"/>
  <c r="W63" i="1"/>
  <c r="Y63" i="1" s="1"/>
  <c r="AA63" i="1" s="1"/>
  <c r="AC63" i="1" s="1"/>
  <c r="AE63" i="1" s="1"/>
  <c r="AG63" i="1" s="1"/>
  <c r="E59" i="1"/>
  <c r="F61" i="1"/>
  <c r="H61" i="1" s="1"/>
  <c r="J61" i="1" s="1"/>
  <c r="L61" i="1" s="1"/>
  <c r="N61" i="1" s="1"/>
  <c r="P61" i="1" s="1"/>
  <c r="R61" i="1" s="1"/>
  <c r="T61" i="1" s="1"/>
  <c r="F62" i="1"/>
  <c r="H62" i="1" s="1"/>
  <c r="J62" i="1" s="1"/>
  <c r="L62" i="1" s="1"/>
  <c r="N62" i="1" s="1"/>
  <c r="P62" i="1" s="1"/>
  <c r="R62" i="1" s="1"/>
  <c r="T62" i="1" s="1"/>
  <c r="F63" i="1"/>
  <c r="H63" i="1" s="1"/>
  <c r="J63" i="1" s="1"/>
  <c r="L63" i="1" s="1"/>
  <c r="N63" i="1" s="1"/>
  <c r="P63" i="1" s="1"/>
  <c r="R63" i="1" s="1"/>
  <c r="T63" i="1" s="1"/>
  <c r="AJ68" i="1"/>
  <c r="AL68" i="1" s="1"/>
  <c r="AN68" i="1" s="1"/>
  <c r="AP68" i="1" s="1"/>
  <c r="AR68" i="1" s="1"/>
  <c r="AT68" i="1" s="1"/>
  <c r="W68" i="1"/>
  <c r="Y68" i="1" s="1"/>
  <c r="AA68" i="1" s="1"/>
  <c r="AC68" i="1" s="1"/>
  <c r="AE68" i="1" s="1"/>
  <c r="AG68" i="1" s="1"/>
  <c r="F67" i="1"/>
  <c r="H67" i="1" s="1"/>
  <c r="J67" i="1" s="1"/>
  <c r="L67" i="1" s="1"/>
  <c r="N67" i="1" s="1"/>
  <c r="P67" i="1" s="1"/>
  <c r="R67" i="1" s="1"/>
  <c r="T67" i="1" s="1"/>
  <c r="F68" i="1"/>
  <c r="H68" i="1" s="1"/>
  <c r="J68" i="1" s="1"/>
  <c r="L68" i="1" s="1"/>
  <c r="N68" i="1" s="1"/>
  <c r="P68" i="1" s="1"/>
  <c r="R68" i="1" s="1"/>
  <c r="T68" i="1" s="1"/>
  <c r="R241" i="1" l="1"/>
  <c r="T242" i="1"/>
  <c r="T241" i="1" s="1"/>
  <c r="F45" i="1"/>
  <c r="H45" i="1" s="1"/>
  <c r="J45" i="1" s="1"/>
  <c r="L45" i="1" s="1"/>
  <c r="N45" i="1" s="1"/>
  <c r="P45" i="1" s="1"/>
  <c r="R45" i="1" s="1"/>
  <c r="T45" i="1" s="1"/>
  <c r="E41" i="1"/>
  <c r="AI132" i="1" l="1"/>
  <c r="AI131" i="1"/>
  <c r="E132" i="1"/>
  <c r="E131" i="1"/>
  <c r="W148" i="1"/>
  <c r="Y148" i="1" s="1"/>
  <c r="AA148" i="1" s="1"/>
  <c r="AC148" i="1" s="1"/>
  <c r="AE148" i="1" s="1"/>
  <c r="AG148" i="1" s="1"/>
  <c r="AJ148" i="1"/>
  <c r="AL148" i="1" s="1"/>
  <c r="AN148" i="1" s="1"/>
  <c r="AP148" i="1" s="1"/>
  <c r="AR148" i="1" s="1"/>
  <c r="AT148" i="1" s="1"/>
  <c r="AJ150" i="1"/>
  <c r="AL150" i="1" s="1"/>
  <c r="AN150" i="1" s="1"/>
  <c r="AP150" i="1" s="1"/>
  <c r="AR150" i="1" s="1"/>
  <c r="AT150" i="1" s="1"/>
  <c r="AJ151" i="1"/>
  <c r="AL151" i="1" s="1"/>
  <c r="AN151" i="1" s="1"/>
  <c r="AP151" i="1" s="1"/>
  <c r="AR151" i="1" s="1"/>
  <c r="AT151" i="1" s="1"/>
  <c r="W150" i="1"/>
  <c r="Y150" i="1" s="1"/>
  <c r="AA150" i="1" s="1"/>
  <c r="AC150" i="1" s="1"/>
  <c r="AE150" i="1" s="1"/>
  <c r="AG150" i="1" s="1"/>
  <c r="W151" i="1"/>
  <c r="Y151" i="1" s="1"/>
  <c r="AA151" i="1" s="1"/>
  <c r="AC151" i="1" s="1"/>
  <c r="AE151" i="1" s="1"/>
  <c r="AG151" i="1" s="1"/>
  <c r="F150" i="1"/>
  <c r="H150" i="1" s="1"/>
  <c r="J150" i="1" s="1"/>
  <c r="L150" i="1" s="1"/>
  <c r="N150" i="1" s="1"/>
  <c r="P150" i="1" s="1"/>
  <c r="R150" i="1" s="1"/>
  <c r="T150" i="1" s="1"/>
  <c r="F151" i="1"/>
  <c r="H151" i="1" s="1"/>
  <c r="J151" i="1" s="1"/>
  <c r="L151" i="1" s="1"/>
  <c r="N151" i="1" s="1"/>
  <c r="P151" i="1" s="1"/>
  <c r="R151" i="1" s="1"/>
  <c r="T151" i="1" s="1"/>
  <c r="E148" i="1"/>
  <c r="F148" i="1" s="1"/>
  <c r="H148" i="1" s="1"/>
  <c r="J148" i="1" s="1"/>
  <c r="L148" i="1" s="1"/>
  <c r="N148" i="1" s="1"/>
  <c r="P148" i="1" s="1"/>
  <c r="R148" i="1" s="1"/>
  <c r="T148" i="1" s="1"/>
  <c r="AJ43" i="1"/>
  <c r="AL43" i="1" s="1"/>
  <c r="AN43" i="1" s="1"/>
  <c r="AP43" i="1" s="1"/>
  <c r="AR43" i="1" s="1"/>
  <c r="AT43" i="1" s="1"/>
  <c r="AJ44" i="1"/>
  <c r="AL44" i="1" s="1"/>
  <c r="AN44" i="1" s="1"/>
  <c r="AP44" i="1" s="1"/>
  <c r="AR44" i="1" s="1"/>
  <c r="AT44" i="1" s="1"/>
  <c r="W43" i="1"/>
  <c r="Y43" i="1" s="1"/>
  <c r="AA43" i="1" s="1"/>
  <c r="AC43" i="1" s="1"/>
  <c r="AE43" i="1" s="1"/>
  <c r="AG43" i="1" s="1"/>
  <c r="W44" i="1"/>
  <c r="Y44" i="1" s="1"/>
  <c r="AA44" i="1" s="1"/>
  <c r="AC44" i="1" s="1"/>
  <c r="AE44" i="1" s="1"/>
  <c r="AG44" i="1" s="1"/>
  <c r="F43" i="1"/>
  <c r="H43" i="1" s="1"/>
  <c r="J43" i="1" s="1"/>
  <c r="L43" i="1" s="1"/>
  <c r="N43" i="1" s="1"/>
  <c r="P43" i="1" s="1"/>
  <c r="R43" i="1" s="1"/>
  <c r="T43" i="1" s="1"/>
  <c r="F44" i="1"/>
  <c r="H44" i="1" s="1"/>
  <c r="J44" i="1" s="1"/>
  <c r="L44" i="1" s="1"/>
  <c r="N44" i="1" s="1"/>
  <c r="P44" i="1" s="1"/>
  <c r="R44" i="1" s="1"/>
  <c r="T44" i="1" s="1"/>
  <c r="AJ41" i="1"/>
  <c r="AL41" i="1" s="1"/>
  <c r="AN41" i="1" s="1"/>
  <c r="AP41" i="1" s="1"/>
  <c r="AR41" i="1" s="1"/>
  <c r="AT41" i="1" s="1"/>
  <c r="W41" i="1"/>
  <c r="Y41" i="1" s="1"/>
  <c r="AA41" i="1" s="1"/>
  <c r="AC41" i="1" s="1"/>
  <c r="AE41" i="1" s="1"/>
  <c r="AG41" i="1" s="1"/>
  <c r="AI256" i="1"/>
  <c r="E256" i="1"/>
  <c r="AI90" i="1"/>
  <c r="AJ106" i="1"/>
  <c r="AL106" i="1" s="1"/>
  <c r="AN106" i="1" s="1"/>
  <c r="AP106" i="1" s="1"/>
  <c r="AR106" i="1" s="1"/>
  <c r="AT106" i="1" s="1"/>
  <c r="W106" i="1"/>
  <c r="Y106" i="1" s="1"/>
  <c r="AA106" i="1" s="1"/>
  <c r="AC106" i="1" s="1"/>
  <c r="AE106" i="1" s="1"/>
  <c r="AG106" i="1" s="1"/>
  <c r="F106" i="1"/>
  <c r="H106" i="1" s="1"/>
  <c r="J106" i="1" s="1"/>
  <c r="L106" i="1" s="1"/>
  <c r="N106" i="1" s="1"/>
  <c r="P106" i="1" s="1"/>
  <c r="R106" i="1" s="1"/>
  <c r="T106" i="1" s="1"/>
  <c r="AI227" i="1"/>
  <c r="AI226" i="1" s="1"/>
  <c r="AJ238" i="1"/>
  <c r="AL238" i="1" s="1"/>
  <c r="AN238" i="1" s="1"/>
  <c r="AP238" i="1" s="1"/>
  <c r="AR238" i="1" s="1"/>
  <c r="AT238" i="1" s="1"/>
  <c r="W238" i="1"/>
  <c r="Y238" i="1" s="1"/>
  <c r="AA238" i="1" s="1"/>
  <c r="AC238" i="1" s="1"/>
  <c r="AE238" i="1" s="1"/>
  <c r="AG238" i="1" s="1"/>
  <c r="F238" i="1"/>
  <c r="H238" i="1" s="1"/>
  <c r="J238" i="1" s="1"/>
  <c r="L238" i="1" s="1"/>
  <c r="N238" i="1" s="1"/>
  <c r="P238" i="1" s="1"/>
  <c r="R238" i="1" s="1"/>
  <c r="T238" i="1" s="1"/>
  <c r="AI31" i="1"/>
  <c r="F41" i="1" l="1"/>
  <c r="H41" i="1" s="1"/>
  <c r="J41" i="1" s="1"/>
  <c r="L41" i="1" s="1"/>
  <c r="N41" i="1" s="1"/>
  <c r="P41" i="1" s="1"/>
  <c r="R41" i="1" s="1"/>
  <c r="T41" i="1" s="1"/>
  <c r="AJ33" i="1" l="1"/>
  <c r="AL33" i="1" s="1"/>
  <c r="AN33" i="1" s="1"/>
  <c r="AP33" i="1" s="1"/>
  <c r="AR33" i="1" s="1"/>
  <c r="AT33" i="1" s="1"/>
  <c r="W33" i="1"/>
  <c r="Y33" i="1" s="1"/>
  <c r="AA33" i="1" s="1"/>
  <c r="AC33" i="1" s="1"/>
  <c r="AE33" i="1" s="1"/>
  <c r="AG33" i="1" s="1"/>
  <c r="F33" i="1"/>
  <c r="H33" i="1" s="1"/>
  <c r="J33" i="1" s="1"/>
  <c r="L33" i="1" s="1"/>
  <c r="N33" i="1" s="1"/>
  <c r="P33" i="1" s="1"/>
  <c r="R33" i="1" s="1"/>
  <c r="T33" i="1" s="1"/>
  <c r="E27" i="1" l="1"/>
  <c r="AI93" i="1" l="1"/>
  <c r="D93" i="1"/>
  <c r="D90" i="1"/>
  <c r="W123" i="1"/>
  <c r="Y123" i="1" s="1"/>
  <c r="AA123" i="1" s="1"/>
  <c r="AC123" i="1" s="1"/>
  <c r="AE123" i="1" s="1"/>
  <c r="AG123" i="1" s="1"/>
  <c r="W126" i="1"/>
  <c r="Y126" i="1" s="1"/>
  <c r="AA126" i="1" s="1"/>
  <c r="AC126" i="1" s="1"/>
  <c r="AE126" i="1" s="1"/>
  <c r="AG126" i="1" s="1"/>
  <c r="E126" i="1"/>
  <c r="F126" i="1" s="1"/>
  <c r="H126" i="1" s="1"/>
  <c r="J126" i="1" s="1"/>
  <c r="L126" i="1" s="1"/>
  <c r="N126" i="1" s="1"/>
  <c r="P126" i="1" s="1"/>
  <c r="R126" i="1" s="1"/>
  <c r="T126" i="1" s="1"/>
  <c r="E123" i="1"/>
  <c r="F123" i="1" s="1"/>
  <c r="H123" i="1" s="1"/>
  <c r="J123" i="1" s="1"/>
  <c r="L123" i="1" s="1"/>
  <c r="N123" i="1" s="1"/>
  <c r="P123" i="1" s="1"/>
  <c r="R123" i="1" s="1"/>
  <c r="T123" i="1" s="1"/>
  <c r="AJ123" i="1"/>
  <c r="AL123" i="1" s="1"/>
  <c r="AN123" i="1" s="1"/>
  <c r="AP123" i="1" s="1"/>
  <c r="AR123" i="1" s="1"/>
  <c r="AT123" i="1" s="1"/>
  <c r="AJ125" i="1"/>
  <c r="AL125" i="1" s="1"/>
  <c r="AN125" i="1" s="1"/>
  <c r="AP125" i="1" s="1"/>
  <c r="AR125" i="1" s="1"/>
  <c r="AT125" i="1" s="1"/>
  <c r="AJ126" i="1"/>
  <c r="AL126" i="1" s="1"/>
  <c r="AN126" i="1" s="1"/>
  <c r="AP126" i="1" s="1"/>
  <c r="AR126" i="1" s="1"/>
  <c r="AT126" i="1" s="1"/>
  <c r="AJ128" i="1"/>
  <c r="AL128" i="1" s="1"/>
  <c r="AN128" i="1" s="1"/>
  <c r="AP128" i="1" s="1"/>
  <c r="AR128" i="1" s="1"/>
  <c r="AT128" i="1" s="1"/>
  <c r="W125" i="1"/>
  <c r="Y125" i="1" s="1"/>
  <c r="AA125" i="1" s="1"/>
  <c r="AC125" i="1" s="1"/>
  <c r="AE125" i="1" s="1"/>
  <c r="AG125" i="1" s="1"/>
  <c r="W128" i="1"/>
  <c r="Y128" i="1" s="1"/>
  <c r="AA128" i="1" s="1"/>
  <c r="AC128" i="1" s="1"/>
  <c r="AE128" i="1" s="1"/>
  <c r="AG128" i="1" s="1"/>
  <c r="F125" i="1"/>
  <c r="H125" i="1" s="1"/>
  <c r="J125" i="1" s="1"/>
  <c r="L125" i="1" s="1"/>
  <c r="N125" i="1" s="1"/>
  <c r="P125" i="1" s="1"/>
  <c r="R125" i="1" s="1"/>
  <c r="T125" i="1" s="1"/>
  <c r="F128" i="1"/>
  <c r="H128" i="1" s="1"/>
  <c r="J128" i="1" s="1"/>
  <c r="L128" i="1" s="1"/>
  <c r="N128" i="1" s="1"/>
  <c r="P128" i="1" s="1"/>
  <c r="R128" i="1" s="1"/>
  <c r="T128" i="1" s="1"/>
  <c r="E112" i="1" l="1"/>
  <c r="E93" i="1" s="1"/>
  <c r="E34" i="1" l="1"/>
  <c r="D21" i="1"/>
  <c r="D20" i="1"/>
  <c r="F29" i="1"/>
  <c r="H29" i="1" s="1"/>
  <c r="J29" i="1" s="1"/>
  <c r="L29" i="1" s="1"/>
  <c r="N29" i="1" s="1"/>
  <c r="P29" i="1" s="1"/>
  <c r="R29" i="1" s="1"/>
  <c r="T29" i="1" s="1"/>
  <c r="F30" i="1"/>
  <c r="H30" i="1" s="1"/>
  <c r="J30" i="1" s="1"/>
  <c r="L30" i="1" s="1"/>
  <c r="N30" i="1" s="1"/>
  <c r="P30" i="1" s="1"/>
  <c r="R30" i="1" s="1"/>
  <c r="T30" i="1" s="1"/>
  <c r="AJ29" i="1"/>
  <c r="AL29" i="1" s="1"/>
  <c r="AN29" i="1" s="1"/>
  <c r="AP29" i="1" s="1"/>
  <c r="AR29" i="1" s="1"/>
  <c r="AT29" i="1" s="1"/>
  <c r="AJ30" i="1"/>
  <c r="AL30" i="1" s="1"/>
  <c r="AN30" i="1" s="1"/>
  <c r="AP30" i="1" s="1"/>
  <c r="AR30" i="1" s="1"/>
  <c r="AT30" i="1" s="1"/>
  <c r="W29" i="1"/>
  <c r="Y29" i="1" s="1"/>
  <c r="AA29" i="1" s="1"/>
  <c r="AC29" i="1" s="1"/>
  <c r="AE29" i="1" s="1"/>
  <c r="AG29" i="1" s="1"/>
  <c r="W30" i="1"/>
  <c r="Y30" i="1" s="1"/>
  <c r="AA30" i="1" s="1"/>
  <c r="AC30" i="1" s="1"/>
  <c r="AE30" i="1" s="1"/>
  <c r="AG30" i="1" s="1"/>
  <c r="E21" i="1" l="1"/>
  <c r="F21" i="1" s="1"/>
  <c r="H21" i="1" s="1"/>
  <c r="J21" i="1" s="1"/>
  <c r="L21" i="1" s="1"/>
  <c r="N21" i="1" s="1"/>
  <c r="P21" i="1" s="1"/>
  <c r="R21" i="1" s="1"/>
  <c r="T21" i="1" s="1"/>
  <c r="E31" i="1"/>
  <c r="AI36" i="1"/>
  <c r="AI217" i="1"/>
  <c r="AI213" i="1"/>
  <c r="AI212" i="1"/>
  <c r="AI198" i="1"/>
  <c r="AI193" i="1"/>
  <c r="AI189" i="1"/>
  <c r="AI185" i="1"/>
  <c r="AI181" i="1"/>
  <c r="AI177" i="1"/>
  <c r="AI172" i="1"/>
  <c r="AI168" i="1"/>
  <c r="AI164" i="1"/>
  <c r="AI155" i="1"/>
  <c r="AI245" i="1" s="1"/>
  <c r="AI154" i="1"/>
  <c r="AI133" i="1"/>
  <c r="AI119" i="1"/>
  <c r="AI116" i="1"/>
  <c r="AI113" i="1"/>
  <c r="AI108" i="1"/>
  <c r="AI248" i="1"/>
  <c r="AI92" i="1"/>
  <c r="AI91" i="1"/>
  <c r="AI55" i="1"/>
  <c r="AI46" i="1"/>
  <c r="AJ237" i="1"/>
  <c r="AL237" i="1" s="1"/>
  <c r="AN237" i="1" s="1"/>
  <c r="AP237" i="1" s="1"/>
  <c r="AR237" i="1" s="1"/>
  <c r="AT237" i="1" s="1"/>
  <c r="AJ236" i="1"/>
  <c r="AL236" i="1" s="1"/>
  <c r="AN236" i="1" s="1"/>
  <c r="AP236" i="1" s="1"/>
  <c r="AR236" i="1" s="1"/>
  <c r="AT236" i="1" s="1"/>
  <c r="AJ235" i="1"/>
  <c r="AL235" i="1" s="1"/>
  <c r="AN235" i="1" s="1"/>
  <c r="AP235" i="1" s="1"/>
  <c r="AR235" i="1" s="1"/>
  <c r="AT235" i="1" s="1"/>
  <c r="AJ234" i="1"/>
  <c r="AL234" i="1" s="1"/>
  <c r="AN234" i="1" s="1"/>
  <c r="AP234" i="1" s="1"/>
  <c r="AR234" i="1" s="1"/>
  <c r="AT234" i="1" s="1"/>
  <c r="AJ233" i="1"/>
  <c r="AL233" i="1" s="1"/>
  <c r="AN233" i="1" s="1"/>
  <c r="AP233" i="1" s="1"/>
  <c r="AR233" i="1" s="1"/>
  <c r="AT233" i="1" s="1"/>
  <c r="AJ232" i="1"/>
  <c r="AL232" i="1" s="1"/>
  <c r="AN232" i="1" s="1"/>
  <c r="AP232" i="1" s="1"/>
  <c r="AR232" i="1" s="1"/>
  <c r="AT232" i="1" s="1"/>
  <c r="AJ231" i="1"/>
  <c r="AL231" i="1" s="1"/>
  <c r="AN231" i="1" s="1"/>
  <c r="AP231" i="1" s="1"/>
  <c r="AR231" i="1" s="1"/>
  <c r="AT231" i="1" s="1"/>
  <c r="AJ230" i="1"/>
  <c r="AL230" i="1" s="1"/>
  <c r="AN230" i="1" s="1"/>
  <c r="AP230" i="1" s="1"/>
  <c r="AR230" i="1" s="1"/>
  <c r="AT230" i="1" s="1"/>
  <c r="AJ229" i="1"/>
  <c r="AL229" i="1" s="1"/>
  <c r="AN229" i="1" s="1"/>
  <c r="AP229" i="1" s="1"/>
  <c r="AR229" i="1" s="1"/>
  <c r="AT229" i="1" s="1"/>
  <c r="AJ228" i="1"/>
  <c r="AL228" i="1" s="1"/>
  <c r="AN228" i="1" s="1"/>
  <c r="AP228" i="1" s="1"/>
  <c r="AR228" i="1" s="1"/>
  <c r="AT228" i="1" s="1"/>
  <c r="AJ227" i="1"/>
  <c r="AL227" i="1" s="1"/>
  <c r="AN227" i="1" s="1"/>
  <c r="AP227" i="1" s="1"/>
  <c r="AR227" i="1" s="1"/>
  <c r="AT227" i="1" s="1"/>
  <c r="AJ224" i="1"/>
  <c r="AL224" i="1" s="1"/>
  <c r="AN224" i="1" s="1"/>
  <c r="AP224" i="1" s="1"/>
  <c r="AR224" i="1" s="1"/>
  <c r="AT224" i="1" s="1"/>
  <c r="AJ223" i="1"/>
  <c r="AL223" i="1" s="1"/>
  <c r="AN223" i="1" s="1"/>
  <c r="AP223" i="1" s="1"/>
  <c r="AR223" i="1" s="1"/>
  <c r="AT223" i="1" s="1"/>
  <c r="AJ222" i="1"/>
  <c r="AL222" i="1" s="1"/>
  <c r="AN222" i="1" s="1"/>
  <c r="AP222" i="1" s="1"/>
  <c r="AR222" i="1" s="1"/>
  <c r="AT222" i="1" s="1"/>
  <c r="AJ221" i="1"/>
  <c r="AL221" i="1" s="1"/>
  <c r="AN221" i="1" s="1"/>
  <c r="AP221" i="1" s="1"/>
  <c r="AR221" i="1" s="1"/>
  <c r="AT221" i="1" s="1"/>
  <c r="AJ220" i="1"/>
  <c r="AL220" i="1" s="1"/>
  <c r="AN220" i="1" s="1"/>
  <c r="AP220" i="1" s="1"/>
  <c r="AR220" i="1" s="1"/>
  <c r="AT220" i="1" s="1"/>
  <c r="AJ219" i="1"/>
  <c r="AL219" i="1" s="1"/>
  <c r="AN219" i="1" s="1"/>
  <c r="AP219" i="1" s="1"/>
  <c r="AR219" i="1" s="1"/>
  <c r="AT219" i="1" s="1"/>
  <c r="AJ216" i="1"/>
  <c r="AL216" i="1" s="1"/>
  <c r="AN216" i="1" s="1"/>
  <c r="AP216" i="1" s="1"/>
  <c r="AR216" i="1" s="1"/>
  <c r="AT216" i="1" s="1"/>
  <c r="AJ215" i="1"/>
  <c r="AL215" i="1" s="1"/>
  <c r="AN215" i="1" s="1"/>
  <c r="AP215" i="1" s="1"/>
  <c r="AR215" i="1" s="1"/>
  <c r="AT215" i="1" s="1"/>
  <c r="AJ214" i="1"/>
  <c r="AL214" i="1" s="1"/>
  <c r="AN214" i="1" s="1"/>
  <c r="AP214" i="1" s="1"/>
  <c r="AR214" i="1" s="1"/>
  <c r="AT214" i="1" s="1"/>
  <c r="AJ207" i="1"/>
  <c r="AL207" i="1" s="1"/>
  <c r="AN207" i="1" s="1"/>
  <c r="AP207" i="1" s="1"/>
  <c r="AR207" i="1" s="1"/>
  <c r="AT207" i="1" s="1"/>
  <c r="AJ200" i="1"/>
  <c r="AL200" i="1" s="1"/>
  <c r="AN200" i="1" s="1"/>
  <c r="AP200" i="1" s="1"/>
  <c r="AR200" i="1" s="1"/>
  <c r="AT200" i="1" s="1"/>
  <c r="AJ196" i="1"/>
  <c r="AL196" i="1" s="1"/>
  <c r="AN196" i="1" s="1"/>
  <c r="AP196" i="1" s="1"/>
  <c r="AR196" i="1" s="1"/>
  <c r="AT196" i="1" s="1"/>
  <c r="AJ195" i="1"/>
  <c r="AL195" i="1" s="1"/>
  <c r="AN195" i="1" s="1"/>
  <c r="AP195" i="1" s="1"/>
  <c r="AR195" i="1" s="1"/>
  <c r="AT195" i="1" s="1"/>
  <c r="AJ192" i="1"/>
  <c r="AL192" i="1" s="1"/>
  <c r="AN192" i="1" s="1"/>
  <c r="AP192" i="1" s="1"/>
  <c r="AR192" i="1" s="1"/>
  <c r="AT192" i="1" s="1"/>
  <c r="AJ191" i="1"/>
  <c r="AL191" i="1" s="1"/>
  <c r="AN191" i="1" s="1"/>
  <c r="AP191" i="1" s="1"/>
  <c r="AR191" i="1" s="1"/>
  <c r="AT191" i="1" s="1"/>
  <c r="AJ188" i="1"/>
  <c r="AL188" i="1" s="1"/>
  <c r="AN188" i="1" s="1"/>
  <c r="AP188" i="1" s="1"/>
  <c r="AR188" i="1" s="1"/>
  <c r="AT188" i="1" s="1"/>
  <c r="AJ187" i="1"/>
  <c r="AL187" i="1" s="1"/>
  <c r="AN187" i="1" s="1"/>
  <c r="AP187" i="1" s="1"/>
  <c r="AR187" i="1" s="1"/>
  <c r="AT187" i="1" s="1"/>
  <c r="AJ184" i="1"/>
  <c r="AL184" i="1" s="1"/>
  <c r="AN184" i="1" s="1"/>
  <c r="AP184" i="1" s="1"/>
  <c r="AR184" i="1" s="1"/>
  <c r="AT184" i="1" s="1"/>
  <c r="AJ183" i="1"/>
  <c r="AL183" i="1" s="1"/>
  <c r="AN183" i="1" s="1"/>
  <c r="AP183" i="1" s="1"/>
  <c r="AR183" i="1" s="1"/>
  <c r="AT183" i="1" s="1"/>
  <c r="AJ180" i="1"/>
  <c r="AL180" i="1" s="1"/>
  <c r="AN180" i="1" s="1"/>
  <c r="AP180" i="1" s="1"/>
  <c r="AR180" i="1" s="1"/>
  <c r="AT180" i="1" s="1"/>
  <c r="AJ179" i="1"/>
  <c r="AL179" i="1" s="1"/>
  <c r="AN179" i="1" s="1"/>
  <c r="AP179" i="1" s="1"/>
  <c r="AR179" i="1" s="1"/>
  <c r="AT179" i="1" s="1"/>
  <c r="AJ176" i="1"/>
  <c r="AL176" i="1" s="1"/>
  <c r="AN176" i="1" s="1"/>
  <c r="AP176" i="1" s="1"/>
  <c r="AR176" i="1" s="1"/>
  <c r="AT176" i="1" s="1"/>
  <c r="AJ175" i="1"/>
  <c r="AL175" i="1" s="1"/>
  <c r="AN175" i="1" s="1"/>
  <c r="AP175" i="1" s="1"/>
  <c r="AR175" i="1" s="1"/>
  <c r="AT175" i="1" s="1"/>
  <c r="AJ174" i="1"/>
  <c r="AL174" i="1" s="1"/>
  <c r="AN174" i="1" s="1"/>
  <c r="AP174" i="1" s="1"/>
  <c r="AR174" i="1" s="1"/>
  <c r="AT174" i="1" s="1"/>
  <c r="AJ171" i="1"/>
  <c r="AL171" i="1" s="1"/>
  <c r="AN171" i="1" s="1"/>
  <c r="AP171" i="1" s="1"/>
  <c r="AR171" i="1" s="1"/>
  <c r="AT171" i="1" s="1"/>
  <c r="AJ170" i="1"/>
  <c r="AL170" i="1" s="1"/>
  <c r="AN170" i="1" s="1"/>
  <c r="AP170" i="1" s="1"/>
  <c r="AR170" i="1" s="1"/>
  <c r="AT170" i="1" s="1"/>
  <c r="AJ167" i="1"/>
  <c r="AL167" i="1" s="1"/>
  <c r="AN167" i="1" s="1"/>
  <c r="AP167" i="1" s="1"/>
  <c r="AR167" i="1" s="1"/>
  <c r="AT167" i="1" s="1"/>
  <c r="AJ166" i="1"/>
  <c r="AL166" i="1" s="1"/>
  <c r="AN166" i="1" s="1"/>
  <c r="AP166" i="1" s="1"/>
  <c r="AR166" i="1" s="1"/>
  <c r="AT166" i="1" s="1"/>
  <c r="AJ163" i="1"/>
  <c r="AL163" i="1" s="1"/>
  <c r="AN163" i="1" s="1"/>
  <c r="AP163" i="1" s="1"/>
  <c r="AR163" i="1" s="1"/>
  <c r="AT163" i="1" s="1"/>
  <c r="AJ162" i="1"/>
  <c r="AL162" i="1" s="1"/>
  <c r="AN162" i="1" s="1"/>
  <c r="AP162" i="1" s="1"/>
  <c r="AR162" i="1" s="1"/>
  <c r="AT162" i="1" s="1"/>
  <c r="AJ161" i="1"/>
  <c r="AL161" i="1" s="1"/>
  <c r="AN161" i="1" s="1"/>
  <c r="AP161" i="1" s="1"/>
  <c r="AR161" i="1" s="1"/>
  <c r="AT161" i="1" s="1"/>
  <c r="AJ160" i="1"/>
  <c r="AL160" i="1" s="1"/>
  <c r="AN160" i="1" s="1"/>
  <c r="AP160" i="1" s="1"/>
  <c r="AR160" i="1" s="1"/>
  <c r="AT160" i="1" s="1"/>
  <c r="AJ159" i="1"/>
  <c r="AL159" i="1" s="1"/>
  <c r="AN159" i="1" s="1"/>
  <c r="AP159" i="1" s="1"/>
  <c r="AR159" i="1" s="1"/>
  <c r="AT159" i="1" s="1"/>
  <c r="AJ158" i="1"/>
  <c r="AL158" i="1" s="1"/>
  <c r="AN158" i="1" s="1"/>
  <c r="AP158" i="1" s="1"/>
  <c r="AR158" i="1" s="1"/>
  <c r="AT158" i="1" s="1"/>
  <c r="AJ157" i="1"/>
  <c r="AL157" i="1" s="1"/>
  <c r="AN157" i="1" s="1"/>
  <c r="AP157" i="1" s="1"/>
  <c r="AR157" i="1" s="1"/>
  <c r="AT157" i="1" s="1"/>
  <c r="AJ147" i="1"/>
  <c r="AL147" i="1" s="1"/>
  <c r="AN147" i="1" s="1"/>
  <c r="AP147" i="1" s="1"/>
  <c r="AR147" i="1" s="1"/>
  <c r="AT147" i="1" s="1"/>
  <c r="AJ146" i="1"/>
  <c r="AL146" i="1" s="1"/>
  <c r="AN146" i="1" s="1"/>
  <c r="AP146" i="1" s="1"/>
  <c r="AR146" i="1" s="1"/>
  <c r="AT146" i="1" s="1"/>
  <c r="AJ145" i="1"/>
  <c r="AL145" i="1" s="1"/>
  <c r="AN145" i="1" s="1"/>
  <c r="AP145" i="1" s="1"/>
  <c r="AR145" i="1" s="1"/>
  <c r="AT145" i="1" s="1"/>
  <c r="AJ144" i="1"/>
  <c r="AL144" i="1" s="1"/>
  <c r="AN144" i="1" s="1"/>
  <c r="AP144" i="1" s="1"/>
  <c r="AR144" i="1" s="1"/>
  <c r="AT144" i="1" s="1"/>
  <c r="AJ143" i="1"/>
  <c r="AL143" i="1" s="1"/>
  <c r="AN143" i="1" s="1"/>
  <c r="AP143" i="1" s="1"/>
  <c r="AR143" i="1" s="1"/>
  <c r="AT143" i="1" s="1"/>
  <c r="AJ142" i="1"/>
  <c r="AL142" i="1" s="1"/>
  <c r="AN142" i="1" s="1"/>
  <c r="AP142" i="1" s="1"/>
  <c r="AR142" i="1" s="1"/>
  <c r="AT142" i="1" s="1"/>
  <c r="AJ141" i="1"/>
  <c r="AL141" i="1" s="1"/>
  <c r="AN141" i="1" s="1"/>
  <c r="AP141" i="1" s="1"/>
  <c r="AR141" i="1" s="1"/>
  <c r="AT141" i="1" s="1"/>
  <c r="AJ140" i="1"/>
  <c r="AL140" i="1" s="1"/>
  <c r="AN140" i="1" s="1"/>
  <c r="AP140" i="1" s="1"/>
  <c r="AR140" i="1" s="1"/>
  <c r="AT140" i="1" s="1"/>
  <c r="AJ139" i="1"/>
  <c r="AL139" i="1" s="1"/>
  <c r="AN139" i="1" s="1"/>
  <c r="AP139" i="1" s="1"/>
  <c r="AR139" i="1" s="1"/>
  <c r="AT139" i="1" s="1"/>
  <c r="AJ138" i="1"/>
  <c r="AL138" i="1" s="1"/>
  <c r="AN138" i="1" s="1"/>
  <c r="AP138" i="1" s="1"/>
  <c r="AR138" i="1" s="1"/>
  <c r="AT138" i="1" s="1"/>
  <c r="AJ137" i="1"/>
  <c r="AL137" i="1" s="1"/>
  <c r="AN137" i="1" s="1"/>
  <c r="AP137" i="1" s="1"/>
  <c r="AR137" i="1" s="1"/>
  <c r="AT137" i="1" s="1"/>
  <c r="AJ136" i="1"/>
  <c r="AL136" i="1" s="1"/>
  <c r="AN136" i="1" s="1"/>
  <c r="AP136" i="1" s="1"/>
  <c r="AR136" i="1" s="1"/>
  <c r="AT136" i="1" s="1"/>
  <c r="AJ135" i="1"/>
  <c r="AL135" i="1" s="1"/>
  <c r="AN135" i="1" s="1"/>
  <c r="AP135" i="1" s="1"/>
  <c r="AR135" i="1" s="1"/>
  <c r="AT135" i="1" s="1"/>
  <c r="AJ122" i="1"/>
  <c r="AL122" i="1" s="1"/>
  <c r="AN122" i="1" s="1"/>
  <c r="AP122" i="1" s="1"/>
  <c r="AR122" i="1" s="1"/>
  <c r="AT122" i="1" s="1"/>
  <c r="AJ121" i="1"/>
  <c r="AL121" i="1" s="1"/>
  <c r="AN121" i="1" s="1"/>
  <c r="AP121" i="1" s="1"/>
  <c r="AR121" i="1" s="1"/>
  <c r="AT121" i="1" s="1"/>
  <c r="AJ118" i="1"/>
  <c r="AL118" i="1" s="1"/>
  <c r="AN118" i="1" s="1"/>
  <c r="AP118" i="1" s="1"/>
  <c r="AR118" i="1" s="1"/>
  <c r="AT118" i="1" s="1"/>
  <c r="AJ115" i="1"/>
  <c r="AL115" i="1" s="1"/>
  <c r="AN115" i="1" s="1"/>
  <c r="AP115" i="1" s="1"/>
  <c r="AR115" i="1" s="1"/>
  <c r="AT115" i="1" s="1"/>
  <c r="AJ112" i="1"/>
  <c r="AL112" i="1" s="1"/>
  <c r="AN112" i="1" s="1"/>
  <c r="AP112" i="1" s="1"/>
  <c r="AR112" i="1" s="1"/>
  <c r="AT112" i="1" s="1"/>
  <c r="AJ111" i="1"/>
  <c r="AL111" i="1" s="1"/>
  <c r="AN111" i="1" s="1"/>
  <c r="AP111" i="1" s="1"/>
  <c r="AR111" i="1" s="1"/>
  <c r="AT111" i="1" s="1"/>
  <c r="AJ110" i="1"/>
  <c r="AL110" i="1" s="1"/>
  <c r="AN110" i="1" s="1"/>
  <c r="AP110" i="1" s="1"/>
  <c r="AR110" i="1" s="1"/>
  <c r="AT110" i="1" s="1"/>
  <c r="AJ107" i="1"/>
  <c r="AL107" i="1" s="1"/>
  <c r="AN107" i="1" s="1"/>
  <c r="AP107" i="1" s="1"/>
  <c r="AR107" i="1" s="1"/>
  <c r="AT107" i="1" s="1"/>
  <c r="AJ105" i="1"/>
  <c r="AL105" i="1" s="1"/>
  <c r="AN105" i="1" s="1"/>
  <c r="AP105" i="1" s="1"/>
  <c r="AR105" i="1" s="1"/>
  <c r="AT105" i="1" s="1"/>
  <c r="AJ104" i="1"/>
  <c r="AL104" i="1" s="1"/>
  <c r="AN104" i="1" s="1"/>
  <c r="AP104" i="1" s="1"/>
  <c r="AR104" i="1" s="1"/>
  <c r="AT104" i="1" s="1"/>
  <c r="AJ103" i="1"/>
  <c r="AL103" i="1" s="1"/>
  <c r="AN103" i="1" s="1"/>
  <c r="AP103" i="1" s="1"/>
  <c r="AR103" i="1" s="1"/>
  <c r="AT103" i="1" s="1"/>
  <c r="AJ102" i="1"/>
  <c r="AL102" i="1" s="1"/>
  <c r="AN102" i="1" s="1"/>
  <c r="AP102" i="1" s="1"/>
  <c r="AR102" i="1" s="1"/>
  <c r="AT102" i="1" s="1"/>
  <c r="AJ101" i="1"/>
  <c r="AL101" i="1" s="1"/>
  <c r="AN101" i="1" s="1"/>
  <c r="AP101" i="1" s="1"/>
  <c r="AR101" i="1" s="1"/>
  <c r="AT101" i="1" s="1"/>
  <c r="AJ100" i="1"/>
  <c r="AL100" i="1" s="1"/>
  <c r="AN100" i="1" s="1"/>
  <c r="AP100" i="1" s="1"/>
  <c r="AR100" i="1" s="1"/>
  <c r="AT100" i="1" s="1"/>
  <c r="AJ99" i="1"/>
  <c r="AL99" i="1" s="1"/>
  <c r="AN99" i="1" s="1"/>
  <c r="AP99" i="1" s="1"/>
  <c r="AR99" i="1" s="1"/>
  <c r="AT99" i="1" s="1"/>
  <c r="AJ98" i="1"/>
  <c r="AL98" i="1" s="1"/>
  <c r="AN98" i="1" s="1"/>
  <c r="AP98" i="1" s="1"/>
  <c r="AR98" i="1" s="1"/>
  <c r="AT98" i="1" s="1"/>
  <c r="AJ97" i="1"/>
  <c r="AL97" i="1" s="1"/>
  <c r="AN97" i="1" s="1"/>
  <c r="AP97" i="1" s="1"/>
  <c r="AR97" i="1" s="1"/>
  <c r="AT97" i="1" s="1"/>
  <c r="AJ96" i="1"/>
  <c r="AL96" i="1" s="1"/>
  <c r="AN96" i="1" s="1"/>
  <c r="AP96" i="1" s="1"/>
  <c r="AR96" i="1" s="1"/>
  <c r="AT96" i="1" s="1"/>
  <c r="AJ95" i="1"/>
  <c r="AL95" i="1" s="1"/>
  <c r="AN95" i="1" s="1"/>
  <c r="AP95" i="1" s="1"/>
  <c r="AR95" i="1" s="1"/>
  <c r="AT95" i="1" s="1"/>
  <c r="AJ94" i="1"/>
  <c r="AL94" i="1" s="1"/>
  <c r="AN94" i="1" s="1"/>
  <c r="AP94" i="1" s="1"/>
  <c r="AR94" i="1" s="1"/>
  <c r="AT94" i="1" s="1"/>
  <c r="AJ82" i="1"/>
  <c r="AL82" i="1" s="1"/>
  <c r="AN82" i="1" s="1"/>
  <c r="AP82" i="1" s="1"/>
  <c r="AR82" i="1" s="1"/>
  <c r="AT82" i="1" s="1"/>
  <c r="AJ81" i="1"/>
  <c r="AL81" i="1" s="1"/>
  <c r="AN81" i="1" s="1"/>
  <c r="AP81" i="1" s="1"/>
  <c r="AR81" i="1" s="1"/>
  <c r="AT81" i="1" s="1"/>
  <c r="AJ80" i="1"/>
  <c r="AL80" i="1" s="1"/>
  <c r="AN80" i="1" s="1"/>
  <c r="AP80" i="1" s="1"/>
  <c r="AR80" i="1" s="1"/>
  <c r="AT80" i="1" s="1"/>
  <c r="AJ79" i="1"/>
  <c r="AL79" i="1" s="1"/>
  <c r="AN79" i="1" s="1"/>
  <c r="AP79" i="1" s="1"/>
  <c r="AR79" i="1" s="1"/>
  <c r="AT79" i="1" s="1"/>
  <c r="AJ78" i="1"/>
  <c r="AL78" i="1" s="1"/>
  <c r="AN78" i="1" s="1"/>
  <c r="AP78" i="1" s="1"/>
  <c r="AR78" i="1" s="1"/>
  <c r="AT78" i="1" s="1"/>
  <c r="AJ77" i="1"/>
  <c r="AL77" i="1" s="1"/>
  <c r="AN77" i="1" s="1"/>
  <c r="AP77" i="1" s="1"/>
  <c r="AR77" i="1" s="1"/>
  <c r="AT77" i="1" s="1"/>
  <c r="AJ76" i="1"/>
  <c r="AL76" i="1" s="1"/>
  <c r="AN76" i="1" s="1"/>
  <c r="AP76" i="1" s="1"/>
  <c r="AR76" i="1" s="1"/>
  <c r="AT76" i="1" s="1"/>
  <c r="AJ75" i="1"/>
  <c r="AL75" i="1" s="1"/>
  <c r="AN75" i="1" s="1"/>
  <c r="AP75" i="1" s="1"/>
  <c r="AR75" i="1" s="1"/>
  <c r="AT75" i="1" s="1"/>
  <c r="AJ74" i="1"/>
  <c r="AL74" i="1" s="1"/>
  <c r="AN74" i="1" s="1"/>
  <c r="AP74" i="1" s="1"/>
  <c r="AR74" i="1" s="1"/>
  <c r="AT74" i="1" s="1"/>
  <c r="AJ73" i="1"/>
  <c r="AL73" i="1" s="1"/>
  <c r="AN73" i="1" s="1"/>
  <c r="AP73" i="1" s="1"/>
  <c r="AR73" i="1" s="1"/>
  <c r="AT73" i="1" s="1"/>
  <c r="AJ72" i="1"/>
  <c r="AL72" i="1" s="1"/>
  <c r="AN72" i="1" s="1"/>
  <c r="AP72" i="1" s="1"/>
  <c r="AR72" i="1" s="1"/>
  <c r="AT72" i="1" s="1"/>
  <c r="AJ71" i="1"/>
  <c r="AL71" i="1" s="1"/>
  <c r="AN71" i="1" s="1"/>
  <c r="AP71" i="1" s="1"/>
  <c r="AR71" i="1" s="1"/>
  <c r="AT71" i="1" s="1"/>
  <c r="AJ70" i="1"/>
  <c r="AL70" i="1" s="1"/>
  <c r="AN70" i="1" s="1"/>
  <c r="AP70" i="1" s="1"/>
  <c r="AR70" i="1" s="1"/>
  <c r="AT70" i="1" s="1"/>
  <c r="AJ69" i="1"/>
  <c r="AL69" i="1" s="1"/>
  <c r="AN69" i="1" s="1"/>
  <c r="AP69" i="1" s="1"/>
  <c r="AR69" i="1" s="1"/>
  <c r="AT69" i="1" s="1"/>
  <c r="AJ67" i="1"/>
  <c r="AL67" i="1" s="1"/>
  <c r="AN67" i="1" s="1"/>
  <c r="AP67" i="1" s="1"/>
  <c r="AR67" i="1" s="1"/>
  <c r="AT67" i="1" s="1"/>
  <c r="AJ66" i="1"/>
  <c r="AL66" i="1" s="1"/>
  <c r="AN66" i="1" s="1"/>
  <c r="AP66" i="1" s="1"/>
  <c r="AR66" i="1" s="1"/>
  <c r="AT66" i="1" s="1"/>
  <c r="AJ59" i="1"/>
  <c r="AL59" i="1" s="1"/>
  <c r="AN59" i="1" s="1"/>
  <c r="AP59" i="1" s="1"/>
  <c r="AR59" i="1" s="1"/>
  <c r="AT59" i="1" s="1"/>
  <c r="AJ58" i="1"/>
  <c r="AL58" i="1" s="1"/>
  <c r="AN58" i="1" s="1"/>
  <c r="AP58" i="1" s="1"/>
  <c r="AR58" i="1" s="1"/>
  <c r="AT58" i="1" s="1"/>
  <c r="AJ57" i="1"/>
  <c r="AL57" i="1" s="1"/>
  <c r="AN57" i="1" s="1"/>
  <c r="AP57" i="1" s="1"/>
  <c r="AR57" i="1" s="1"/>
  <c r="AT57" i="1" s="1"/>
  <c r="AJ54" i="1"/>
  <c r="AL54" i="1" s="1"/>
  <c r="AN54" i="1" s="1"/>
  <c r="AP54" i="1" s="1"/>
  <c r="AR54" i="1" s="1"/>
  <c r="AT54" i="1" s="1"/>
  <c r="AJ53" i="1"/>
  <c r="AL53" i="1" s="1"/>
  <c r="AN53" i="1" s="1"/>
  <c r="AP53" i="1" s="1"/>
  <c r="AR53" i="1" s="1"/>
  <c r="AT53" i="1" s="1"/>
  <c r="AJ52" i="1"/>
  <c r="AL52" i="1" s="1"/>
  <c r="AN52" i="1" s="1"/>
  <c r="AP52" i="1" s="1"/>
  <c r="AR52" i="1" s="1"/>
  <c r="AT52" i="1" s="1"/>
  <c r="AJ51" i="1"/>
  <c r="AL51" i="1" s="1"/>
  <c r="AN51" i="1" s="1"/>
  <c r="AP51" i="1" s="1"/>
  <c r="AR51" i="1" s="1"/>
  <c r="AT51" i="1" s="1"/>
  <c r="AJ50" i="1"/>
  <c r="AL50" i="1" s="1"/>
  <c r="AN50" i="1" s="1"/>
  <c r="AP50" i="1" s="1"/>
  <c r="AR50" i="1" s="1"/>
  <c r="AT50" i="1" s="1"/>
  <c r="AJ49" i="1"/>
  <c r="AL49" i="1" s="1"/>
  <c r="AN49" i="1" s="1"/>
  <c r="AP49" i="1" s="1"/>
  <c r="AR49" i="1" s="1"/>
  <c r="AT49" i="1" s="1"/>
  <c r="AJ48" i="1"/>
  <c r="AL48" i="1" s="1"/>
  <c r="AN48" i="1" s="1"/>
  <c r="AP48" i="1" s="1"/>
  <c r="AR48" i="1" s="1"/>
  <c r="AT48" i="1" s="1"/>
  <c r="AJ40" i="1"/>
  <c r="AL40" i="1" s="1"/>
  <c r="AN40" i="1" s="1"/>
  <c r="AP40" i="1" s="1"/>
  <c r="AR40" i="1" s="1"/>
  <c r="AT40" i="1" s="1"/>
  <c r="AJ39" i="1"/>
  <c r="AL39" i="1" s="1"/>
  <c r="AN39" i="1" s="1"/>
  <c r="AP39" i="1" s="1"/>
  <c r="AR39" i="1" s="1"/>
  <c r="AT39" i="1" s="1"/>
  <c r="AJ38" i="1"/>
  <c r="AL38" i="1" s="1"/>
  <c r="AN38" i="1" s="1"/>
  <c r="AP38" i="1" s="1"/>
  <c r="AR38" i="1" s="1"/>
  <c r="AT38" i="1" s="1"/>
  <c r="AJ35" i="1"/>
  <c r="AL35" i="1" s="1"/>
  <c r="AN35" i="1" s="1"/>
  <c r="AP35" i="1" s="1"/>
  <c r="AR35" i="1" s="1"/>
  <c r="AT35" i="1" s="1"/>
  <c r="AJ34" i="1"/>
  <c r="AL34" i="1" s="1"/>
  <c r="AN34" i="1" s="1"/>
  <c r="AP34" i="1" s="1"/>
  <c r="AR34" i="1" s="1"/>
  <c r="AT34" i="1" s="1"/>
  <c r="AJ31" i="1"/>
  <c r="AL31" i="1" s="1"/>
  <c r="AN31" i="1" s="1"/>
  <c r="AP31" i="1" s="1"/>
  <c r="AR31" i="1" s="1"/>
  <c r="AT31" i="1" s="1"/>
  <c r="AJ27" i="1"/>
  <c r="AL27" i="1" s="1"/>
  <c r="AN27" i="1" s="1"/>
  <c r="AP27" i="1" s="1"/>
  <c r="AR27" i="1" s="1"/>
  <c r="AT27" i="1" s="1"/>
  <c r="AJ25" i="1"/>
  <c r="AL25" i="1" s="1"/>
  <c r="AN25" i="1" s="1"/>
  <c r="AP25" i="1" s="1"/>
  <c r="AR25" i="1" s="1"/>
  <c r="AT25" i="1" s="1"/>
  <c r="AJ24" i="1"/>
  <c r="AL24" i="1" s="1"/>
  <c r="AN24" i="1" s="1"/>
  <c r="AP24" i="1" s="1"/>
  <c r="AR24" i="1" s="1"/>
  <c r="AT24" i="1" s="1"/>
  <c r="AJ23" i="1"/>
  <c r="AL23" i="1" s="1"/>
  <c r="AN23" i="1" s="1"/>
  <c r="AP23" i="1" s="1"/>
  <c r="AR23" i="1" s="1"/>
  <c r="AT23" i="1" s="1"/>
  <c r="W237" i="1"/>
  <c r="Y237" i="1" s="1"/>
  <c r="AA237" i="1" s="1"/>
  <c r="AC237" i="1" s="1"/>
  <c r="AE237" i="1" s="1"/>
  <c r="AG237" i="1" s="1"/>
  <c r="W236" i="1"/>
  <c r="Y236" i="1" s="1"/>
  <c r="AA236" i="1" s="1"/>
  <c r="AC236" i="1" s="1"/>
  <c r="AE236" i="1" s="1"/>
  <c r="AG236" i="1" s="1"/>
  <c r="W235" i="1"/>
  <c r="Y235" i="1" s="1"/>
  <c r="AA235" i="1" s="1"/>
  <c r="AC235" i="1" s="1"/>
  <c r="AE235" i="1" s="1"/>
  <c r="AG235" i="1" s="1"/>
  <c r="W234" i="1"/>
  <c r="Y234" i="1" s="1"/>
  <c r="AA234" i="1" s="1"/>
  <c r="AC234" i="1" s="1"/>
  <c r="AE234" i="1" s="1"/>
  <c r="AG234" i="1" s="1"/>
  <c r="W233" i="1"/>
  <c r="Y233" i="1" s="1"/>
  <c r="AA233" i="1" s="1"/>
  <c r="AC233" i="1" s="1"/>
  <c r="AE233" i="1" s="1"/>
  <c r="AG233" i="1" s="1"/>
  <c r="W232" i="1"/>
  <c r="Y232" i="1" s="1"/>
  <c r="AA232" i="1" s="1"/>
  <c r="AC232" i="1" s="1"/>
  <c r="AE232" i="1" s="1"/>
  <c r="AG232" i="1" s="1"/>
  <c r="W231" i="1"/>
  <c r="Y231" i="1" s="1"/>
  <c r="AA231" i="1" s="1"/>
  <c r="AC231" i="1" s="1"/>
  <c r="AE231" i="1" s="1"/>
  <c r="AG231" i="1" s="1"/>
  <c r="W230" i="1"/>
  <c r="Y230" i="1" s="1"/>
  <c r="AA230" i="1" s="1"/>
  <c r="AC230" i="1" s="1"/>
  <c r="AE230" i="1" s="1"/>
  <c r="AG230" i="1" s="1"/>
  <c r="W229" i="1"/>
  <c r="Y229" i="1" s="1"/>
  <c r="AA229" i="1" s="1"/>
  <c r="AC229" i="1" s="1"/>
  <c r="AE229" i="1" s="1"/>
  <c r="AG229" i="1" s="1"/>
  <c r="W228" i="1"/>
  <c r="Y228" i="1" s="1"/>
  <c r="AA228" i="1" s="1"/>
  <c r="AC228" i="1" s="1"/>
  <c r="AE228" i="1" s="1"/>
  <c r="AG228" i="1" s="1"/>
  <c r="W227" i="1"/>
  <c r="Y227" i="1" s="1"/>
  <c r="AA227" i="1" s="1"/>
  <c r="AC227" i="1" s="1"/>
  <c r="AE227" i="1" s="1"/>
  <c r="AG227" i="1" s="1"/>
  <c r="W224" i="1"/>
  <c r="Y224" i="1" s="1"/>
  <c r="AA224" i="1" s="1"/>
  <c r="AC224" i="1" s="1"/>
  <c r="AE224" i="1" s="1"/>
  <c r="AG224" i="1" s="1"/>
  <c r="W223" i="1"/>
  <c r="Y223" i="1" s="1"/>
  <c r="AA223" i="1" s="1"/>
  <c r="AC223" i="1" s="1"/>
  <c r="AE223" i="1" s="1"/>
  <c r="AG223" i="1" s="1"/>
  <c r="W222" i="1"/>
  <c r="Y222" i="1" s="1"/>
  <c r="AA222" i="1" s="1"/>
  <c r="AC222" i="1" s="1"/>
  <c r="AE222" i="1" s="1"/>
  <c r="AG222" i="1" s="1"/>
  <c r="W221" i="1"/>
  <c r="Y221" i="1" s="1"/>
  <c r="AA221" i="1" s="1"/>
  <c r="AC221" i="1" s="1"/>
  <c r="AE221" i="1" s="1"/>
  <c r="AG221" i="1" s="1"/>
  <c r="W220" i="1"/>
  <c r="Y220" i="1" s="1"/>
  <c r="AA220" i="1" s="1"/>
  <c r="AC220" i="1" s="1"/>
  <c r="AE220" i="1" s="1"/>
  <c r="AG220" i="1" s="1"/>
  <c r="W219" i="1"/>
  <c r="Y219" i="1" s="1"/>
  <c r="AA219" i="1" s="1"/>
  <c r="AC219" i="1" s="1"/>
  <c r="AE219" i="1" s="1"/>
  <c r="AG219" i="1" s="1"/>
  <c r="W216" i="1"/>
  <c r="Y216" i="1" s="1"/>
  <c r="AA216" i="1" s="1"/>
  <c r="AC216" i="1" s="1"/>
  <c r="AE216" i="1" s="1"/>
  <c r="AG216" i="1" s="1"/>
  <c r="W215" i="1"/>
  <c r="Y215" i="1" s="1"/>
  <c r="AA215" i="1" s="1"/>
  <c r="AC215" i="1" s="1"/>
  <c r="AE215" i="1" s="1"/>
  <c r="AG215" i="1" s="1"/>
  <c r="W214" i="1"/>
  <c r="Y214" i="1" s="1"/>
  <c r="AA214" i="1" s="1"/>
  <c r="AC214" i="1" s="1"/>
  <c r="AE214" i="1" s="1"/>
  <c r="AG214" i="1" s="1"/>
  <c r="W208" i="1"/>
  <c r="Y208" i="1" s="1"/>
  <c r="AA208" i="1" s="1"/>
  <c r="AC208" i="1" s="1"/>
  <c r="AE208" i="1" s="1"/>
  <c r="W207" i="1"/>
  <c r="Y207" i="1" s="1"/>
  <c r="AA207" i="1" s="1"/>
  <c r="AC207" i="1" s="1"/>
  <c r="AE207" i="1" s="1"/>
  <c r="AG207" i="1" s="1"/>
  <c r="W200" i="1"/>
  <c r="Y200" i="1" s="1"/>
  <c r="AA200" i="1" s="1"/>
  <c r="AC200" i="1" s="1"/>
  <c r="AE200" i="1" s="1"/>
  <c r="AG200" i="1" s="1"/>
  <c r="W196" i="1"/>
  <c r="Y196" i="1" s="1"/>
  <c r="AA196" i="1" s="1"/>
  <c r="AC196" i="1" s="1"/>
  <c r="AE196" i="1" s="1"/>
  <c r="AG196" i="1" s="1"/>
  <c r="W195" i="1"/>
  <c r="Y195" i="1" s="1"/>
  <c r="AA195" i="1" s="1"/>
  <c r="AC195" i="1" s="1"/>
  <c r="AE195" i="1" s="1"/>
  <c r="AG195" i="1" s="1"/>
  <c r="W192" i="1"/>
  <c r="Y192" i="1" s="1"/>
  <c r="AA192" i="1" s="1"/>
  <c r="AC192" i="1" s="1"/>
  <c r="AE192" i="1" s="1"/>
  <c r="AG192" i="1" s="1"/>
  <c r="W191" i="1"/>
  <c r="Y191" i="1" s="1"/>
  <c r="AA191" i="1" s="1"/>
  <c r="AC191" i="1" s="1"/>
  <c r="AE191" i="1" s="1"/>
  <c r="AG191" i="1" s="1"/>
  <c r="W188" i="1"/>
  <c r="Y188" i="1" s="1"/>
  <c r="AA188" i="1" s="1"/>
  <c r="AC188" i="1" s="1"/>
  <c r="AE188" i="1" s="1"/>
  <c r="AG188" i="1" s="1"/>
  <c r="W187" i="1"/>
  <c r="Y187" i="1" s="1"/>
  <c r="AA187" i="1" s="1"/>
  <c r="AC187" i="1" s="1"/>
  <c r="AE187" i="1" s="1"/>
  <c r="AG187" i="1" s="1"/>
  <c r="W184" i="1"/>
  <c r="Y184" i="1" s="1"/>
  <c r="AA184" i="1" s="1"/>
  <c r="AC184" i="1" s="1"/>
  <c r="AE184" i="1" s="1"/>
  <c r="AG184" i="1" s="1"/>
  <c r="W183" i="1"/>
  <c r="Y183" i="1" s="1"/>
  <c r="AA183" i="1" s="1"/>
  <c r="AC183" i="1" s="1"/>
  <c r="AE183" i="1" s="1"/>
  <c r="AG183" i="1" s="1"/>
  <c r="W180" i="1"/>
  <c r="Y180" i="1" s="1"/>
  <c r="AA180" i="1" s="1"/>
  <c r="AC180" i="1" s="1"/>
  <c r="AE180" i="1" s="1"/>
  <c r="AG180" i="1" s="1"/>
  <c r="W179" i="1"/>
  <c r="Y179" i="1" s="1"/>
  <c r="AA179" i="1" s="1"/>
  <c r="AC179" i="1" s="1"/>
  <c r="AE179" i="1" s="1"/>
  <c r="AG179" i="1" s="1"/>
  <c r="W176" i="1"/>
  <c r="Y176" i="1" s="1"/>
  <c r="AA176" i="1" s="1"/>
  <c r="AC176" i="1" s="1"/>
  <c r="AE176" i="1" s="1"/>
  <c r="AG176" i="1" s="1"/>
  <c r="W175" i="1"/>
  <c r="Y175" i="1" s="1"/>
  <c r="AA175" i="1" s="1"/>
  <c r="AC175" i="1" s="1"/>
  <c r="AE175" i="1" s="1"/>
  <c r="AG175" i="1" s="1"/>
  <c r="W174" i="1"/>
  <c r="Y174" i="1" s="1"/>
  <c r="AA174" i="1" s="1"/>
  <c r="AC174" i="1" s="1"/>
  <c r="AE174" i="1" s="1"/>
  <c r="AG174" i="1" s="1"/>
  <c r="W171" i="1"/>
  <c r="Y171" i="1" s="1"/>
  <c r="AA171" i="1" s="1"/>
  <c r="AC171" i="1" s="1"/>
  <c r="AE171" i="1" s="1"/>
  <c r="AG171" i="1" s="1"/>
  <c r="W170" i="1"/>
  <c r="Y170" i="1" s="1"/>
  <c r="AA170" i="1" s="1"/>
  <c r="AC170" i="1" s="1"/>
  <c r="AE170" i="1" s="1"/>
  <c r="AG170" i="1" s="1"/>
  <c r="W167" i="1"/>
  <c r="Y167" i="1" s="1"/>
  <c r="AA167" i="1" s="1"/>
  <c r="AC167" i="1" s="1"/>
  <c r="AE167" i="1" s="1"/>
  <c r="AG167" i="1" s="1"/>
  <c r="W166" i="1"/>
  <c r="Y166" i="1" s="1"/>
  <c r="AA166" i="1" s="1"/>
  <c r="AC166" i="1" s="1"/>
  <c r="AE166" i="1" s="1"/>
  <c r="AG166" i="1" s="1"/>
  <c r="W163" i="1"/>
  <c r="Y163" i="1" s="1"/>
  <c r="AA163" i="1" s="1"/>
  <c r="AC163" i="1" s="1"/>
  <c r="AE163" i="1" s="1"/>
  <c r="AG163" i="1" s="1"/>
  <c r="W162" i="1"/>
  <c r="Y162" i="1" s="1"/>
  <c r="AA162" i="1" s="1"/>
  <c r="AC162" i="1" s="1"/>
  <c r="AE162" i="1" s="1"/>
  <c r="AG162" i="1" s="1"/>
  <c r="W161" i="1"/>
  <c r="Y161" i="1" s="1"/>
  <c r="AA161" i="1" s="1"/>
  <c r="AC161" i="1" s="1"/>
  <c r="AE161" i="1" s="1"/>
  <c r="AG161" i="1" s="1"/>
  <c r="W160" i="1"/>
  <c r="Y160" i="1" s="1"/>
  <c r="AA160" i="1" s="1"/>
  <c r="AC160" i="1" s="1"/>
  <c r="AE160" i="1" s="1"/>
  <c r="AG160" i="1" s="1"/>
  <c r="W159" i="1"/>
  <c r="Y159" i="1" s="1"/>
  <c r="AA159" i="1" s="1"/>
  <c r="AC159" i="1" s="1"/>
  <c r="AE159" i="1" s="1"/>
  <c r="AG159" i="1" s="1"/>
  <c r="W158" i="1"/>
  <c r="Y158" i="1" s="1"/>
  <c r="AA158" i="1" s="1"/>
  <c r="AC158" i="1" s="1"/>
  <c r="AE158" i="1" s="1"/>
  <c r="AG158" i="1" s="1"/>
  <c r="W157" i="1"/>
  <c r="Y157" i="1" s="1"/>
  <c r="AA157" i="1" s="1"/>
  <c r="AC157" i="1" s="1"/>
  <c r="AE157" i="1" s="1"/>
  <c r="AG157" i="1" s="1"/>
  <c r="W147" i="1"/>
  <c r="Y147" i="1" s="1"/>
  <c r="AA147" i="1" s="1"/>
  <c r="AC147" i="1" s="1"/>
  <c r="AE147" i="1" s="1"/>
  <c r="AG147" i="1" s="1"/>
  <c r="W146" i="1"/>
  <c r="Y146" i="1" s="1"/>
  <c r="AA146" i="1" s="1"/>
  <c r="AC146" i="1" s="1"/>
  <c r="AE146" i="1" s="1"/>
  <c r="AG146" i="1" s="1"/>
  <c r="W145" i="1"/>
  <c r="Y145" i="1" s="1"/>
  <c r="AA145" i="1" s="1"/>
  <c r="AC145" i="1" s="1"/>
  <c r="AE145" i="1" s="1"/>
  <c r="AG145" i="1" s="1"/>
  <c r="W144" i="1"/>
  <c r="Y144" i="1" s="1"/>
  <c r="AA144" i="1" s="1"/>
  <c r="AC144" i="1" s="1"/>
  <c r="AE144" i="1" s="1"/>
  <c r="AG144" i="1" s="1"/>
  <c r="W143" i="1"/>
  <c r="Y143" i="1" s="1"/>
  <c r="AA143" i="1" s="1"/>
  <c r="AC143" i="1" s="1"/>
  <c r="AE143" i="1" s="1"/>
  <c r="AG143" i="1" s="1"/>
  <c r="W142" i="1"/>
  <c r="Y142" i="1" s="1"/>
  <c r="AA142" i="1" s="1"/>
  <c r="AC142" i="1" s="1"/>
  <c r="AE142" i="1" s="1"/>
  <c r="AG142" i="1" s="1"/>
  <c r="W141" i="1"/>
  <c r="Y141" i="1" s="1"/>
  <c r="AA141" i="1" s="1"/>
  <c r="AC141" i="1" s="1"/>
  <c r="AE141" i="1" s="1"/>
  <c r="AG141" i="1" s="1"/>
  <c r="W140" i="1"/>
  <c r="Y140" i="1" s="1"/>
  <c r="AA140" i="1" s="1"/>
  <c r="AC140" i="1" s="1"/>
  <c r="AE140" i="1" s="1"/>
  <c r="AG140" i="1" s="1"/>
  <c r="W139" i="1"/>
  <c r="Y139" i="1" s="1"/>
  <c r="AA139" i="1" s="1"/>
  <c r="AC139" i="1" s="1"/>
  <c r="AE139" i="1" s="1"/>
  <c r="AG139" i="1" s="1"/>
  <c r="W138" i="1"/>
  <c r="Y138" i="1" s="1"/>
  <c r="AA138" i="1" s="1"/>
  <c r="AC138" i="1" s="1"/>
  <c r="AE138" i="1" s="1"/>
  <c r="AG138" i="1" s="1"/>
  <c r="W137" i="1"/>
  <c r="Y137" i="1" s="1"/>
  <c r="AA137" i="1" s="1"/>
  <c r="AC137" i="1" s="1"/>
  <c r="AE137" i="1" s="1"/>
  <c r="AG137" i="1" s="1"/>
  <c r="W136" i="1"/>
  <c r="Y136" i="1" s="1"/>
  <c r="AA136" i="1" s="1"/>
  <c r="AC136" i="1" s="1"/>
  <c r="AE136" i="1" s="1"/>
  <c r="AG136" i="1" s="1"/>
  <c r="W135" i="1"/>
  <c r="Y135" i="1" s="1"/>
  <c r="AA135" i="1" s="1"/>
  <c r="AC135" i="1" s="1"/>
  <c r="AE135" i="1" s="1"/>
  <c r="AG135" i="1" s="1"/>
  <c r="W122" i="1"/>
  <c r="Y122" i="1" s="1"/>
  <c r="AA122" i="1" s="1"/>
  <c r="AC122" i="1" s="1"/>
  <c r="AE122" i="1" s="1"/>
  <c r="AG122" i="1" s="1"/>
  <c r="W121" i="1"/>
  <c r="Y121" i="1" s="1"/>
  <c r="AA121" i="1" s="1"/>
  <c r="AC121" i="1" s="1"/>
  <c r="AE121" i="1" s="1"/>
  <c r="AG121" i="1" s="1"/>
  <c r="W118" i="1"/>
  <c r="Y118" i="1" s="1"/>
  <c r="AA118" i="1" s="1"/>
  <c r="AC118" i="1" s="1"/>
  <c r="AE118" i="1" s="1"/>
  <c r="AG118" i="1" s="1"/>
  <c r="W115" i="1"/>
  <c r="Y115" i="1" s="1"/>
  <c r="AA115" i="1" s="1"/>
  <c r="AC115" i="1" s="1"/>
  <c r="AE115" i="1" s="1"/>
  <c r="AG115" i="1" s="1"/>
  <c r="W112" i="1"/>
  <c r="Y112" i="1" s="1"/>
  <c r="AA112" i="1" s="1"/>
  <c r="AC112" i="1" s="1"/>
  <c r="AE112" i="1" s="1"/>
  <c r="AG112" i="1" s="1"/>
  <c r="W111" i="1"/>
  <c r="Y111" i="1" s="1"/>
  <c r="AA111" i="1" s="1"/>
  <c r="AC111" i="1" s="1"/>
  <c r="AE111" i="1" s="1"/>
  <c r="AG111" i="1" s="1"/>
  <c r="W110" i="1"/>
  <c r="Y110" i="1" s="1"/>
  <c r="AA110" i="1" s="1"/>
  <c r="AC110" i="1" s="1"/>
  <c r="AE110" i="1" s="1"/>
  <c r="AG110" i="1" s="1"/>
  <c r="W107" i="1"/>
  <c r="Y107" i="1" s="1"/>
  <c r="AA107" i="1" s="1"/>
  <c r="AC107" i="1" s="1"/>
  <c r="AE107" i="1" s="1"/>
  <c r="AG107" i="1" s="1"/>
  <c r="W105" i="1"/>
  <c r="Y105" i="1" s="1"/>
  <c r="AA105" i="1" s="1"/>
  <c r="AC105" i="1" s="1"/>
  <c r="AE105" i="1" s="1"/>
  <c r="AG105" i="1" s="1"/>
  <c r="W104" i="1"/>
  <c r="Y104" i="1" s="1"/>
  <c r="AA104" i="1" s="1"/>
  <c r="AC104" i="1" s="1"/>
  <c r="AE104" i="1" s="1"/>
  <c r="AG104" i="1" s="1"/>
  <c r="W103" i="1"/>
  <c r="Y103" i="1" s="1"/>
  <c r="AA103" i="1" s="1"/>
  <c r="AC103" i="1" s="1"/>
  <c r="AE103" i="1" s="1"/>
  <c r="AG103" i="1" s="1"/>
  <c r="W102" i="1"/>
  <c r="Y102" i="1" s="1"/>
  <c r="AA102" i="1" s="1"/>
  <c r="AC102" i="1" s="1"/>
  <c r="AE102" i="1" s="1"/>
  <c r="AG102" i="1" s="1"/>
  <c r="W101" i="1"/>
  <c r="Y101" i="1" s="1"/>
  <c r="AA101" i="1" s="1"/>
  <c r="AC101" i="1" s="1"/>
  <c r="AE101" i="1" s="1"/>
  <c r="AG101" i="1" s="1"/>
  <c r="W100" i="1"/>
  <c r="Y100" i="1" s="1"/>
  <c r="AA100" i="1" s="1"/>
  <c r="AC100" i="1" s="1"/>
  <c r="AE100" i="1" s="1"/>
  <c r="AG100" i="1" s="1"/>
  <c r="W99" i="1"/>
  <c r="Y99" i="1" s="1"/>
  <c r="AA99" i="1" s="1"/>
  <c r="AC99" i="1" s="1"/>
  <c r="AE99" i="1" s="1"/>
  <c r="AG99" i="1" s="1"/>
  <c r="W98" i="1"/>
  <c r="Y98" i="1" s="1"/>
  <c r="AA98" i="1" s="1"/>
  <c r="AC98" i="1" s="1"/>
  <c r="AE98" i="1" s="1"/>
  <c r="AG98" i="1" s="1"/>
  <c r="W97" i="1"/>
  <c r="Y97" i="1" s="1"/>
  <c r="AA97" i="1" s="1"/>
  <c r="AC97" i="1" s="1"/>
  <c r="AE97" i="1" s="1"/>
  <c r="AG97" i="1" s="1"/>
  <c r="W96" i="1"/>
  <c r="Y96" i="1" s="1"/>
  <c r="AA96" i="1" s="1"/>
  <c r="AC96" i="1" s="1"/>
  <c r="AE96" i="1" s="1"/>
  <c r="AG96" i="1" s="1"/>
  <c r="W95" i="1"/>
  <c r="Y95" i="1" s="1"/>
  <c r="AA95" i="1" s="1"/>
  <c r="AC95" i="1" s="1"/>
  <c r="AE95" i="1" s="1"/>
  <c r="AG95" i="1" s="1"/>
  <c r="W94" i="1"/>
  <c r="Y94" i="1" s="1"/>
  <c r="AA94" i="1" s="1"/>
  <c r="AC94" i="1" s="1"/>
  <c r="AE94" i="1" s="1"/>
  <c r="AG94" i="1" s="1"/>
  <c r="W82" i="1"/>
  <c r="Y82" i="1" s="1"/>
  <c r="AA82" i="1" s="1"/>
  <c r="AC82" i="1" s="1"/>
  <c r="AE82" i="1" s="1"/>
  <c r="AG82" i="1" s="1"/>
  <c r="W81" i="1"/>
  <c r="Y81" i="1" s="1"/>
  <c r="AA81" i="1" s="1"/>
  <c r="AC81" i="1" s="1"/>
  <c r="AE81" i="1" s="1"/>
  <c r="AG81" i="1" s="1"/>
  <c r="W80" i="1"/>
  <c r="Y80" i="1" s="1"/>
  <c r="AA80" i="1" s="1"/>
  <c r="AC80" i="1" s="1"/>
  <c r="AE80" i="1" s="1"/>
  <c r="AG80" i="1" s="1"/>
  <c r="W79" i="1"/>
  <c r="Y79" i="1" s="1"/>
  <c r="AA79" i="1" s="1"/>
  <c r="AC79" i="1" s="1"/>
  <c r="AE79" i="1" s="1"/>
  <c r="AG79" i="1" s="1"/>
  <c r="W78" i="1"/>
  <c r="Y78" i="1" s="1"/>
  <c r="AA78" i="1" s="1"/>
  <c r="AC78" i="1" s="1"/>
  <c r="AE78" i="1" s="1"/>
  <c r="AG78" i="1" s="1"/>
  <c r="W77" i="1"/>
  <c r="Y77" i="1" s="1"/>
  <c r="AA77" i="1" s="1"/>
  <c r="AC77" i="1" s="1"/>
  <c r="AE77" i="1" s="1"/>
  <c r="AG77" i="1" s="1"/>
  <c r="W76" i="1"/>
  <c r="Y76" i="1" s="1"/>
  <c r="AA76" i="1" s="1"/>
  <c r="AC76" i="1" s="1"/>
  <c r="AE76" i="1" s="1"/>
  <c r="AG76" i="1" s="1"/>
  <c r="W75" i="1"/>
  <c r="Y75" i="1" s="1"/>
  <c r="AA75" i="1" s="1"/>
  <c r="AC75" i="1" s="1"/>
  <c r="AE75" i="1" s="1"/>
  <c r="AG75" i="1" s="1"/>
  <c r="W74" i="1"/>
  <c r="Y74" i="1" s="1"/>
  <c r="AA74" i="1" s="1"/>
  <c r="AC74" i="1" s="1"/>
  <c r="AE74" i="1" s="1"/>
  <c r="AG74" i="1" s="1"/>
  <c r="W73" i="1"/>
  <c r="Y73" i="1" s="1"/>
  <c r="AA73" i="1" s="1"/>
  <c r="AC73" i="1" s="1"/>
  <c r="AE73" i="1" s="1"/>
  <c r="AG73" i="1" s="1"/>
  <c r="W72" i="1"/>
  <c r="Y72" i="1" s="1"/>
  <c r="AA72" i="1" s="1"/>
  <c r="AC72" i="1" s="1"/>
  <c r="AE72" i="1" s="1"/>
  <c r="AG72" i="1" s="1"/>
  <c r="W71" i="1"/>
  <c r="Y71" i="1" s="1"/>
  <c r="AA71" i="1" s="1"/>
  <c r="AC71" i="1" s="1"/>
  <c r="AE71" i="1" s="1"/>
  <c r="AG71" i="1" s="1"/>
  <c r="W70" i="1"/>
  <c r="Y70" i="1" s="1"/>
  <c r="AA70" i="1" s="1"/>
  <c r="AC70" i="1" s="1"/>
  <c r="AE70" i="1" s="1"/>
  <c r="AG70" i="1" s="1"/>
  <c r="W69" i="1"/>
  <c r="Y69" i="1" s="1"/>
  <c r="AA69" i="1" s="1"/>
  <c r="AC69" i="1" s="1"/>
  <c r="AE69" i="1" s="1"/>
  <c r="AG69" i="1" s="1"/>
  <c r="W67" i="1"/>
  <c r="Y67" i="1" s="1"/>
  <c r="AA67" i="1" s="1"/>
  <c r="AC67" i="1" s="1"/>
  <c r="AE67" i="1" s="1"/>
  <c r="AG67" i="1" s="1"/>
  <c r="W66" i="1"/>
  <c r="Y66" i="1" s="1"/>
  <c r="AA66" i="1" s="1"/>
  <c r="AC66" i="1" s="1"/>
  <c r="AE66" i="1" s="1"/>
  <c r="AG66" i="1" s="1"/>
  <c r="W59" i="1"/>
  <c r="Y59" i="1" s="1"/>
  <c r="AA59" i="1" s="1"/>
  <c r="AC59" i="1" s="1"/>
  <c r="AE59" i="1" s="1"/>
  <c r="AG59" i="1" s="1"/>
  <c r="W58" i="1"/>
  <c r="Y58" i="1" s="1"/>
  <c r="AA58" i="1" s="1"/>
  <c r="AC58" i="1" s="1"/>
  <c r="AE58" i="1" s="1"/>
  <c r="AG58" i="1" s="1"/>
  <c r="W57" i="1"/>
  <c r="Y57" i="1" s="1"/>
  <c r="AA57" i="1" s="1"/>
  <c r="AC57" i="1" s="1"/>
  <c r="AE57" i="1" s="1"/>
  <c r="AG57" i="1" s="1"/>
  <c r="W54" i="1"/>
  <c r="Y54" i="1" s="1"/>
  <c r="AA54" i="1" s="1"/>
  <c r="AC54" i="1" s="1"/>
  <c r="AE54" i="1" s="1"/>
  <c r="AG54" i="1" s="1"/>
  <c r="W53" i="1"/>
  <c r="Y53" i="1" s="1"/>
  <c r="AA53" i="1" s="1"/>
  <c r="AC53" i="1" s="1"/>
  <c r="AE53" i="1" s="1"/>
  <c r="AG53" i="1" s="1"/>
  <c r="W52" i="1"/>
  <c r="Y52" i="1" s="1"/>
  <c r="AA52" i="1" s="1"/>
  <c r="AC52" i="1" s="1"/>
  <c r="AE52" i="1" s="1"/>
  <c r="AG52" i="1" s="1"/>
  <c r="W51" i="1"/>
  <c r="Y51" i="1" s="1"/>
  <c r="AA51" i="1" s="1"/>
  <c r="AC51" i="1" s="1"/>
  <c r="AE51" i="1" s="1"/>
  <c r="AG51" i="1" s="1"/>
  <c r="W50" i="1"/>
  <c r="Y50" i="1" s="1"/>
  <c r="AA50" i="1" s="1"/>
  <c r="AC50" i="1" s="1"/>
  <c r="AE50" i="1" s="1"/>
  <c r="AG50" i="1" s="1"/>
  <c r="W49" i="1"/>
  <c r="Y49" i="1" s="1"/>
  <c r="AA49" i="1" s="1"/>
  <c r="AC49" i="1" s="1"/>
  <c r="AE49" i="1" s="1"/>
  <c r="AG49" i="1" s="1"/>
  <c r="W48" i="1"/>
  <c r="Y48" i="1" s="1"/>
  <c r="AA48" i="1" s="1"/>
  <c r="AC48" i="1" s="1"/>
  <c r="AE48" i="1" s="1"/>
  <c r="AG48" i="1" s="1"/>
  <c r="W40" i="1"/>
  <c r="Y40" i="1" s="1"/>
  <c r="AA40" i="1" s="1"/>
  <c r="AC40" i="1" s="1"/>
  <c r="AE40" i="1" s="1"/>
  <c r="AG40" i="1" s="1"/>
  <c r="W39" i="1"/>
  <c r="Y39" i="1" s="1"/>
  <c r="AA39" i="1" s="1"/>
  <c r="AC39" i="1" s="1"/>
  <c r="AE39" i="1" s="1"/>
  <c r="AG39" i="1" s="1"/>
  <c r="W38" i="1"/>
  <c r="Y38" i="1" s="1"/>
  <c r="AA38" i="1" s="1"/>
  <c r="AC38" i="1" s="1"/>
  <c r="AE38" i="1" s="1"/>
  <c r="AG38" i="1" s="1"/>
  <c r="W35" i="1"/>
  <c r="Y35" i="1" s="1"/>
  <c r="AA35" i="1" s="1"/>
  <c r="AC35" i="1" s="1"/>
  <c r="AE35" i="1" s="1"/>
  <c r="AG35" i="1" s="1"/>
  <c r="W34" i="1"/>
  <c r="Y34" i="1" s="1"/>
  <c r="AA34" i="1" s="1"/>
  <c r="AC34" i="1" s="1"/>
  <c r="AE34" i="1" s="1"/>
  <c r="AG34" i="1" s="1"/>
  <c r="W31" i="1"/>
  <c r="Y31" i="1" s="1"/>
  <c r="AA31" i="1" s="1"/>
  <c r="AC31" i="1" s="1"/>
  <c r="AE31" i="1" s="1"/>
  <c r="AG31" i="1" s="1"/>
  <c r="W27" i="1"/>
  <c r="Y27" i="1" s="1"/>
  <c r="AA27" i="1" s="1"/>
  <c r="AC27" i="1" s="1"/>
  <c r="AE27" i="1" s="1"/>
  <c r="AG27" i="1" s="1"/>
  <c r="W25" i="1"/>
  <c r="Y25" i="1" s="1"/>
  <c r="AA25" i="1" s="1"/>
  <c r="AC25" i="1" s="1"/>
  <c r="AE25" i="1" s="1"/>
  <c r="AG25" i="1" s="1"/>
  <c r="W24" i="1"/>
  <c r="Y24" i="1" s="1"/>
  <c r="AA24" i="1" s="1"/>
  <c r="AC24" i="1" s="1"/>
  <c r="AE24" i="1" s="1"/>
  <c r="AG24" i="1" s="1"/>
  <c r="W23" i="1"/>
  <c r="Y23" i="1" s="1"/>
  <c r="AA23" i="1" s="1"/>
  <c r="AC23" i="1" s="1"/>
  <c r="AE23" i="1" s="1"/>
  <c r="AG23" i="1" s="1"/>
  <c r="F237" i="1"/>
  <c r="H237" i="1" s="1"/>
  <c r="J237" i="1" s="1"/>
  <c r="L237" i="1" s="1"/>
  <c r="N237" i="1" s="1"/>
  <c r="P237" i="1" s="1"/>
  <c r="R237" i="1" s="1"/>
  <c r="T237" i="1" s="1"/>
  <c r="F236" i="1"/>
  <c r="H236" i="1" s="1"/>
  <c r="J236" i="1" s="1"/>
  <c r="L236" i="1" s="1"/>
  <c r="N236" i="1" s="1"/>
  <c r="P236" i="1" s="1"/>
  <c r="R236" i="1" s="1"/>
  <c r="T236" i="1" s="1"/>
  <c r="F235" i="1"/>
  <c r="H235" i="1" s="1"/>
  <c r="J235" i="1" s="1"/>
  <c r="L235" i="1" s="1"/>
  <c r="N235" i="1" s="1"/>
  <c r="P235" i="1" s="1"/>
  <c r="R235" i="1" s="1"/>
  <c r="T235" i="1" s="1"/>
  <c r="F234" i="1"/>
  <c r="H234" i="1" s="1"/>
  <c r="J234" i="1" s="1"/>
  <c r="L234" i="1" s="1"/>
  <c r="N234" i="1" s="1"/>
  <c r="P234" i="1" s="1"/>
  <c r="R234" i="1" s="1"/>
  <c r="T234" i="1" s="1"/>
  <c r="F233" i="1"/>
  <c r="H233" i="1" s="1"/>
  <c r="J233" i="1" s="1"/>
  <c r="L233" i="1" s="1"/>
  <c r="N233" i="1" s="1"/>
  <c r="P233" i="1" s="1"/>
  <c r="R233" i="1" s="1"/>
  <c r="T233" i="1" s="1"/>
  <c r="F232" i="1"/>
  <c r="H232" i="1" s="1"/>
  <c r="J232" i="1" s="1"/>
  <c r="L232" i="1" s="1"/>
  <c r="N232" i="1" s="1"/>
  <c r="P232" i="1" s="1"/>
  <c r="R232" i="1" s="1"/>
  <c r="T232" i="1" s="1"/>
  <c r="F231" i="1"/>
  <c r="H231" i="1" s="1"/>
  <c r="J231" i="1" s="1"/>
  <c r="L231" i="1" s="1"/>
  <c r="N231" i="1" s="1"/>
  <c r="P231" i="1" s="1"/>
  <c r="R231" i="1" s="1"/>
  <c r="T231" i="1" s="1"/>
  <c r="F230" i="1"/>
  <c r="H230" i="1" s="1"/>
  <c r="J230" i="1" s="1"/>
  <c r="L230" i="1" s="1"/>
  <c r="N230" i="1" s="1"/>
  <c r="P230" i="1" s="1"/>
  <c r="R230" i="1" s="1"/>
  <c r="T230" i="1" s="1"/>
  <c r="F229" i="1"/>
  <c r="H229" i="1" s="1"/>
  <c r="J229" i="1" s="1"/>
  <c r="L229" i="1" s="1"/>
  <c r="N229" i="1" s="1"/>
  <c r="P229" i="1" s="1"/>
  <c r="R229" i="1" s="1"/>
  <c r="T229" i="1" s="1"/>
  <c r="F228" i="1"/>
  <c r="H228" i="1" s="1"/>
  <c r="J228" i="1" s="1"/>
  <c r="L228" i="1" s="1"/>
  <c r="N228" i="1" s="1"/>
  <c r="P228" i="1" s="1"/>
  <c r="R228" i="1" s="1"/>
  <c r="T228" i="1" s="1"/>
  <c r="F227" i="1"/>
  <c r="H227" i="1" s="1"/>
  <c r="J227" i="1" s="1"/>
  <c r="L227" i="1" s="1"/>
  <c r="N227" i="1" s="1"/>
  <c r="P227" i="1" s="1"/>
  <c r="R227" i="1" s="1"/>
  <c r="T227" i="1" s="1"/>
  <c r="F224" i="1"/>
  <c r="H224" i="1" s="1"/>
  <c r="J224" i="1" s="1"/>
  <c r="L224" i="1" s="1"/>
  <c r="N224" i="1" s="1"/>
  <c r="P224" i="1" s="1"/>
  <c r="R224" i="1" s="1"/>
  <c r="T224" i="1" s="1"/>
  <c r="F223" i="1"/>
  <c r="H223" i="1" s="1"/>
  <c r="J223" i="1" s="1"/>
  <c r="L223" i="1" s="1"/>
  <c r="N223" i="1" s="1"/>
  <c r="P223" i="1" s="1"/>
  <c r="R223" i="1" s="1"/>
  <c r="T223" i="1" s="1"/>
  <c r="F222" i="1"/>
  <c r="H222" i="1" s="1"/>
  <c r="J222" i="1" s="1"/>
  <c r="L222" i="1" s="1"/>
  <c r="N222" i="1" s="1"/>
  <c r="P222" i="1" s="1"/>
  <c r="R222" i="1" s="1"/>
  <c r="T222" i="1" s="1"/>
  <c r="F221" i="1"/>
  <c r="H221" i="1" s="1"/>
  <c r="J221" i="1" s="1"/>
  <c r="L221" i="1" s="1"/>
  <c r="N221" i="1" s="1"/>
  <c r="P221" i="1" s="1"/>
  <c r="R221" i="1" s="1"/>
  <c r="T221" i="1" s="1"/>
  <c r="F220" i="1"/>
  <c r="H220" i="1" s="1"/>
  <c r="J220" i="1" s="1"/>
  <c r="L220" i="1" s="1"/>
  <c r="N220" i="1" s="1"/>
  <c r="P220" i="1" s="1"/>
  <c r="R220" i="1" s="1"/>
  <c r="T220" i="1" s="1"/>
  <c r="F219" i="1"/>
  <c r="H219" i="1" s="1"/>
  <c r="J219" i="1" s="1"/>
  <c r="L219" i="1" s="1"/>
  <c r="N219" i="1" s="1"/>
  <c r="P219" i="1" s="1"/>
  <c r="R219" i="1" s="1"/>
  <c r="T219" i="1" s="1"/>
  <c r="F216" i="1"/>
  <c r="H216" i="1" s="1"/>
  <c r="J216" i="1" s="1"/>
  <c r="L216" i="1" s="1"/>
  <c r="N216" i="1" s="1"/>
  <c r="P216" i="1" s="1"/>
  <c r="R216" i="1" s="1"/>
  <c r="T216" i="1" s="1"/>
  <c r="F215" i="1"/>
  <c r="H215" i="1" s="1"/>
  <c r="J215" i="1" s="1"/>
  <c r="L215" i="1" s="1"/>
  <c r="N215" i="1" s="1"/>
  <c r="P215" i="1" s="1"/>
  <c r="R215" i="1" s="1"/>
  <c r="T215" i="1" s="1"/>
  <c r="F214" i="1"/>
  <c r="H214" i="1" s="1"/>
  <c r="J214" i="1" s="1"/>
  <c r="L214" i="1" s="1"/>
  <c r="N214" i="1" s="1"/>
  <c r="P214" i="1" s="1"/>
  <c r="R214" i="1" s="1"/>
  <c r="T214" i="1" s="1"/>
  <c r="F208" i="1"/>
  <c r="H208" i="1" s="1"/>
  <c r="J208" i="1" s="1"/>
  <c r="L208" i="1" s="1"/>
  <c r="N208" i="1" s="1"/>
  <c r="P208" i="1" s="1"/>
  <c r="R208" i="1" s="1"/>
  <c r="T208" i="1" s="1"/>
  <c r="F207" i="1"/>
  <c r="H207" i="1" s="1"/>
  <c r="J207" i="1" s="1"/>
  <c r="L207" i="1" s="1"/>
  <c r="N207" i="1" s="1"/>
  <c r="P207" i="1" s="1"/>
  <c r="R207" i="1" s="1"/>
  <c r="T207" i="1" s="1"/>
  <c r="F200" i="1"/>
  <c r="H200" i="1" s="1"/>
  <c r="J200" i="1" s="1"/>
  <c r="L200" i="1" s="1"/>
  <c r="N200" i="1" s="1"/>
  <c r="P200" i="1" s="1"/>
  <c r="R200" i="1" s="1"/>
  <c r="T200" i="1" s="1"/>
  <c r="F196" i="1"/>
  <c r="H196" i="1" s="1"/>
  <c r="J196" i="1" s="1"/>
  <c r="L196" i="1" s="1"/>
  <c r="N196" i="1" s="1"/>
  <c r="P196" i="1" s="1"/>
  <c r="R196" i="1" s="1"/>
  <c r="T196" i="1" s="1"/>
  <c r="F195" i="1"/>
  <c r="H195" i="1" s="1"/>
  <c r="J195" i="1" s="1"/>
  <c r="L195" i="1" s="1"/>
  <c r="N195" i="1" s="1"/>
  <c r="P195" i="1" s="1"/>
  <c r="R195" i="1" s="1"/>
  <c r="T195" i="1" s="1"/>
  <c r="F192" i="1"/>
  <c r="H192" i="1" s="1"/>
  <c r="J192" i="1" s="1"/>
  <c r="L192" i="1" s="1"/>
  <c r="N192" i="1" s="1"/>
  <c r="P192" i="1" s="1"/>
  <c r="R192" i="1" s="1"/>
  <c r="T192" i="1" s="1"/>
  <c r="F191" i="1"/>
  <c r="H191" i="1" s="1"/>
  <c r="J191" i="1" s="1"/>
  <c r="L191" i="1" s="1"/>
  <c r="N191" i="1" s="1"/>
  <c r="P191" i="1" s="1"/>
  <c r="R191" i="1" s="1"/>
  <c r="T191" i="1" s="1"/>
  <c r="F188" i="1"/>
  <c r="H188" i="1" s="1"/>
  <c r="J188" i="1" s="1"/>
  <c r="L188" i="1" s="1"/>
  <c r="N188" i="1" s="1"/>
  <c r="P188" i="1" s="1"/>
  <c r="R188" i="1" s="1"/>
  <c r="T188" i="1" s="1"/>
  <c r="F187" i="1"/>
  <c r="H187" i="1" s="1"/>
  <c r="J187" i="1" s="1"/>
  <c r="L187" i="1" s="1"/>
  <c r="N187" i="1" s="1"/>
  <c r="P187" i="1" s="1"/>
  <c r="R187" i="1" s="1"/>
  <c r="T187" i="1" s="1"/>
  <c r="F184" i="1"/>
  <c r="H184" i="1" s="1"/>
  <c r="J184" i="1" s="1"/>
  <c r="L184" i="1" s="1"/>
  <c r="N184" i="1" s="1"/>
  <c r="P184" i="1" s="1"/>
  <c r="R184" i="1" s="1"/>
  <c r="T184" i="1" s="1"/>
  <c r="F183" i="1"/>
  <c r="H183" i="1" s="1"/>
  <c r="J183" i="1" s="1"/>
  <c r="L183" i="1" s="1"/>
  <c r="N183" i="1" s="1"/>
  <c r="P183" i="1" s="1"/>
  <c r="R183" i="1" s="1"/>
  <c r="T183" i="1" s="1"/>
  <c r="F180" i="1"/>
  <c r="H180" i="1" s="1"/>
  <c r="J180" i="1" s="1"/>
  <c r="L180" i="1" s="1"/>
  <c r="N180" i="1" s="1"/>
  <c r="P180" i="1" s="1"/>
  <c r="R180" i="1" s="1"/>
  <c r="T180" i="1" s="1"/>
  <c r="F179" i="1"/>
  <c r="H179" i="1" s="1"/>
  <c r="J179" i="1" s="1"/>
  <c r="L179" i="1" s="1"/>
  <c r="N179" i="1" s="1"/>
  <c r="P179" i="1" s="1"/>
  <c r="R179" i="1" s="1"/>
  <c r="T179" i="1" s="1"/>
  <c r="F176" i="1"/>
  <c r="H176" i="1" s="1"/>
  <c r="J176" i="1" s="1"/>
  <c r="L176" i="1" s="1"/>
  <c r="N176" i="1" s="1"/>
  <c r="P176" i="1" s="1"/>
  <c r="R176" i="1" s="1"/>
  <c r="T176" i="1" s="1"/>
  <c r="F175" i="1"/>
  <c r="H175" i="1" s="1"/>
  <c r="J175" i="1" s="1"/>
  <c r="L175" i="1" s="1"/>
  <c r="N175" i="1" s="1"/>
  <c r="P175" i="1" s="1"/>
  <c r="R175" i="1" s="1"/>
  <c r="T175" i="1" s="1"/>
  <c r="F174" i="1"/>
  <c r="H174" i="1" s="1"/>
  <c r="J174" i="1" s="1"/>
  <c r="L174" i="1" s="1"/>
  <c r="N174" i="1" s="1"/>
  <c r="P174" i="1" s="1"/>
  <c r="R174" i="1" s="1"/>
  <c r="T174" i="1" s="1"/>
  <c r="F171" i="1"/>
  <c r="H171" i="1" s="1"/>
  <c r="J171" i="1" s="1"/>
  <c r="L171" i="1" s="1"/>
  <c r="N171" i="1" s="1"/>
  <c r="P171" i="1" s="1"/>
  <c r="R171" i="1" s="1"/>
  <c r="T171" i="1" s="1"/>
  <c r="F170" i="1"/>
  <c r="H170" i="1" s="1"/>
  <c r="J170" i="1" s="1"/>
  <c r="L170" i="1" s="1"/>
  <c r="N170" i="1" s="1"/>
  <c r="P170" i="1" s="1"/>
  <c r="R170" i="1" s="1"/>
  <c r="T170" i="1" s="1"/>
  <c r="F167" i="1"/>
  <c r="H167" i="1" s="1"/>
  <c r="J167" i="1" s="1"/>
  <c r="L167" i="1" s="1"/>
  <c r="N167" i="1" s="1"/>
  <c r="P167" i="1" s="1"/>
  <c r="R167" i="1" s="1"/>
  <c r="T167" i="1" s="1"/>
  <c r="F166" i="1"/>
  <c r="H166" i="1" s="1"/>
  <c r="J166" i="1" s="1"/>
  <c r="L166" i="1" s="1"/>
  <c r="N166" i="1" s="1"/>
  <c r="P166" i="1" s="1"/>
  <c r="R166" i="1" s="1"/>
  <c r="T166" i="1" s="1"/>
  <c r="F163" i="1"/>
  <c r="H163" i="1" s="1"/>
  <c r="J163" i="1" s="1"/>
  <c r="L163" i="1" s="1"/>
  <c r="N163" i="1" s="1"/>
  <c r="P163" i="1" s="1"/>
  <c r="R163" i="1" s="1"/>
  <c r="T163" i="1" s="1"/>
  <c r="F162" i="1"/>
  <c r="H162" i="1" s="1"/>
  <c r="J162" i="1" s="1"/>
  <c r="L162" i="1" s="1"/>
  <c r="N162" i="1" s="1"/>
  <c r="P162" i="1" s="1"/>
  <c r="R162" i="1" s="1"/>
  <c r="T162" i="1" s="1"/>
  <c r="F161" i="1"/>
  <c r="H161" i="1" s="1"/>
  <c r="J161" i="1" s="1"/>
  <c r="L161" i="1" s="1"/>
  <c r="N161" i="1" s="1"/>
  <c r="P161" i="1" s="1"/>
  <c r="R161" i="1" s="1"/>
  <c r="T161" i="1" s="1"/>
  <c r="F160" i="1"/>
  <c r="H160" i="1" s="1"/>
  <c r="J160" i="1" s="1"/>
  <c r="L160" i="1" s="1"/>
  <c r="N160" i="1" s="1"/>
  <c r="P160" i="1" s="1"/>
  <c r="R160" i="1" s="1"/>
  <c r="T160" i="1" s="1"/>
  <c r="F159" i="1"/>
  <c r="H159" i="1" s="1"/>
  <c r="J159" i="1" s="1"/>
  <c r="L159" i="1" s="1"/>
  <c r="N159" i="1" s="1"/>
  <c r="P159" i="1" s="1"/>
  <c r="R159" i="1" s="1"/>
  <c r="T159" i="1" s="1"/>
  <c r="F158" i="1"/>
  <c r="H158" i="1" s="1"/>
  <c r="J158" i="1" s="1"/>
  <c r="L158" i="1" s="1"/>
  <c r="N158" i="1" s="1"/>
  <c r="P158" i="1" s="1"/>
  <c r="R158" i="1" s="1"/>
  <c r="T158" i="1" s="1"/>
  <c r="F157" i="1"/>
  <c r="H157" i="1" s="1"/>
  <c r="J157" i="1" s="1"/>
  <c r="L157" i="1" s="1"/>
  <c r="N157" i="1" s="1"/>
  <c r="P157" i="1" s="1"/>
  <c r="R157" i="1" s="1"/>
  <c r="T157" i="1" s="1"/>
  <c r="F147" i="1"/>
  <c r="H147" i="1" s="1"/>
  <c r="J147" i="1" s="1"/>
  <c r="L147" i="1" s="1"/>
  <c r="N147" i="1" s="1"/>
  <c r="P147" i="1" s="1"/>
  <c r="R147" i="1" s="1"/>
  <c r="T147" i="1" s="1"/>
  <c r="F146" i="1"/>
  <c r="H146" i="1" s="1"/>
  <c r="J146" i="1" s="1"/>
  <c r="L146" i="1" s="1"/>
  <c r="N146" i="1" s="1"/>
  <c r="P146" i="1" s="1"/>
  <c r="R146" i="1" s="1"/>
  <c r="T146" i="1" s="1"/>
  <c r="F145" i="1"/>
  <c r="H145" i="1" s="1"/>
  <c r="J145" i="1" s="1"/>
  <c r="L145" i="1" s="1"/>
  <c r="N145" i="1" s="1"/>
  <c r="P145" i="1" s="1"/>
  <c r="R145" i="1" s="1"/>
  <c r="T145" i="1" s="1"/>
  <c r="F144" i="1"/>
  <c r="H144" i="1" s="1"/>
  <c r="J144" i="1" s="1"/>
  <c r="L144" i="1" s="1"/>
  <c r="N144" i="1" s="1"/>
  <c r="P144" i="1" s="1"/>
  <c r="R144" i="1" s="1"/>
  <c r="T144" i="1" s="1"/>
  <c r="F143" i="1"/>
  <c r="H143" i="1" s="1"/>
  <c r="J143" i="1" s="1"/>
  <c r="L143" i="1" s="1"/>
  <c r="N143" i="1" s="1"/>
  <c r="P143" i="1" s="1"/>
  <c r="R143" i="1" s="1"/>
  <c r="T143" i="1" s="1"/>
  <c r="F142" i="1"/>
  <c r="H142" i="1" s="1"/>
  <c r="J142" i="1" s="1"/>
  <c r="L142" i="1" s="1"/>
  <c r="N142" i="1" s="1"/>
  <c r="P142" i="1" s="1"/>
  <c r="R142" i="1" s="1"/>
  <c r="T142" i="1" s="1"/>
  <c r="F141" i="1"/>
  <c r="H141" i="1" s="1"/>
  <c r="J141" i="1" s="1"/>
  <c r="L141" i="1" s="1"/>
  <c r="N141" i="1" s="1"/>
  <c r="P141" i="1" s="1"/>
  <c r="R141" i="1" s="1"/>
  <c r="T141" i="1" s="1"/>
  <c r="F140" i="1"/>
  <c r="H140" i="1" s="1"/>
  <c r="J140" i="1" s="1"/>
  <c r="L140" i="1" s="1"/>
  <c r="N140" i="1" s="1"/>
  <c r="P140" i="1" s="1"/>
  <c r="R140" i="1" s="1"/>
  <c r="T140" i="1" s="1"/>
  <c r="F139" i="1"/>
  <c r="H139" i="1" s="1"/>
  <c r="J139" i="1" s="1"/>
  <c r="L139" i="1" s="1"/>
  <c r="N139" i="1" s="1"/>
  <c r="P139" i="1" s="1"/>
  <c r="R139" i="1" s="1"/>
  <c r="T139" i="1" s="1"/>
  <c r="F138" i="1"/>
  <c r="H138" i="1" s="1"/>
  <c r="J138" i="1" s="1"/>
  <c r="L138" i="1" s="1"/>
  <c r="N138" i="1" s="1"/>
  <c r="P138" i="1" s="1"/>
  <c r="R138" i="1" s="1"/>
  <c r="T138" i="1" s="1"/>
  <c r="F137" i="1"/>
  <c r="H137" i="1" s="1"/>
  <c r="J137" i="1" s="1"/>
  <c r="L137" i="1" s="1"/>
  <c r="N137" i="1" s="1"/>
  <c r="P137" i="1" s="1"/>
  <c r="R137" i="1" s="1"/>
  <c r="T137" i="1" s="1"/>
  <c r="F136" i="1"/>
  <c r="H136" i="1" s="1"/>
  <c r="J136" i="1" s="1"/>
  <c r="L136" i="1" s="1"/>
  <c r="N136" i="1" s="1"/>
  <c r="P136" i="1" s="1"/>
  <c r="R136" i="1" s="1"/>
  <c r="T136" i="1" s="1"/>
  <c r="F135" i="1"/>
  <c r="H135" i="1" s="1"/>
  <c r="J135" i="1" s="1"/>
  <c r="L135" i="1" s="1"/>
  <c r="N135" i="1" s="1"/>
  <c r="P135" i="1" s="1"/>
  <c r="R135" i="1" s="1"/>
  <c r="T135" i="1" s="1"/>
  <c r="F122" i="1"/>
  <c r="H122" i="1" s="1"/>
  <c r="J122" i="1" s="1"/>
  <c r="L122" i="1" s="1"/>
  <c r="N122" i="1" s="1"/>
  <c r="P122" i="1" s="1"/>
  <c r="R122" i="1" s="1"/>
  <c r="T122" i="1" s="1"/>
  <c r="F121" i="1"/>
  <c r="H121" i="1" s="1"/>
  <c r="J121" i="1" s="1"/>
  <c r="L121" i="1" s="1"/>
  <c r="N121" i="1" s="1"/>
  <c r="P121" i="1" s="1"/>
  <c r="R121" i="1" s="1"/>
  <c r="T121" i="1" s="1"/>
  <c r="F118" i="1"/>
  <c r="H118" i="1" s="1"/>
  <c r="J118" i="1" s="1"/>
  <c r="L118" i="1" s="1"/>
  <c r="N118" i="1" s="1"/>
  <c r="P118" i="1" s="1"/>
  <c r="R118" i="1" s="1"/>
  <c r="T118" i="1" s="1"/>
  <c r="F115" i="1"/>
  <c r="H115" i="1" s="1"/>
  <c r="J115" i="1" s="1"/>
  <c r="L115" i="1" s="1"/>
  <c r="N115" i="1" s="1"/>
  <c r="P115" i="1" s="1"/>
  <c r="R115" i="1" s="1"/>
  <c r="T115" i="1" s="1"/>
  <c r="F112" i="1"/>
  <c r="H112" i="1" s="1"/>
  <c r="J112" i="1" s="1"/>
  <c r="L112" i="1" s="1"/>
  <c r="N112" i="1" s="1"/>
  <c r="P112" i="1" s="1"/>
  <c r="R112" i="1" s="1"/>
  <c r="T112" i="1" s="1"/>
  <c r="F111" i="1"/>
  <c r="H111" i="1" s="1"/>
  <c r="J111" i="1" s="1"/>
  <c r="L111" i="1" s="1"/>
  <c r="N111" i="1" s="1"/>
  <c r="P111" i="1" s="1"/>
  <c r="R111" i="1" s="1"/>
  <c r="T111" i="1" s="1"/>
  <c r="F110" i="1"/>
  <c r="H110" i="1" s="1"/>
  <c r="J110" i="1" s="1"/>
  <c r="L110" i="1" s="1"/>
  <c r="N110" i="1" s="1"/>
  <c r="P110" i="1" s="1"/>
  <c r="R110" i="1" s="1"/>
  <c r="T110" i="1" s="1"/>
  <c r="F107" i="1"/>
  <c r="H107" i="1" s="1"/>
  <c r="J107" i="1" s="1"/>
  <c r="L107" i="1" s="1"/>
  <c r="N107" i="1" s="1"/>
  <c r="P107" i="1" s="1"/>
  <c r="R107" i="1" s="1"/>
  <c r="T107" i="1" s="1"/>
  <c r="F105" i="1"/>
  <c r="H105" i="1" s="1"/>
  <c r="J105" i="1" s="1"/>
  <c r="L105" i="1" s="1"/>
  <c r="N105" i="1" s="1"/>
  <c r="P105" i="1" s="1"/>
  <c r="R105" i="1" s="1"/>
  <c r="T105" i="1" s="1"/>
  <c r="F104" i="1"/>
  <c r="H104" i="1" s="1"/>
  <c r="J104" i="1" s="1"/>
  <c r="L104" i="1" s="1"/>
  <c r="N104" i="1" s="1"/>
  <c r="P104" i="1" s="1"/>
  <c r="R104" i="1" s="1"/>
  <c r="T104" i="1" s="1"/>
  <c r="F103" i="1"/>
  <c r="H103" i="1" s="1"/>
  <c r="J103" i="1" s="1"/>
  <c r="L103" i="1" s="1"/>
  <c r="N103" i="1" s="1"/>
  <c r="P103" i="1" s="1"/>
  <c r="R103" i="1" s="1"/>
  <c r="T103" i="1" s="1"/>
  <c r="F102" i="1"/>
  <c r="H102" i="1" s="1"/>
  <c r="J102" i="1" s="1"/>
  <c r="L102" i="1" s="1"/>
  <c r="N102" i="1" s="1"/>
  <c r="P102" i="1" s="1"/>
  <c r="R102" i="1" s="1"/>
  <c r="T102" i="1" s="1"/>
  <c r="F101" i="1"/>
  <c r="H101" i="1" s="1"/>
  <c r="J101" i="1" s="1"/>
  <c r="L101" i="1" s="1"/>
  <c r="N101" i="1" s="1"/>
  <c r="P101" i="1" s="1"/>
  <c r="R101" i="1" s="1"/>
  <c r="T101" i="1" s="1"/>
  <c r="F100" i="1"/>
  <c r="H100" i="1" s="1"/>
  <c r="J100" i="1" s="1"/>
  <c r="L100" i="1" s="1"/>
  <c r="N100" i="1" s="1"/>
  <c r="P100" i="1" s="1"/>
  <c r="R100" i="1" s="1"/>
  <c r="T100" i="1" s="1"/>
  <c r="F99" i="1"/>
  <c r="H99" i="1" s="1"/>
  <c r="J99" i="1" s="1"/>
  <c r="L99" i="1" s="1"/>
  <c r="N99" i="1" s="1"/>
  <c r="P99" i="1" s="1"/>
  <c r="R99" i="1" s="1"/>
  <c r="T99" i="1" s="1"/>
  <c r="F98" i="1"/>
  <c r="H98" i="1" s="1"/>
  <c r="J98" i="1" s="1"/>
  <c r="L98" i="1" s="1"/>
  <c r="N98" i="1" s="1"/>
  <c r="P98" i="1" s="1"/>
  <c r="R98" i="1" s="1"/>
  <c r="T98" i="1" s="1"/>
  <c r="F97" i="1"/>
  <c r="H97" i="1" s="1"/>
  <c r="J97" i="1" s="1"/>
  <c r="L97" i="1" s="1"/>
  <c r="N97" i="1" s="1"/>
  <c r="P97" i="1" s="1"/>
  <c r="R97" i="1" s="1"/>
  <c r="T97" i="1" s="1"/>
  <c r="F96" i="1"/>
  <c r="H96" i="1" s="1"/>
  <c r="J96" i="1" s="1"/>
  <c r="L96" i="1" s="1"/>
  <c r="N96" i="1" s="1"/>
  <c r="P96" i="1" s="1"/>
  <c r="R96" i="1" s="1"/>
  <c r="T96" i="1" s="1"/>
  <c r="F95" i="1"/>
  <c r="H95" i="1" s="1"/>
  <c r="J95" i="1" s="1"/>
  <c r="L95" i="1" s="1"/>
  <c r="N95" i="1" s="1"/>
  <c r="P95" i="1" s="1"/>
  <c r="R95" i="1" s="1"/>
  <c r="T95" i="1" s="1"/>
  <c r="F94" i="1"/>
  <c r="H94" i="1" s="1"/>
  <c r="J94" i="1" s="1"/>
  <c r="L94" i="1" s="1"/>
  <c r="N94" i="1" s="1"/>
  <c r="P94" i="1" s="1"/>
  <c r="R94" i="1" s="1"/>
  <c r="T94" i="1" s="1"/>
  <c r="F82" i="1"/>
  <c r="H82" i="1" s="1"/>
  <c r="J82" i="1" s="1"/>
  <c r="L82" i="1" s="1"/>
  <c r="N82" i="1" s="1"/>
  <c r="P82" i="1" s="1"/>
  <c r="R82" i="1" s="1"/>
  <c r="T82" i="1" s="1"/>
  <c r="F81" i="1"/>
  <c r="H81" i="1" s="1"/>
  <c r="J81" i="1" s="1"/>
  <c r="L81" i="1" s="1"/>
  <c r="N81" i="1" s="1"/>
  <c r="P81" i="1" s="1"/>
  <c r="R81" i="1" s="1"/>
  <c r="T81" i="1" s="1"/>
  <c r="F80" i="1"/>
  <c r="H80" i="1" s="1"/>
  <c r="J80" i="1" s="1"/>
  <c r="L80" i="1" s="1"/>
  <c r="N80" i="1" s="1"/>
  <c r="P80" i="1" s="1"/>
  <c r="R80" i="1" s="1"/>
  <c r="T80" i="1" s="1"/>
  <c r="F79" i="1"/>
  <c r="H79" i="1" s="1"/>
  <c r="J79" i="1" s="1"/>
  <c r="L79" i="1" s="1"/>
  <c r="N79" i="1" s="1"/>
  <c r="P79" i="1" s="1"/>
  <c r="R79" i="1" s="1"/>
  <c r="T79" i="1" s="1"/>
  <c r="F78" i="1"/>
  <c r="H78" i="1" s="1"/>
  <c r="J78" i="1" s="1"/>
  <c r="L78" i="1" s="1"/>
  <c r="N78" i="1" s="1"/>
  <c r="P78" i="1" s="1"/>
  <c r="R78" i="1" s="1"/>
  <c r="T78" i="1" s="1"/>
  <c r="F77" i="1"/>
  <c r="H77" i="1" s="1"/>
  <c r="J77" i="1" s="1"/>
  <c r="L77" i="1" s="1"/>
  <c r="N77" i="1" s="1"/>
  <c r="P77" i="1" s="1"/>
  <c r="R77" i="1" s="1"/>
  <c r="T77" i="1" s="1"/>
  <c r="F76" i="1"/>
  <c r="H76" i="1" s="1"/>
  <c r="J76" i="1" s="1"/>
  <c r="L76" i="1" s="1"/>
  <c r="N76" i="1" s="1"/>
  <c r="P76" i="1" s="1"/>
  <c r="R76" i="1" s="1"/>
  <c r="T76" i="1" s="1"/>
  <c r="F75" i="1"/>
  <c r="H75" i="1" s="1"/>
  <c r="J75" i="1" s="1"/>
  <c r="L75" i="1" s="1"/>
  <c r="N75" i="1" s="1"/>
  <c r="P75" i="1" s="1"/>
  <c r="R75" i="1" s="1"/>
  <c r="T75" i="1" s="1"/>
  <c r="F74" i="1"/>
  <c r="H74" i="1" s="1"/>
  <c r="J74" i="1" s="1"/>
  <c r="L74" i="1" s="1"/>
  <c r="N74" i="1" s="1"/>
  <c r="P74" i="1" s="1"/>
  <c r="R74" i="1" s="1"/>
  <c r="T74" i="1" s="1"/>
  <c r="F73" i="1"/>
  <c r="H73" i="1" s="1"/>
  <c r="J73" i="1" s="1"/>
  <c r="L73" i="1" s="1"/>
  <c r="N73" i="1" s="1"/>
  <c r="P73" i="1" s="1"/>
  <c r="R73" i="1" s="1"/>
  <c r="T73" i="1" s="1"/>
  <c r="F72" i="1"/>
  <c r="H72" i="1" s="1"/>
  <c r="J72" i="1" s="1"/>
  <c r="L72" i="1" s="1"/>
  <c r="N72" i="1" s="1"/>
  <c r="P72" i="1" s="1"/>
  <c r="R72" i="1" s="1"/>
  <c r="T72" i="1" s="1"/>
  <c r="F71" i="1"/>
  <c r="H71" i="1" s="1"/>
  <c r="J71" i="1" s="1"/>
  <c r="L71" i="1" s="1"/>
  <c r="N71" i="1" s="1"/>
  <c r="P71" i="1" s="1"/>
  <c r="R71" i="1" s="1"/>
  <c r="T71" i="1" s="1"/>
  <c r="F70" i="1"/>
  <c r="H70" i="1" s="1"/>
  <c r="J70" i="1" s="1"/>
  <c r="L70" i="1" s="1"/>
  <c r="N70" i="1" s="1"/>
  <c r="P70" i="1" s="1"/>
  <c r="R70" i="1" s="1"/>
  <c r="T70" i="1" s="1"/>
  <c r="F69" i="1"/>
  <c r="H69" i="1" s="1"/>
  <c r="J69" i="1" s="1"/>
  <c r="L69" i="1" s="1"/>
  <c r="N69" i="1" s="1"/>
  <c r="P69" i="1" s="1"/>
  <c r="R69" i="1" s="1"/>
  <c r="T69" i="1" s="1"/>
  <c r="F66" i="1"/>
  <c r="H66" i="1" s="1"/>
  <c r="J66" i="1" s="1"/>
  <c r="L66" i="1" s="1"/>
  <c r="N66" i="1" s="1"/>
  <c r="P66" i="1" s="1"/>
  <c r="R66" i="1" s="1"/>
  <c r="T66" i="1" s="1"/>
  <c r="F59" i="1"/>
  <c r="H59" i="1" s="1"/>
  <c r="J59" i="1" s="1"/>
  <c r="L59" i="1" s="1"/>
  <c r="N59" i="1" s="1"/>
  <c r="P59" i="1" s="1"/>
  <c r="R59" i="1" s="1"/>
  <c r="T59" i="1" s="1"/>
  <c r="F58" i="1"/>
  <c r="H58" i="1" s="1"/>
  <c r="J58" i="1" s="1"/>
  <c r="L58" i="1" s="1"/>
  <c r="N58" i="1" s="1"/>
  <c r="P58" i="1" s="1"/>
  <c r="R58" i="1" s="1"/>
  <c r="T58" i="1" s="1"/>
  <c r="F57" i="1"/>
  <c r="H57" i="1" s="1"/>
  <c r="J57" i="1" s="1"/>
  <c r="L57" i="1" s="1"/>
  <c r="N57" i="1" s="1"/>
  <c r="P57" i="1" s="1"/>
  <c r="R57" i="1" s="1"/>
  <c r="T57" i="1" s="1"/>
  <c r="F54" i="1"/>
  <c r="H54" i="1" s="1"/>
  <c r="J54" i="1" s="1"/>
  <c r="L54" i="1" s="1"/>
  <c r="N54" i="1" s="1"/>
  <c r="P54" i="1" s="1"/>
  <c r="R54" i="1" s="1"/>
  <c r="T54" i="1" s="1"/>
  <c r="F53" i="1"/>
  <c r="H53" i="1" s="1"/>
  <c r="J53" i="1" s="1"/>
  <c r="L53" i="1" s="1"/>
  <c r="N53" i="1" s="1"/>
  <c r="P53" i="1" s="1"/>
  <c r="R53" i="1" s="1"/>
  <c r="T53" i="1" s="1"/>
  <c r="F52" i="1"/>
  <c r="H52" i="1" s="1"/>
  <c r="J52" i="1" s="1"/>
  <c r="L52" i="1" s="1"/>
  <c r="N52" i="1" s="1"/>
  <c r="P52" i="1" s="1"/>
  <c r="R52" i="1" s="1"/>
  <c r="T52" i="1" s="1"/>
  <c r="F51" i="1"/>
  <c r="H51" i="1" s="1"/>
  <c r="J51" i="1" s="1"/>
  <c r="L51" i="1" s="1"/>
  <c r="N51" i="1" s="1"/>
  <c r="P51" i="1" s="1"/>
  <c r="R51" i="1" s="1"/>
  <c r="T51" i="1" s="1"/>
  <c r="F50" i="1"/>
  <c r="H50" i="1" s="1"/>
  <c r="J50" i="1" s="1"/>
  <c r="L50" i="1" s="1"/>
  <c r="N50" i="1" s="1"/>
  <c r="P50" i="1" s="1"/>
  <c r="R50" i="1" s="1"/>
  <c r="T50" i="1" s="1"/>
  <c r="F49" i="1"/>
  <c r="H49" i="1" s="1"/>
  <c r="J49" i="1" s="1"/>
  <c r="L49" i="1" s="1"/>
  <c r="N49" i="1" s="1"/>
  <c r="P49" i="1" s="1"/>
  <c r="R49" i="1" s="1"/>
  <c r="T49" i="1" s="1"/>
  <c r="F48" i="1"/>
  <c r="H48" i="1" s="1"/>
  <c r="J48" i="1" s="1"/>
  <c r="L48" i="1" s="1"/>
  <c r="N48" i="1" s="1"/>
  <c r="P48" i="1" s="1"/>
  <c r="R48" i="1" s="1"/>
  <c r="T48" i="1" s="1"/>
  <c r="F40" i="1"/>
  <c r="H40" i="1" s="1"/>
  <c r="J40" i="1" s="1"/>
  <c r="L40" i="1" s="1"/>
  <c r="N40" i="1" s="1"/>
  <c r="P40" i="1" s="1"/>
  <c r="R40" i="1" s="1"/>
  <c r="T40" i="1" s="1"/>
  <c r="F39" i="1"/>
  <c r="H39" i="1" s="1"/>
  <c r="J39" i="1" s="1"/>
  <c r="L39" i="1" s="1"/>
  <c r="N39" i="1" s="1"/>
  <c r="P39" i="1" s="1"/>
  <c r="R39" i="1" s="1"/>
  <c r="T39" i="1" s="1"/>
  <c r="F38" i="1"/>
  <c r="H38" i="1" s="1"/>
  <c r="J38" i="1" s="1"/>
  <c r="L38" i="1" s="1"/>
  <c r="N38" i="1" s="1"/>
  <c r="P38" i="1" s="1"/>
  <c r="R38" i="1" s="1"/>
  <c r="T38" i="1" s="1"/>
  <c r="F35" i="1"/>
  <c r="H35" i="1" s="1"/>
  <c r="J35" i="1" s="1"/>
  <c r="L35" i="1" s="1"/>
  <c r="N35" i="1" s="1"/>
  <c r="P35" i="1" s="1"/>
  <c r="R35" i="1" s="1"/>
  <c r="T35" i="1" s="1"/>
  <c r="F34" i="1"/>
  <c r="H34" i="1" s="1"/>
  <c r="J34" i="1" s="1"/>
  <c r="L34" i="1" s="1"/>
  <c r="N34" i="1" s="1"/>
  <c r="P34" i="1" s="1"/>
  <c r="R34" i="1" s="1"/>
  <c r="T34" i="1" s="1"/>
  <c r="F27" i="1"/>
  <c r="H27" i="1" s="1"/>
  <c r="J27" i="1" s="1"/>
  <c r="L27" i="1" s="1"/>
  <c r="N27" i="1" s="1"/>
  <c r="P27" i="1" s="1"/>
  <c r="R27" i="1" s="1"/>
  <c r="T27" i="1" s="1"/>
  <c r="F25" i="1"/>
  <c r="H25" i="1" s="1"/>
  <c r="J25" i="1" s="1"/>
  <c r="L25" i="1" s="1"/>
  <c r="N25" i="1" s="1"/>
  <c r="P25" i="1" s="1"/>
  <c r="R25" i="1" s="1"/>
  <c r="T25" i="1" s="1"/>
  <c r="F24" i="1"/>
  <c r="H24" i="1" s="1"/>
  <c r="J24" i="1" s="1"/>
  <c r="L24" i="1" s="1"/>
  <c r="N24" i="1" s="1"/>
  <c r="P24" i="1" s="1"/>
  <c r="R24" i="1" s="1"/>
  <c r="T24" i="1" s="1"/>
  <c r="F23" i="1"/>
  <c r="H23" i="1" s="1"/>
  <c r="J23" i="1" s="1"/>
  <c r="L23" i="1" s="1"/>
  <c r="N23" i="1" s="1"/>
  <c r="P23" i="1" s="1"/>
  <c r="R23" i="1" s="1"/>
  <c r="T23" i="1" s="1"/>
  <c r="E254" i="1"/>
  <c r="E217" i="1"/>
  <c r="E210" i="1" s="1"/>
  <c r="E213" i="1"/>
  <c r="E212" i="1"/>
  <c r="E206" i="1"/>
  <c r="E198" i="1"/>
  <c r="E193" i="1"/>
  <c r="E189" i="1"/>
  <c r="E185" i="1"/>
  <c r="E181" i="1"/>
  <c r="E177" i="1"/>
  <c r="E172" i="1"/>
  <c r="E168" i="1"/>
  <c r="E164" i="1"/>
  <c r="E155" i="1"/>
  <c r="E245" i="1" s="1"/>
  <c r="E154" i="1"/>
  <c r="E133" i="1"/>
  <c r="E119" i="1"/>
  <c r="E116" i="1"/>
  <c r="E113" i="1"/>
  <c r="E108" i="1"/>
  <c r="E248" i="1"/>
  <c r="E92" i="1"/>
  <c r="E55" i="1"/>
  <c r="E46" i="1"/>
  <c r="E36" i="1"/>
  <c r="E253" i="1" s="1"/>
  <c r="AH208" i="1" l="1"/>
  <c r="AG208" i="1"/>
  <c r="AI208" i="1"/>
  <c r="AJ208" i="1" s="1"/>
  <c r="AI250" i="1"/>
  <c r="E250" i="1"/>
  <c r="E88" i="1"/>
  <c r="E129" i="1"/>
  <c r="E252" i="1"/>
  <c r="AI88" i="1"/>
  <c r="AI129" i="1"/>
  <c r="AI252" i="1"/>
  <c r="E18" i="1"/>
  <c r="AI253" i="1"/>
  <c r="AI18" i="1"/>
  <c r="E247" i="1"/>
  <c r="AI247" i="1"/>
  <c r="AI251" i="1"/>
  <c r="AI210" i="1"/>
  <c r="AI152" i="1"/>
  <c r="AI246" i="1"/>
  <c r="E246" i="1"/>
  <c r="E152" i="1"/>
  <c r="E251" i="1"/>
  <c r="W226" i="1"/>
  <c r="Y226" i="1" s="1"/>
  <c r="AA226" i="1" s="1"/>
  <c r="AC226" i="1" s="1"/>
  <c r="AE226" i="1" s="1"/>
  <c r="AG226" i="1" s="1"/>
  <c r="AH226" i="1"/>
  <c r="AJ226" i="1" s="1"/>
  <c r="AL226" i="1" s="1"/>
  <c r="AN226" i="1" s="1"/>
  <c r="AP226" i="1" s="1"/>
  <c r="AR226" i="1" s="1"/>
  <c r="AT226" i="1" s="1"/>
  <c r="D226" i="1"/>
  <c r="F226" i="1" s="1"/>
  <c r="H226" i="1" s="1"/>
  <c r="J226" i="1" s="1"/>
  <c r="L226" i="1" s="1"/>
  <c r="N226" i="1" s="1"/>
  <c r="P226" i="1" s="1"/>
  <c r="R226" i="1" s="1"/>
  <c r="T226" i="1" s="1"/>
  <c r="AK208" i="1" l="1"/>
  <c r="AL208" i="1" s="1"/>
  <c r="AI254" i="1"/>
  <c r="AI206" i="1"/>
  <c r="AI243" i="1" s="1"/>
  <c r="E243" i="1"/>
  <c r="E258" i="1" s="1"/>
  <c r="W154" i="1"/>
  <c r="Y154" i="1" s="1"/>
  <c r="AA154" i="1" s="1"/>
  <c r="AC154" i="1" s="1"/>
  <c r="AE154" i="1" s="1"/>
  <c r="AG154" i="1" s="1"/>
  <c r="AH154" i="1"/>
  <c r="AJ154" i="1" s="1"/>
  <c r="AL154" i="1" s="1"/>
  <c r="AN154" i="1" s="1"/>
  <c r="AP154" i="1" s="1"/>
  <c r="AR154" i="1" s="1"/>
  <c r="AT154" i="1" s="1"/>
  <c r="W155" i="1"/>
  <c r="Y155" i="1" s="1"/>
  <c r="AA155" i="1" s="1"/>
  <c r="AC155" i="1" s="1"/>
  <c r="AE155" i="1" s="1"/>
  <c r="AG155" i="1" s="1"/>
  <c r="AH155" i="1"/>
  <c r="AJ155" i="1" s="1"/>
  <c r="AL155" i="1" s="1"/>
  <c r="AN155" i="1" s="1"/>
  <c r="AP155" i="1" s="1"/>
  <c r="AR155" i="1" s="1"/>
  <c r="AT155" i="1" s="1"/>
  <c r="D154" i="1"/>
  <c r="F154" i="1" s="1"/>
  <c r="H154" i="1" s="1"/>
  <c r="J154" i="1" s="1"/>
  <c r="L154" i="1" s="1"/>
  <c r="N154" i="1" s="1"/>
  <c r="P154" i="1" s="1"/>
  <c r="R154" i="1" s="1"/>
  <c r="T154" i="1" s="1"/>
  <c r="D155" i="1"/>
  <c r="F155" i="1" s="1"/>
  <c r="H155" i="1" s="1"/>
  <c r="J155" i="1" s="1"/>
  <c r="L155" i="1" s="1"/>
  <c r="N155" i="1" s="1"/>
  <c r="P155" i="1" s="1"/>
  <c r="R155" i="1" s="1"/>
  <c r="T155" i="1" s="1"/>
  <c r="W193" i="1"/>
  <c r="Y193" i="1" s="1"/>
  <c r="AA193" i="1" s="1"/>
  <c r="AC193" i="1" s="1"/>
  <c r="AE193" i="1" s="1"/>
  <c r="AG193" i="1" s="1"/>
  <c r="AH193" i="1"/>
  <c r="AJ193" i="1" s="1"/>
  <c r="AL193" i="1" s="1"/>
  <c r="AN193" i="1" s="1"/>
  <c r="AP193" i="1" s="1"/>
  <c r="AR193" i="1" s="1"/>
  <c r="AT193" i="1" s="1"/>
  <c r="D193" i="1"/>
  <c r="F193" i="1" s="1"/>
  <c r="H193" i="1" s="1"/>
  <c r="J193" i="1" s="1"/>
  <c r="L193" i="1" s="1"/>
  <c r="N193" i="1" s="1"/>
  <c r="P193" i="1" s="1"/>
  <c r="R193" i="1" s="1"/>
  <c r="T193" i="1" s="1"/>
  <c r="AI258" i="1" l="1"/>
  <c r="AM208" i="1"/>
  <c r="AN208" i="1" s="1"/>
  <c r="AK254" i="1"/>
  <c r="AK206" i="1"/>
  <c r="AK243" i="1" s="1"/>
  <c r="AI249" i="1"/>
  <c r="W131" i="1"/>
  <c r="Y131" i="1" s="1"/>
  <c r="AA131" i="1" s="1"/>
  <c r="AC131" i="1" s="1"/>
  <c r="AE131" i="1" s="1"/>
  <c r="AG131" i="1" s="1"/>
  <c r="AH131" i="1"/>
  <c r="AJ131" i="1" s="1"/>
  <c r="AL131" i="1" s="1"/>
  <c r="AN131" i="1" s="1"/>
  <c r="AP131" i="1" s="1"/>
  <c r="AR131" i="1" s="1"/>
  <c r="AT131" i="1" s="1"/>
  <c r="D131" i="1"/>
  <c r="F131" i="1" s="1"/>
  <c r="H131" i="1" s="1"/>
  <c r="J131" i="1" s="1"/>
  <c r="L131" i="1" s="1"/>
  <c r="N131" i="1" s="1"/>
  <c r="P131" i="1" s="1"/>
  <c r="R131" i="1" s="1"/>
  <c r="T131" i="1" s="1"/>
  <c r="AK258" i="1" l="1"/>
  <c r="AO208" i="1"/>
  <c r="AP208" i="1" s="1"/>
  <c r="AR208" i="1" s="1"/>
  <c r="AT208" i="1" s="1"/>
  <c r="AM206" i="1"/>
  <c r="AM243" i="1" s="1"/>
  <c r="AM254" i="1"/>
  <c r="AH93" i="1"/>
  <c r="W92" i="1"/>
  <c r="Y92" i="1" s="1"/>
  <c r="AA92" i="1" s="1"/>
  <c r="AC92" i="1" s="1"/>
  <c r="AE92" i="1" s="1"/>
  <c r="AG92" i="1" s="1"/>
  <c r="AH92" i="1"/>
  <c r="AJ92" i="1" s="1"/>
  <c r="AL92" i="1" s="1"/>
  <c r="AN92" i="1" s="1"/>
  <c r="AP92" i="1" s="1"/>
  <c r="AR92" i="1" s="1"/>
  <c r="AT92" i="1" s="1"/>
  <c r="D92" i="1"/>
  <c r="F92" i="1" s="1"/>
  <c r="H92" i="1" s="1"/>
  <c r="J92" i="1" s="1"/>
  <c r="L92" i="1" s="1"/>
  <c r="N92" i="1" s="1"/>
  <c r="P92" i="1" s="1"/>
  <c r="R92" i="1" s="1"/>
  <c r="T92" i="1" s="1"/>
  <c r="W91" i="1"/>
  <c r="Y91" i="1" s="1"/>
  <c r="AA91" i="1" s="1"/>
  <c r="AC91" i="1" s="1"/>
  <c r="AE91" i="1" s="1"/>
  <c r="AG91" i="1" s="1"/>
  <c r="AH91" i="1"/>
  <c r="AJ91" i="1" s="1"/>
  <c r="AL91" i="1" s="1"/>
  <c r="AN91" i="1" s="1"/>
  <c r="AP91" i="1" s="1"/>
  <c r="AR91" i="1" s="1"/>
  <c r="AT91" i="1" s="1"/>
  <c r="D91" i="1"/>
  <c r="F91" i="1" s="1"/>
  <c r="H91" i="1" s="1"/>
  <c r="J91" i="1" s="1"/>
  <c r="L91" i="1" s="1"/>
  <c r="N91" i="1" s="1"/>
  <c r="P91" i="1" s="1"/>
  <c r="R91" i="1" s="1"/>
  <c r="T91" i="1" s="1"/>
  <c r="W90" i="1"/>
  <c r="Y90" i="1" s="1"/>
  <c r="AA90" i="1" s="1"/>
  <c r="AC90" i="1" s="1"/>
  <c r="AE90" i="1" s="1"/>
  <c r="AG90" i="1" s="1"/>
  <c r="AH90" i="1"/>
  <c r="AJ90" i="1" s="1"/>
  <c r="AL90" i="1" s="1"/>
  <c r="AN90" i="1" s="1"/>
  <c r="AP90" i="1" s="1"/>
  <c r="AR90" i="1" s="1"/>
  <c r="AT90" i="1" s="1"/>
  <c r="F90" i="1"/>
  <c r="H90" i="1" s="1"/>
  <c r="J90" i="1" s="1"/>
  <c r="L90" i="1" s="1"/>
  <c r="N90" i="1" s="1"/>
  <c r="P90" i="1" s="1"/>
  <c r="R90" i="1" s="1"/>
  <c r="T90" i="1" s="1"/>
  <c r="W119" i="1"/>
  <c r="Y119" i="1" s="1"/>
  <c r="AA119" i="1" s="1"/>
  <c r="AC119" i="1" s="1"/>
  <c r="AE119" i="1" s="1"/>
  <c r="AG119" i="1" s="1"/>
  <c r="AH119" i="1"/>
  <c r="AJ119" i="1" s="1"/>
  <c r="AL119" i="1" s="1"/>
  <c r="AN119" i="1" s="1"/>
  <c r="AP119" i="1" s="1"/>
  <c r="AR119" i="1" s="1"/>
  <c r="AT119" i="1" s="1"/>
  <c r="D119" i="1"/>
  <c r="F119" i="1" s="1"/>
  <c r="H119" i="1" s="1"/>
  <c r="J119" i="1" s="1"/>
  <c r="L119" i="1" s="1"/>
  <c r="N119" i="1" s="1"/>
  <c r="P119" i="1" s="1"/>
  <c r="R119" i="1" s="1"/>
  <c r="T119" i="1" s="1"/>
  <c r="W116" i="1"/>
  <c r="Y116" i="1" s="1"/>
  <c r="AA116" i="1" s="1"/>
  <c r="AC116" i="1" s="1"/>
  <c r="AE116" i="1" s="1"/>
  <c r="AG116" i="1" s="1"/>
  <c r="AH116" i="1"/>
  <c r="AJ116" i="1" s="1"/>
  <c r="AL116" i="1" s="1"/>
  <c r="AN116" i="1" s="1"/>
  <c r="AP116" i="1" s="1"/>
  <c r="AR116" i="1" s="1"/>
  <c r="AT116" i="1" s="1"/>
  <c r="D116" i="1"/>
  <c r="F116" i="1" s="1"/>
  <c r="H116" i="1" s="1"/>
  <c r="J116" i="1" s="1"/>
  <c r="L116" i="1" s="1"/>
  <c r="N116" i="1" s="1"/>
  <c r="P116" i="1" s="1"/>
  <c r="R116" i="1" s="1"/>
  <c r="T116" i="1" s="1"/>
  <c r="W113" i="1"/>
  <c r="Y113" i="1" s="1"/>
  <c r="AA113" i="1" s="1"/>
  <c r="AC113" i="1" s="1"/>
  <c r="AE113" i="1" s="1"/>
  <c r="AG113" i="1" s="1"/>
  <c r="AH113" i="1"/>
  <c r="AJ113" i="1" s="1"/>
  <c r="AL113" i="1" s="1"/>
  <c r="AN113" i="1" s="1"/>
  <c r="AP113" i="1" s="1"/>
  <c r="AR113" i="1" s="1"/>
  <c r="AT113" i="1" s="1"/>
  <c r="D113" i="1"/>
  <c r="F113" i="1" s="1"/>
  <c r="H113" i="1" s="1"/>
  <c r="J113" i="1" s="1"/>
  <c r="L113" i="1" s="1"/>
  <c r="N113" i="1" s="1"/>
  <c r="P113" i="1" s="1"/>
  <c r="R113" i="1" s="1"/>
  <c r="T113" i="1" s="1"/>
  <c r="W108" i="1"/>
  <c r="Y108" i="1" s="1"/>
  <c r="AA108" i="1" s="1"/>
  <c r="AC108" i="1" s="1"/>
  <c r="AE108" i="1" s="1"/>
  <c r="AG108" i="1" s="1"/>
  <c r="AH108" i="1"/>
  <c r="AJ108" i="1" s="1"/>
  <c r="AL108" i="1" s="1"/>
  <c r="AN108" i="1" s="1"/>
  <c r="AP108" i="1" s="1"/>
  <c r="AR108" i="1" s="1"/>
  <c r="AT108" i="1" s="1"/>
  <c r="D108" i="1"/>
  <c r="F108" i="1" s="1"/>
  <c r="H108" i="1" s="1"/>
  <c r="J108" i="1" s="1"/>
  <c r="L108" i="1" s="1"/>
  <c r="N108" i="1" s="1"/>
  <c r="P108" i="1" s="1"/>
  <c r="R108" i="1" s="1"/>
  <c r="T108" i="1" s="1"/>
  <c r="AM258" i="1" l="1"/>
  <c r="AO206" i="1"/>
  <c r="AO243" i="1" s="1"/>
  <c r="AO254" i="1"/>
  <c r="AH248" i="1"/>
  <c r="AJ248" i="1" s="1"/>
  <c r="AL248" i="1" s="1"/>
  <c r="AN248" i="1" s="1"/>
  <c r="AP248" i="1" s="1"/>
  <c r="AR248" i="1" s="1"/>
  <c r="AT248" i="1" s="1"/>
  <c r="AJ93" i="1"/>
  <c r="AL93" i="1" s="1"/>
  <c r="AN93" i="1" s="1"/>
  <c r="AP93" i="1" s="1"/>
  <c r="AR93" i="1" s="1"/>
  <c r="AT93" i="1" s="1"/>
  <c r="W248" i="1"/>
  <c r="Y248" i="1" s="1"/>
  <c r="AA248" i="1" s="1"/>
  <c r="AC248" i="1" s="1"/>
  <c r="AE248" i="1" s="1"/>
  <c r="AG248" i="1" s="1"/>
  <c r="W93" i="1"/>
  <c r="Y93" i="1" s="1"/>
  <c r="AA93" i="1" s="1"/>
  <c r="AC93" i="1" s="1"/>
  <c r="AE93" i="1" s="1"/>
  <c r="AG93" i="1" s="1"/>
  <c r="D248" i="1"/>
  <c r="F248" i="1" s="1"/>
  <c r="H248" i="1" s="1"/>
  <c r="J248" i="1" s="1"/>
  <c r="L248" i="1" s="1"/>
  <c r="N248" i="1" s="1"/>
  <c r="P248" i="1" s="1"/>
  <c r="R248" i="1" s="1"/>
  <c r="T248" i="1" s="1"/>
  <c r="F93" i="1"/>
  <c r="H93" i="1" s="1"/>
  <c r="J93" i="1" s="1"/>
  <c r="L93" i="1" s="1"/>
  <c r="N93" i="1" s="1"/>
  <c r="P93" i="1" s="1"/>
  <c r="R93" i="1" s="1"/>
  <c r="T93" i="1" s="1"/>
  <c r="AH88" i="1"/>
  <c r="AJ88" i="1" s="1"/>
  <c r="AL88" i="1" s="1"/>
  <c r="AN88" i="1" s="1"/>
  <c r="AP88" i="1" s="1"/>
  <c r="AR88" i="1" s="1"/>
  <c r="AT88" i="1" s="1"/>
  <c r="D251" i="1"/>
  <c r="F251" i="1" s="1"/>
  <c r="H251" i="1" s="1"/>
  <c r="J251" i="1" s="1"/>
  <c r="L251" i="1" s="1"/>
  <c r="N251" i="1" s="1"/>
  <c r="P251" i="1" s="1"/>
  <c r="R251" i="1" s="1"/>
  <c r="T251" i="1" s="1"/>
  <c r="AH251" i="1"/>
  <c r="AJ251" i="1" s="1"/>
  <c r="AL251" i="1" s="1"/>
  <c r="AN251" i="1" s="1"/>
  <c r="AP251" i="1" s="1"/>
  <c r="AR251" i="1" s="1"/>
  <c r="AT251" i="1" s="1"/>
  <c r="W88" i="1"/>
  <c r="Y88" i="1" s="1"/>
  <c r="AA88" i="1" s="1"/>
  <c r="AC88" i="1" s="1"/>
  <c r="AE88" i="1" s="1"/>
  <c r="AG88" i="1" s="1"/>
  <c r="D88" i="1"/>
  <c r="F88" i="1" s="1"/>
  <c r="H88" i="1" s="1"/>
  <c r="J88" i="1" s="1"/>
  <c r="L88" i="1" s="1"/>
  <c r="N88" i="1" s="1"/>
  <c r="P88" i="1" s="1"/>
  <c r="R88" i="1" s="1"/>
  <c r="T88" i="1" s="1"/>
  <c r="W251" i="1"/>
  <c r="Y251" i="1" s="1"/>
  <c r="AA251" i="1" s="1"/>
  <c r="AC251" i="1" s="1"/>
  <c r="AE251" i="1" s="1"/>
  <c r="AG251" i="1" s="1"/>
  <c r="AO258" i="1" l="1"/>
  <c r="W213" i="1"/>
  <c r="Y213" i="1" s="1"/>
  <c r="AA213" i="1" s="1"/>
  <c r="AC213" i="1" s="1"/>
  <c r="AE213" i="1" s="1"/>
  <c r="AG213" i="1" s="1"/>
  <c r="AH213" i="1"/>
  <c r="AJ213" i="1" s="1"/>
  <c r="AL213" i="1" s="1"/>
  <c r="AN213" i="1" s="1"/>
  <c r="AP213" i="1" s="1"/>
  <c r="AR213" i="1" s="1"/>
  <c r="AT213" i="1" s="1"/>
  <c r="D213" i="1"/>
  <c r="F213" i="1" s="1"/>
  <c r="H213" i="1" s="1"/>
  <c r="J213" i="1" s="1"/>
  <c r="L213" i="1" s="1"/>
  <c r="N213" i="1" s="1"/>
  <c r="P213" i="1" s="1"/>
  <c r="R213" i="1" s="1"/>
  <c r="T213" i="1" s="1"/>
  <c r="W212" i="1"/>
  <c r="Y212" i="1" s="1"/>
  <c r="AA212" i="1" s="1"/>
  <c r="AC212" i="1" s="1"/>
  <c r="AE212" i="1" s="1"/>
  <c r="AG212" i="1" s="1"/>
  <c r="AH212" i="1"/>
  <c r="AJ212" i="1" s="1"/>
  <c r="AL212" i="1" s="1"/>
  <c r="AN212" i="1" s="1"/>
  <c r="AP212" i="1" s="1"/>
  <c r="AR212" i="1" s="1"/>
  <c r="AT212" i="1" s="1"/>
  <c r="D212" i="1"/>
  <c r="F212" i="1" s="1"/>
  <c r="H212" i="1" s="1"/>
  <c r="J212" i="1" s="1"/>
  <c r="L212" i="1" s="1"/>
  <c r="N212" i="1" s="1"/>
  <c r="P212" i="1" s="1"/>
  <c r="R212" i="1" s="1"/>
  <c r="T212" i="1" s="1"/>
  <c r="AH217" i="1"/>
  <c r="D217" i="1"/>
  <c r="AJ255" i="1" l="1"/>
  <c r="AL255" i="1" s="1"/>
  <c r="AN255" i="1" s="1"/>
  <c r="AP255" i="1" s="1"/>
  <c r="AR255" i="1" s="1"/>
  <c r="AT255" i="1" s="1"/>
  <c r="AJ217" i="1"/>
  <c r="AL217" i="1" s="1"/>
  <c r="AN217" i="1" s="1"/>
  <c r="AP217" i="1" s="1"/>
  <c r="AR217" i="1" s="1"/>
  <c r="AT217" i="1" s="1"/>
  <c r="W210" i="1"/>
  <c r="Y210" i="1" s="1"/>
  <c r="AA210" i="1" s="1"/>
  <c r="AC210" i="1" s="1"/>
  <c r="AE210" i="1" s="1"/>
  <c r="AG210" i="1" s="1"/>
  <c r="W217" i="1"/>
  <c r="Y217" i="1" s="1"/>
  <c r="AA217" i="1" s="1"/>
  <c r="AC217" i="1" s="1"/>
  <c r="AE217" i="1" s="1"/>
  <c r="AG217" i="1" s="1"/>
  <c r="D210" i="1"/>
  <c r="F210" i="1" s="1"/>
  <c r="H210" i="1" s="1"/>
  <c r="J210" i="1" s="1"/>
  <c r="L210" i="1" s="1"/>
  <c r="N210" i="1" s="1"/>
  <c r="P210" i="1" s="1"/>
  <c r="R210" i="1" s="1"/>
  <c r="T210" i="1" s="1"/>
  <c r="F217" i="1"/>
  <c r="H217" i="1" s="1"/>
  <c r="J217" i="1" s="1"/>
  <c r="L217" i="1" s="1"/>
  <c r="N217" i="1" s="1"/>
  <c r="P217" i="1" s="1"/>
  <c r="R217" i="1" s="1"/>
  <c r="T217" i="1" s="1"/>
  <c r="AH210" i="1"/>
  <c r="AJ210" i="1" s="1"/>
  <c r="AL210" i="1" s="1"/>
  <c r="AN210" i="1" s="1"/>
  <c r="AP210" i="1" s="1"/>
  <c r="AR210" i="1" s="1"/>
  <c r="AT210" i="1" s="1"/>
  <c r="W255" i="1"/>
  <c r="Y255" i="1" s="1"/>
  <c r="AA255" i="1" s="1"/>
  <c r="AC255" i="1" s="1"/>
  <c r="AE255" i="1" s="1"/>
  <c r="AG255" i="1" s="1"/>
  <c r="F255" i="1"/>
  <c r="H255" i="1" s="1"/>
  <c r="J255" i="1" s="1"/>
  <c r="L255" i="1" s="1"/>
  <c r="N255" i="1" s="1"/>
  <c r="P255" i="1" s="1"/>
  <c r="R255" i="1" s="1"/>
  <c r="T255" i="1" s="1"/>
  <c r="W254" i="1" l="1"/>
  <c r="Y254" i="1" s="1"/>
  <c r="AA254" i="1" s="1"/>
  <c r="AC254" i="1" s="1"/>
  <c r="AE254" i="1" s="1"/>
  <c r="AG254" i="1" s="1"/>
  <c r="AH254" i="1"/>
  <c r="AJ254" i="1" s="1"/>
  <c r="AL254" i="1" s="1"/>
  <c r="AN254" i="1" s="1"/>
  <c r="AP254" i="1" s="1"/>
  <c r="AR254" i="1" s="1"/>
  <c r="AT254" i="1" s="1"/>
  <c r="D254" i="1"/>
  <c r="F254" i="1" s="1"/>
  <c r="H254" i="1" s="1"/>
  <c r="J254" i="1" s="1"/>
  <c r="L254" i="1" s="1"/>
  <c r="N254" i="1" s="1"/>
  <c r="P254" i="1" s="1"/>
  <c r="R254" i="1" s="1"/>
  <c r="T254" i="1" s="1"/>
  <c r="W206" i="1"/>
  <c r="Y206" i="1" s="1"/>
  <c r="AA206" i="1" s="1"/>
  <c r="AC206" i="1" s="1"/>
  <c r="AE206" i="1" s="1"/>
  <c r="AG206" i="1" s="1"/>
  <c r="AH206" i="1"/>
  <c r="AJ206" i="1" s="1"/>
  <c r="AL206" i="1" s="1"/>
  <c r="AN206" i="1" s="1"/>
  <c r="AP206" i="1" s="1"/>
  <c r="AR206" i="1" s="1"/>
  <c r="AT206" i="1" s="1"/>
  <c r="D206" i="1"/>
  <c r="F206" i="1" s="1"/>
  <c r="H206" i="1" s="1"/>
  <c r="J206" i="1" s="1"/>
  <c r="L206" i="1" s="1"/>
  <c r="N206" i="1" s="1"/>
  <c r="P206" i="1" s="1"/>
  <c r="R206" i="1" s="1"/>
  <c r="T206" i="1" s="1"/>
  <c r="W245" i="1" l="1"/>
  <c r="Y245" i="1" s="1"/>
  <c r="AA245" i="1" s="1"/>
  <c r="AC245" i="1" s="1"/>
  <c r="AE245" i="1" s="1"/>
  <c r="AG245" i="1" s="1"/>
  <c r="AH245" i="1"/>
  <c r="AJ245" i="1" s="1"/>
  <c r="AL245" i="1" s="1"/>
  <c r="AN245" i="1" s="1"/>
  <c r="AP245" i="1" s="1"/>
  <c r="AR245" i="1" s="1"/>
  <c r="AT245" i="1" s="1"/>
  <c r="D245" i="1"/>
  <c r="F245" i="1" s="1"/>
  <c r="H245" i="1" s="1"/>
  <c r="J245" i="1" s="1"/>
  <c r="L245" i="1" s="1"/>
  <c r="N245" i="1" s="1"/>
  <c r="P245" i="1" s="1"/>
  <c r="R245" i="1" s="1"/>
  <c r="T245" i="1" s="1"/>
  <c r="W198" i="1"/>
  <c r="Y198" i="1" s="1"/>
  <c r="AA198" i="1" s="1"/>
  <c r="AC198" i="1" s="1"/>
  <c r="AE198" i="1" s="1"/>
  <c r="AG198" i="1" s="1"/>
  <c r="AH198" i="1"/>
  <c r="AJ198" i="1" s="1"/>
  <c r="AL198" i="1" s="1"/>
  <c r="AN198" i="1" s="1"/>
  <c r="AP198" i="1" s="1"/>
  <c r="AR198" i="1" s="1"/>
  <c r="AT198" i="1" s="1"/>
  <c r="D198" i="1"/>
  <c r="F198" i="1" s="1"/>
  <c r="H198" i="1" s="1"/>
  <c r="J198" i="1" s="1"/>
  <c r="L198" i="1" s="1"/>
  <c r="N198" i="1" s="1"/>
  <c r="P198" i="1" s="1"/>
  <c r="R198" i="1" s="1"/>
  <c r="T198" i="1" s="1"/>
  <c r="W189" i="1"/>
  <c r="Y189" i="1" s="1"/>
  <c r="AA189" i="1" s="1"/>
  <c r="AC189" i="1" s="1"/>
  <c r="AE189" i="1" s="1"/>
  <c r="AG189" i="1" s="1"/>
  <c r="AH189" i="1"/>
  <c r="AJ189" i="1" s="1"/>
  <c r="AL189" i="1" s="1"/>
  <c r="AN189" i="1" s="1"/>
  <c r="AP189" i="1" s="1"/>
  <c r="AR189" i="1" s="1"/>
  <c r="AT189" i="1" s="1"/>
  <c r="D189" i="1"/>
  <c r="F189" i="1" s="1"/>
  <c r="H189" i="1" s="1"/>
  <c r="J189" i="1" s="1"/>
  <c r="L189" i="1" s="1"/>
  <c r="N189" i="1" s="1"/>
  <c r="P189" i="1" s="1"/>
  <c r="R189" i="1" s="1"/>
  <c r="T189" i="1" s="1"/>
  <c r="W185" i="1"/>
  <c r="Y185" i="1" s="1"/>
  <c r="AA185" i="1" s="1"/>
  <c r="AC185" i="1" s="1"/>
  <c r="AE185" i="1" s="1"/>
  <c r="AG185" i="1" s="1"/>
  <c r="AH185" i="1"/>
  <c r="AJ185" i="1" s="1"/>
  <c r="AL185" i="1" s="1"/>
  <c r="AN185" i="1" s="1"/>
  <c r="AP185" i="1" s="1"/>
  <c r="AR185" i="1" s="1"/>
  <c r="AT185" i="1" s="1"/>
  <c r="D185" i="1"/>
  <c r="F185" i="1" s="1"/>
  <c r="H185" i="1" s="1"/>
  <c r="J185" i="1" s="1"/>
  <c r="L185" i="1" s="1"/>
  <c r="N185" i="1" s="1"/>
  <c r="P185" i="1" s="1"/>
  <c r="R185" i="1" s="1"/>
  <c r="T185" i="1" s="1"/>
  <c r="W181" i="1"/>
  <c r="Y181" i="1" s="1"/>
  <c r="AA181" i="1" s="1"/>
  <c r="AC181" i="1" s="1"/>
  <c r="AE181" i="1" s="1"/>
  <c r="AG181" i="1" s="1"/>
  <c r="AH181" i="1"/>
  <c r="AJ181" i="1" s="1"/>
  <c r="AL181" i="1" s="1"/>
  <c r="AN181" i="1" s="1"/>
  <c r="AP181" i="1" s="1"/>
  <c r="AR181" i="1" s="1"/>
  <c r="AT181" i="1" s="1"/>
  <c r="D181" i="1"/>
  <c r="F181" i="1" s="1"/>
  <c r="H181" i="1" s="1"/>
  <c r="J181" i="1" s="1"/>
  <c r="L181" i="1" s="1"/>
  <c r="N181" i="1" s="1"/>
  <c r="P181" i="1" s="1"/>
  <c r="R181" i="1" s="1"/>
  <c r="T181" i="1" s="1"/>
  <c r="W177" i="1"/>
  <c r="Y177" i="1" s="1"/>
  <c r="AA177" i="1" s="1"/>
  <c r="AC177" i="1" s="1"/>
  <c r="AE177" i="1" s="1"/>
  <c r="AG177" i="1" s="1"/>
  <c r="AH177" i="1"/>
  <c r="AJ177" i="1" s="1"/>
  <c r="AL177" i="1" s="1"/>
  <c r="AN177" i="1" s="1"/>
  <c r="AP177" i="1" s="1"/>
  <c r="AR177" i="1" s="1"/>
  <c r="AT177" i="1" s="1"/>
  <c r="D177" i="1"/>
  <c r="F177" i="1" s="1"/>
  <c r="H177" i="1" s="1"/>
  <c r="J177" i="1" s="1"/>
  <c r="L177" i="1" s="1"/>
  <c r="N177" i="1" s="1"/>
  <c r="P177" i="1" s="1"/>
  <c r="R177" i="1" s="1"/>
  <c r="T177" i="1" s="1"/>
  <c r="W172" i="1"/>
  <c r="Y172" i="1" s="1"/>
  <c r="AA172" i="1" s="1"/>
  <c r="AC172" i="1" s="1"/>
  <c r="AE172" i="1" s="1"/>
  <c r="AG172" i="1" s="1"/>
  <c r="AH172" i="1"/>
  <c r="AJ172" i="1" s="1"/>
  <c r="AL172" i="1" s="1"/>
  <c r="AN172" i="1" s="1"/>
  <c r="AP172" i="1" s="1"/>
  <c r="AR172" i="1" s="1"/>
  <c r="AT172" i="1" s="1"/>
  <c r="D172" i="1"/>
  <c r="F172" i="1" s="1"/>
  <c r="H172" i="1" s="1"/>
  <c r="J172" i="1" s="1"/>
  <c r="L172" i="1" s="1"/>
  <c r="N172" i="1" s="1"/>
  <c r="P172" i="1" s="1"/>
  <c r="R172" i="1" s="1"/>
  <c r="T172" i="1" s="1"/>
  <c r="W168" i="1"/>
  <c r="Y168" i="1" s="1"/>
  <c r="AA168" i="1" s="1"/>
  <c r="AC168" i="1" s="1"/>
  <c r="AE168" i="1" s="1"/>
  <c r="AG168" i="1" s="1"/>
  <c r="AH168" i="1"/>
  <c r="AJ168" i="1" s="1"/>
  <c r="AL168" i="1" s="1"/>
  <c r="AN168" i="1" s="1"/>
  <c r="AP168" i="1" s="1"/>
  <c r="AR168" i="1" s="1"/>
  <c r="AT168" i="1" s="1"/>
  <c r="D168" i="1"/>
  <c r="F168" i="1" s="1"/>
  <c r="H168" i="1" s="1"/>
  <c r="J168" i="1" s="1"/>
  <c r="L168" i="1" s="1"/>
  <c r="N168" i="1" s="1"/>
  <c r="P168" i="1" s="1"/>
  <c r="R168" i="1" s="1"/>
  <c r="T168" i="1" s="1"/>
  <c r="W164" i="1"/>
  <c r="Y164" i="1" s="1"/>
  <c r="AA164" i="1" s="1"/>
  <c r="AC164" i="1" s="1"/>
  <c r="AE164" i="1" s="1"/>
  <c r="AG164" i="1" s="1"/>
  <c r="AH164" i="1"/>
  <c r="AJ164" i="1" s="1"/>
  <c r="AL164" i="1" s="1"/>
  <c r="AN164" i="1" s="1"/>
  <c r="AP164" i="1" s="1"/>
  <c r="AR164" i="1" s="1"/>
  <c r="AT164" i="1" s="1"/>
  <c r="D164" i="1"/>
  <c r="F164" i="1" s="1"/>
  <c r="H164" i="1" s="1"/>
  <c r="J164" i="1" s="1"/>
  <c r="L164" i="1" s="1"/>
  <c r="N164" i="1" s="1"/>
  <c r="P164" i="1" s="1"/>
  <c r="R164" i="1" s="1"/>
  <c r="T164" i="1" s="1"/>
  <c r="W132" i="1"/>
  <c r="Y132" i="1" s="1"/>
  <c r="AA132" i="1" s="1"/>
  <c r="AC132" i="1" s="1"/>
  <c r="AE132" i="1" s="1"/>
  <c r="AG132" i="1" s="1"/>
  <c r="AH132" i="1"/>
  <c r="AJ132" i="1" s="1"/>
  <c r="AL132" i="1" s="1"/>
  <c r="AN132" i="1" s="1"/>
  <c r="AP132" i="1" s="1"/>
  <c r="AR132" i="1" s="1"/>
  <c r="AT132" i="1" s="1"/>
  <c r="D132" i="1"/>
  <c r="F132" i="1" s="1"/>
  <c r="H132" i="1" s="1"/>
  <c r="J132" i="1" s="1"/>
  <c r="L132" i="1" s="1"/>
  <c r="N132" i="1" s="1"/>
  <c r="P132" i="1" s="1"/>
  <c r="R132" i="1" s="1"/>
  <c r="T132" i="1" s="1"/>
  <c r="W133" i="1"/>
  <c r="Y133" i="1" s="1"/>
  <c r="AA133" i="1" s="1"/>
  <c r="AC133" i="1" s="1"/>
  <c r="AE133" i="1" s="1"/>
  <c r="AG133" i="1" s="1"/>
  <c r="AH133" i="1"/>
  <c r="AJ133" i="1" s="1"/>
  <c r="AL133" i="1" s="1"/>
  <c r="AN133" i="1" s="1"/>
  <c r="AP133" i="1" s="1"/>
  <c r="AR133" i="1" s="1"/>
  <c r="AT133" i="1" s="1"/>
  <c r="D133" i="1"/>
  <c r="F133" i="1" s="1"/>
  <c r="H133" i="1" s="1"/>
  <c r="J133" i="1" s="1"/>
  <c r="L133" i="1" s="1"/>
  <c r="N133" i="1" s="1"/>
  <c r="P133" i="1" s="1"/>
  <c r="R133" i="1" s="1"/>
  <c r="T133" i="1" s="1"/>
  <c r="W252" i="1" l="1"/>
  <c r="Y252" i="1" s="1"/>
  <c r="AA252" i="1" s="1"/>
  <c r="AC252" i="1" s="1"/>
  <c r="AE252" i="1" s="1"/>
  <c r="AG252" i="1" s="1"/>
  <c r="D152" i="1"/>
  <c r="F152" i="1" s="1"/>
  <c r="H152" i="1" s="1"/>
  <c r="J152" i="1" s="1"/>
  <c r="L152" i="1" s="1"/>
  <c r="N152" i="1" s="1"/>
  <c r="P152" i="1" s="1"/>
  <c r="R152" i="1" s="1"/>
  <c r="T152" i="1" s="1"/>
  <c r="AH129" i="1"/>
  <c r="AJ129" i="1" s="1"/>
  <c r="AL129" i="1" s="1"/>
  <c r="AN129" i="1" s="1"/>
  <c r="AP129" i="1" s="1"/>
  <c r="AR129" i="1" s="1"/>
  <c r="AT129" i="1" s="1"/>
  <c r="AH252" i="1"/>
  <c r="AJ252" i="1" s="1"/>
  <c r="AL252" i="1" s="1"/>
  <c r="AN252" i="1" s="1"/>
  <c r="AP252" i="1" s="1"/>
  <c r="AR252" i="1" s="1"/>
  <c r="AT252" i="1" s="1"/>
  <c r="AH152" i="1"/>
  <c r="AJ152" i="1" s="1"/>
  <c r="AL152" i="1" s="1"/>
  <c r="AN152" i="1" s="1"/>
  <c r="AP152" i="1" s="1"/>
  <c r="AR152" i="1" s="1"/>
  <c r="AT152" i="1" s="1"/>
  <c r="D129" i="1"/>
  <c r="F129" i="1" s="1"/>
  <c r="H129" i="1" s="1"/>
  <c r="J129" i="1" s="1"/>
  <c r="L129" i="1" s="1"/>
  <c r="N129" i="1" s="1"/>
  <c r="P129" i="1" s="1"/>
  <c r="R129" i="1" s="1"/>
  <c r="T129" i="1" s="1"/>
  <c r="D252" i="1"/>
  <c r="F252" i="1" s="1"/>
  <c r="H252" i="1" s="1"/>
  <c r="J252" i="1" s="1"/>
  <c r="L252" i="1" s="1"/>
  <c r="N252" i="1" s="1"/>
  <c r="P252" i="1" s="1"/>
  <c r="R252" i="1" s="1"/>
  <c r="T252" i="1" s="1"/>
  <c r="W152" i="1"/>
  <c r="Y152" i="1" s="1"/>
  <c r="AA152" i="1" s="1"/>
  <c r="AC152" i="1" s="1"/>
  <c r="AE152" i="1" s="1"/>
  <c r="AG152" i="1" s="1"/>
  <c r="W129" i="1"/>
  <c r="Y129" i="1" s="1"/>
  <c r="AA129" i="1" s="1"/>
  <c r="AC129" i="1" s="1"/>
  <c r="AE129" i="1" s="1"/>
  <c r="AG129" i="1" s="1"/>
  <c r="AH22" i="1"/>
  <c r="D22" i="1"/>
  <c r="AH21" i="1"/>
  <c r="W20" i="1"/>
  <c r="Y20" i="1" s="1"/>
  <c r="AA20" i="1" s="1"/>
  <c r="AC20" i="1" s="1"/>
  <c r="AE20" i="1" s="1"/>
  <c r="AG20" i="1" s="1"/>
  <c r="AH20" i="1"/>
  <c r="AJ20" i="1" s="1"/>
  <c r="AL20" i="1" s="1"/>
  <c r="AN20" i="1" s="1"/>
  <c r="AP20" i="1" s="1"/>
  <c r="AR20" i="1" s="1"/>
  <c r="AT20" i="1" s="1"/>
  <c r="F20" i="1"/>
  <c r="H20" i="1" s="1"/>
  <c r="J20" i="1" s="1"/>
  <c r="L20" i="1" s="1"/>
  <c r="N20" i="1" s="1"/>
  <c r="P20" i="1" s="1"/>
  <c r="R20" i="1" s="1"/>
  <c r="T20" i="1" s="1"/>
  <c r="W64" i="1"/>
  <c r="Y64" i="1" s="1"/>
  <c r="AA64" i="1" s="1"/>
  <c r="AC64" i="1" s="1"/>
  <c r="AE64" i="1" s="1"/>
  <c r="AG64" i="1" s="1"/>
  <c r="AH64" i="1"/>
  <c r="AJ64" i="1" s="1"/>
  <c r="AL64" i="1" s="1"/>
  <c r="AN64" i="1" s="1"/>
  <c r="AP64" i="1" s="1"/>
  <c r="AR64" i="1" s="1"/>
  <c r="AT64" i="1" s="1"/>
  <c r="D64" i="1"/>
  <c r="F64" i="1" s="1"/>
  <c r="H64" i="1" s="1"/>
  <c r="J64" i="1" s="1"/>
  <c r="L64" i="1" s="1"/>
  <c r="N64" i="1" s="1"/>
  <c r="P64" i="1" s="1"/>
  <c r="R64" i="1" s="1"/>
  <c r="T64" i="1" s="1"/>
  <c r="W55" i="1"/>
  <c r="Y55" i="1" s="1"/>
  <c r="AA55" i="1" s="1"/>
  <c r="AC55" i="1" s="1"/>
  <c r="AE55" i="1" s="1"/>
  <c r="AG55" i="1" s="1"/>
  <c r="AH55" i="1"/>
  <c r="AJ55" i="1" s="1"/>
  <c r="AL55" i="1" s="1"/>
  <c r="AN55" i="1" s="1"/>
  <c r="AP55" i="1" s="1"/>
  <c r="AR55" i="1" s="1"/>
  <c r="AT55" i="1" s="1"/>
  <c r="D55" i="1"/>
  <c r="F55" i="1" s="1"/>
  <c r="H55" i="1" s="1"/>
  <c r="J55" i="1" s="1"/>
  <c r="L55" i="1" s="1"/>
  <c r="N55" i="1" s="1"/>
  <c r="P55" i="1" s="1"/>
  <c r="R55" i="1" s="1"/>
  <c r="T55" i="1" s="1"/>
  <c r="AH46" i="1"/>
  <c r="D46" i="1"/>
  <c r="F46" i="1" s="1"/>
  <c r="H46" i="1" s="1"/>
  <c r="J46" i="1" s="1"/>
  <c r="L46" i="1" s="1"/>
  <c r="N46" i="1" s="1"/>
  <c r="P46" i="1" s="1"/>
  <c r="R46" i="1" s="1"/>
  <c r="T46" i="1" s="1"/>
  <c r="AH36" i="1"/>
  <c r="D36" i="1"/>
  <c r="D31" i="1"/>
  <c r="AH250" i="1" l="1"/>
  <c r="AJ250" i="1" s="1"/>
  <c r="AL250" i="1" s="1"/>
  <c r="AN250" i="1" s="1"/>
  <c r="AP250" i="1" s="1"/>
  <c r="AR250" i="1" s="1"/>
  <c r="AT250" i="1" s="1"/>
  <c r="F31" i="1"/>
  <c r="H31" i="1" s="1"/>
  <c r="J31" i="1" s="1"/>
  <c r="L31" i="1" s="1"/>
  <c r="N31" i="1" s="1"/>
  <c r="P31" i="1" s="1"/>
  <c r="R31" i="1" s="1"/>
  <c r="T31" i="1" s="1"/>
  <c r="D250" i="1"/>
  <c r="F250" i="1" s="1"/>
  <c r="H250" i="1" s="1"/>
  <c r="J250" i="1" s="1"/>
  <c r="L250" i="1" s="1"/>
  <c r="N250" i="1" s="1"/>
  <c r="P250" i="1" s="1"/>
  <c r="R250" i="1" s="1"/>
  <c r="T250" i="1" s="1"/>
  <c r="W46" i="1"/>
  <c r="Y46" i="1" s="1"/>
  <c r="AA46" i="1" s="1"/>
  <c r="AC46" i="1" s="1"/>
  <c r="AE46" i="1" s="1"/>
  <c r="AG46" i="1" s="1"/>
  <c r="W250" i="1"/>
  <c r="Y250" i="1" s="1"/>
  <c r="AA250" i="1" s="1"/>
  <c r="AC250" i="1" s="1"/>
  <c r="AE250" i="1" s="1"/>
  <c r="AG250" i="1" s="1"/>
  <c r="AJ46" i="1"/>
  <c r="AL46" i="1" s="1"/>
  <c r="AN46" i="1" s="1"/>
  <c r="AP46" i="1" s="1"/>
  <c r="AR46" i="1" s="1"/>
  <c r="AT46" i="1" s="1"/>
  <c r="W253" i="1"/>
  <c r="Y253" i="1" s="1"/>
  <c r="AA253" i="1" s="1"/>
  <c r="AC253" i="1" s="1"/>
  <c r="AE253" i="1" s="1"/>
  <c r="AG253" i="1" s="1"/>
  <c r="W36" i="1"/>
  <c r="Y36" i="1" s="1"/>
  <c r="AA36" i="1" s="1"/>
  <c r="AC36" i="1" s="1"/>
  <c r="AE36" i="1" s="1"/>
  <c r="AG36" i="1" s="1"/>
  <c r="AH246" i="1"/>
  <c r="AJ246" i="1" s="1"/>
  <c r="AL246" i="1" s="1"/>
  <c r="AN246" i="1" s="1"/>
  <c r="AP246" i="1" s="1"/>
  <c r="AR246" i="1" s="1"/>
  <c r="AT246" i="1" s="1"/>
  <c r="AJ21" i="1"/>
  <c r="AL21" i="1" s="1"/>
  <c r="AN21" i="1" s="1"/>
  <c r="AP21" i="1" s="1"/>
  <c r="AR21" i="1" s="1"/>
  <c r="AT21" i="1" s="1"/>
  <c r="W247" i="1"/>
  <c r="Y247" i="1" s="1"/>
  <c r="AA247" i="1" s="1"/>
  <c r="AC247" i="1" s="1"/>
  <c r="AE247" i="1" s="1"/>
  <c r="AG247" i="1" s="1"/>
  <c r="W22" i="1"/>
  <c r="Y22" i="1" s="1"/>
  <c r="AA22" i="1" s="1"/>
  <c r="AC22" i="1" s="1"/>
  <c r="AE22" i="1" s="1"/>
  <c r="AG22" i="1" s="1"/>
  <c r="AH247" i="1"/>
  <c r="AJ247" i="1" s="1"/>
  <c r="AL247" i="1" s="1"/>
  <c r="AN247" i="1" s="1"/>
  <c r="AP247" i="1" s="1"/>
  <c r="AR247" i="1" s="1"/>
  <c r="AT247" i="1" s="1"/>
  <c r="AJ22" i="1"/>
  <c r="AL22" i="1" s="1"/>
  <c r="AN22" i="1" s="1"/>
  <c r="AP22" i="1" s="1"/>
  <c r="AR22" i="1" s="1"/>
  <c r="AT22" i="1" s="1"/>
  <c r="AH253" i="1"/>
  <c r="AJ253" i="1" s="1"/>
  <c r="AL253" i="1" s="1"/>
  <c r="AN253" i="1" s="1"/>
  <c r="AP253" i="1" s="1"/>
  <c r="AR253" i="1" s="1"/>
  <c r="AT253" i="1" s="1"/>
  <c r="AJ36" i="1"/>
  <c r="AL36" i="1" s="1"/>
  <c r="AN36" i="1" s="1"/>
  <c r="AP36" i="1" s="1"/>
  <c r="AR36" i="1" s="1"/>
  <c r="AT36" i="1" s="1"/>
  <c r="W246" i="1"/>
  <c r="Y246" i="1" s="1"/>
  <c r="AA246" i="1" s="1"/>
  <c r="AC246" i="1" s="1"/>
  <c r="AE246" i="1" s="1"/>
  <c r="AG246" i="1" s="1"/>
  <c r="W21" i="1"/>
  <c r="Y21" i="1" s="1"/>
  <c r="AA21" i="1" s="1"/>
  <c r="AC21" i="1" s="1"/>
  <c r="AE21" i="1" s="1"/>
  <c r="AG21" i="1" s="1"/>
  <c r="D247" i="1"/>
  <c r="F247" i="1" s="1"/>
  <c r="H247" i="1" s="1"/>
  <c r="J247" i="1" s="1"/>
  <c r="L247" i="1" s="1"/>
  <c r="N247" i="1" s="1"/>
  <c r="P247" i="1" s="1"/>
  <c r="R247" i="1" s="1"/>
  <c r="T247" i="1" s="1"/>
  <c r="F22" i="1"/>
  <c r="H22" i="1" s="1"/>
  <c r="J22" i="1" s="1"/>
  <c r="L22" i="1" s="1"/>
  <c r="N22" i="1" s="1"/>
  <c r="P22" i="1" s="1"/>
  <c r="R22" i="1" s="1"/>
  <c r="T22" i="1" s="1"/>
  <c r="D253" i="1"/>
  <c r="F253" i="1" s="1"/>
  <c r="H253" i="1" s="1"/>
  <c r="J253" i="1" s="1"/>
  <c r="L253" i="1" s="1"/>
  <c r="N253" i="1" s="1"/>
  <c r="P253" i="1" s="1"/>
  <c r="R253" i="1" s="1"/>
  <c r="T253" i="1" s="1"/>
  <c r="F36" i="1"/>
  <c r="H36" i="1" s="1"/>
  <c r="J36" i="1" s="1"/>
  <c r="L36" i="1" s="1"/>
  <c r="N36" i="1" s="1"/>
  <c r="P36" i="1" s="1"/>
  <c r="R36" i="1" s="1"/>
  <c r="T36" i="1" s="1"/>
  <c r="D246" i="1"/>
  <c r="F246" i="1" s="1"/>
  <c r="H246" i="1" s="1"/>
  <c r="J246" i="1" s="1"/>
  <c r="L246" i="1" s="1"/>
  <c r="N246" i="1" s="1"/>
  <c r="P246" i="1" s="1"/>
  <c r="R246" i="1" s="1"/>
  <c r="T246" i="1" s="1"/>
  <c r="D18" i="1"/>
  <c r="AH18" i="1"/>
  <c r="W256" i="1"/>
  <c r="Y256" i="1" s="1"/>
  <c r="AA256" i="1" s="1"/>
  <c r="AC256" i="1" s="1"/>
  <c r="AE256" i="1" s="1"/>
  <c r="AG256" i="1" s="1"/>
  <c r="AH256" i="1"/>
  <c r="AJ256" i="1" s="1"/>
  <c r="AL256" i="1" s="1"/>
  <c r="AN256" i="1" s="1"/>
  <c r="AP256" i="1" s="1"/>
  <c r="AR256" i="1" s="1"/>
  <c r="AT256" i="1" s="1"/>
  <c r="D256" i="1"/>
  <c r="F256" i="1" s="1"/>
  <c r="H256" i="1" s="1"/>
  <c r="J256" i="1" s="1"/>
  <c r="L256" i="1" s="1"/>
  <c r="N256" i="1" s="1"/>
  <c r="P256" i="1" s="1"/>
  <c r="R256" i="1" s="1"/>
  <c r="T256" i="1" s="1"/>
  <c r="AH243" i="1" l="1"/>
  <c r="AH258" i="1" s="1"/>
  <c r="AJ18" i="1"/>
  <c r="AL18" i="1" s="1"/>
  <c r="AN18" i="1" s="1"/>
  <c r="AP18" i="1" s="1"/>
  <c r="AR18" i="1" s="1"/>
  <c r="AT18" i="1" s="1"/>
  <c r="W18" i="1"/>
  <c r="Y18" i="1" s="1"/>
  <c r="AA18" i="1" s="1"/>
  <c r="AC18" i="1" s="1"/>
  <c r="AE18" i="1" s="1"/>
  <c r="AG18" i="1" s="1"/>
  <c r="D243" i="1"/>
  <c r="F243" i="1" s="1"/>
  <c r="H243" i="1" s="1"/>
  <c r="J243" i="1" s="1"/>
  <c r="L243" i="1" s="1"/>
  <c r="N243" i="1" s="1"/>
  <c r="P243" i="1" s="1"/>
  <c r="R243" i="1" s="1"/>
  <c r="T243" i="1" s="1"/>
  <c r="F18" i="1"/>
  <c r="H18" i="1" s="1"/>
  <c r="J18" i="1" s="1"/>
  <c r="L18" i="1" s="1"/>
  <c r="N18" i="1" s="1"/>
  <c r="P18" i="1" s="1"/>
  <c r="R18" i="1" s="1"/>
  <c r="T18" i="1" s="1"/>
  <c r="AH249" i="1" l="1"/>
  <c r="W243" i="1"/>
  <c r="W258" i="1" s="1"/>
  <c r="AJ243" i="1"/>
  <c r="AJ258" i="1" s="1"/>
  <c r="AL243" i="1" l="1"/>
  <c r="AN243" i="1" s="1"/>
  <c r="AP243" i="1" s="1"/>
  <c r="AR243" i="1" s="1"/>
  <c r="AT243" i="1" s="1"/>
  <c r="Y243" i="1"/>
  <c r="AA243" i="1" s="1"/>
  <c r="AC243" i="1" s="1"/>
  <c r="AE243" i="1" s="1"/>
  <c r="AG243" i="1" s="1"/>
</calcChain>
</file>

<file path=xl/sharedStrings.xml><?xml version="1.0" encoding="utf-8"?>
<sst xmlns="http://schemas.openxmlformats.org/spreadsheetml/2006/main" count="699" uniqueCount="366">
  <si>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</si>
  <si>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</si>
  <si>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</si>
  <si>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</si>
  <si>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</si>
  <si>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</si>
  <si>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</si>
  <si>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</si>
  <si>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</si>
  <si>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</si>
  <si>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</si>
  <si>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</si>
  <si>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</si>
  <si>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</si>
  <si>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</si>
  <si>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</si>
  <si>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</si>
  <si>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</si>
  <si>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</si>
  <si>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</si>
  <si>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</si>
  <si>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</si>
  <si>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</si>
  <si>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</si>
  <si>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</si>
  <si>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</si>
  <si>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</si>
  <si>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</si>
  <si>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</si>
  <si>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</si>
  <si>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</si>
  <si>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</si>
  <si>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</si>
  <si>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</si>
  <si>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</si>
  <si>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</si>
  <si>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</si>
  <si>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</si>
  <si>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</si>
  <si>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</si>
  <si>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</si>
  <si>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</si>
  <si>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</si>
  <si>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</si>
  <si>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</si>
  <si>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</si>
  <si>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</si>
  <si>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</si>
  <si>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</si>
  <si>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</si>
  <si>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</si>
  <si>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</si>
  <si>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</si>
  <si>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</si>
  <si>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</si>
  <si>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</si>
  <si>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</si>
  <si>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</si>
  <si>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</si>
  <si>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</si>
  <si>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</si>
  <si>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</si>
  <si>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</si>
  <si>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</si>
  <si>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</si>
  <si>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</si>
  <si>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</si>
  <si>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</si>
  <si>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</si>
  <si>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</si>
  <si>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</si>
  <si>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</si>
  <si>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</si>
  <si>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</si>
  <si>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</si>
  <si>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</si>
  <si>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</si>
  <si>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</si>
  <si>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</si>
  <si>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</si>
  <si>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</si>
  <si>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</si>
  <si>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</si>
  <si>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</si>
  <si>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</si>
  <si>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</si>
  <si>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</si>
  <si>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</si>
  <si>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</si>
  <si>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</si>
  <si>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</si>
  <si>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</si>
  <si>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</si>
  <si>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</si>
  <si>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</si>
  <si>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</si>
  <si>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</si>
  <si>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</si>
  <si>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</si>
  <si>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</si>
  <si>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</si>
  <si>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</si>
  <si>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</si>
  <si>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</si>
  <si>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</si>
  <si>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</si>
  <si>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</si>
  <si>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</si>
  <si>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</si>
  <si>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</si>
  <si>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</si>
  <si>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</si>
  <si>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</si>
  <si>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</si>
  <si>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</si>
  <si>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</si>
  <si>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</si>
  <si>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</si>
  <si>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</si>
  <si>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</si>
  <si>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</si>
  <si>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</si>
  <si>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</si>
  <si>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</si>
  <si>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</si>
  <si>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</si>
  <si>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</si>
  <si>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</si>
  <si>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</si>
  <si>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</si>
  <si>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</si>
  <si>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</si>
  <si>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</si>
  <si>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</si>
  <si>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</si>
  <si>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</si>
  <si>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</si>
  <si>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</si>
  <si>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</si>
  <si>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</si>
  <si>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</si>
  <si>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</si>
  <si>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</si>
  <si>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</si>
  <si>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</si>
  <si>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</si>
  <si>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</si>
  <si>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</si>
  <si>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</si>
  <si>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</si>
  <si>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</si>
  <si>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</si>
  <si>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</si>
  <si>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</si>
  <si>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</si>
  <si>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</si>
  <si>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</si>
  <si>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</si>
  <si>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</si>
  <si>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</si>
  <si>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</si>
  <si>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</si>
  <si>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</si>
  <si>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</si>
  <si>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</si>
  <si>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</si>
  <si>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</si>
  <si>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</si>
  <si>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</si>
  <si>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</si>
  <si>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</si>
  <si>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</si>
  <si>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</si>
  <si>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</si>
  <si>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</si>
  <si>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</si>
  <si>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</si>
  <si>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</si>
  <si>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</si>
  <si>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</si>
  <si>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</si>
  <si>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</si>
  <si>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</si>
  <si>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</si>
  <si>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</si>
  <si>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</si>
  <si>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</si>
  <si>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</si>
  <si>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</si>
  <si>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</si>
  <si>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</si>
  <si>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</si>
  <si>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</si>
  <si>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</si>
  <si>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</si>
  <si>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</si>
  <si>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</si>
  <si>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</si>
  <si>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</si>
  <si>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</si>
  <si>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</si>
  <si>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</si>
  <si>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</si>
  <si>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</si>
  <si>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</si>
  <si>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</si>
  <si>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</si>
  <si>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</si>
  <si>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</si>
  <si>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</si>
  <si>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</si>
  <si>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</si>
  <si>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</si>
  <si>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</si>
  <si>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</si>
  <si>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</si>
  <si>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</si>
  <si>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</si>
  <si>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</si>
  <si>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</si>
  <si>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</si>
  <si>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</si>
  <si>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</si>
  <si>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</si>
  <si>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</si>
  <si>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</si>
  <si>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</si>
  <si>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</si>
  <si>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</si>
  <si>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</si>
  <si>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</si>
  <si>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</si>
  <si>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</si>
  <si>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</si>
  <si>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</si>
  <si>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</si>
  <si>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</si>
  <si>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</si>
  <si>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</si>
  <si>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</si>
  <si>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</si>
  <si>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</si>
  <si>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</si>
  <si>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</si>
  <si>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</si>
  <si>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</si>
  <si>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</si>
  <si>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</si>
  <si>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</si>
  <si>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</si>
  <si>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</si>
  <si>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</si>
  <si>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</si>
  <si>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</si>
  <si>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</si>
  <si>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</si>
  <si>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</si>
  <si>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</si>
  <si>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</si>
  <si>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</si>
  <si>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</si>
  <si>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</si>
  <si>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</si>
  <si>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</si>
  <si>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</si>
  <si>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</si>
  <si>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</si>
  <si>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</si>
  <si>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</si>
  <si>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</si>
  <si>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</si>
  <si>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</si>
  <si>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</si>
  <si>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</si>
  <si>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</si>
  <si>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</si>
  <si>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</si>
  <si>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</si>
  <si>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</si>
  <si>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</si>
  <si>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</si>
  <si>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</si>
  <si>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</si>
  <si>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</si>
  <si>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</si>
  <si>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</si>
  <si>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</si>
  <si>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</si>
  <si>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</si>
  <si>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</si>
  <si>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</si>
  <si>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</si>
  <si>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</si>
  <si>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</si>
  <si>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</si>
  <si>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</si>
  <si>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</si>
  <si>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</si>
  <si>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</si>
  <si>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</si>
  <si>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</si>
  <si>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</si>
  <si>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</si>
  <si>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</si>
  <si>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</si>
  <si>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</si>
  <si>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</si>
  <si>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</si>
  <si>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</si>
  <si>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</si>
  <si>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</si>
  <si>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</si>
  <si>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</si>
  <si>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</si>
  <si>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</si>
  <si>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</si>
  <si>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</si>
  <si>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</si>
  <si>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</si>
  <si>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</si>
  <si>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</si>
  <si>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</si>
  <si>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</si>
  <si>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</si>
  <si>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</si>
  <si>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</si>
  <si>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</si>
  <si>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</si>
  <si>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</si>
  <si>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</si>
  <si>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</si>
  <si>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</si>
  <si>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</si>
  <si>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</si>
  <si>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</si>
  <si>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</si>
  <si>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</si>
  <si>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</si>
  <si>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</si>
  <si>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</si>
  <si>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</si>
  <si>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</si>
  <si>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</si>
  <si>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</si>
  <si>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</si>
  <si>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</si>
  <si>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</si>
  <si>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Приобретение здания дворца культуры (с земельным участком), расположенного по адресу: г. Пермь, ул. Репина, 20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</si>
  <si>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</si>
  <si>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</si>
  <si>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</si>
  <si>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</si>
  <si>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</si>
  <si>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</si>
  <si>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</si>
  <si>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</si>
  <si>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</si>
  <si>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</si>
  <si>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</si>
  <si>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</si>
  <si>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Строительство нового учебного корпуса МАОУ «Лицей № 10»</t>
  </si>
  <si>
    <t>0820141010</t>
  </si>
  <si>
    <t>97.</t>
  </si>
  <si>
    <t>98.</t>
  </si>
  <si>
    <t>от 24.05.2022 № 117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</si>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</sst>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W261"/>
  <sheetViews>
    <sheetView tabSelected="1" zoomScale="70" zoomScaleNormal="70" workbookViewId="0">
      <selection activeCell="AG14" sqref="AG14"/>
    </sheetView>
  </sheetViews>
  <sheetFormatPr defaultColWidth="9.109375" defaultRowHeight="18" x14ac:dyDescent="0.35"/>
  <cols>
    <col min="1" max="1" width="5.5546875" style="82" customWidth="1"/>
    <col min="2" max="2" width="82.6640625" style="83" customWidth="1"/>
    <col min="3" max="3" width="21.33203125" style="83" customWidth="1"/>
    <col min="4" max="7" width="17.5546875" style="9" hidden="1" customWidth="1"/>
    <col min="8" max="8" width="18.6640625" style="9" hidden="1" customWidth="1"/>
    <col min="9" max="9" width="17.5546875" style="9" hidden="1" customWidth="1"/>
    <col min="10" max="10" width="18.6640625" style="9" hidden="1" customWidth="1"/>
    <col min="11" max="11" width="17.5546875" style="9" hidden="1" customWidth="1"/>
    <col min="12" max="12" width="18.6640625" style="9" hidden="1" customWidth="1"/>
    <col min="13" max="13" width="17.5546875" style="9" hidden="1" customWidth="1"/>
    <col min="14" max="14" width="18.6640625" style="9" hidden="1" customWidth="1"/>
    <col min="15" max="15" width="17.5546875" style="66" hidden="1" customWidth="1"/>
    <col min="16" max="16" width="18.6640625" style="9" hidden="1" customWidth="1"/>
    <col min="17" max="17" width="17.5546875" style="9" hidden="1" customWidth="1"/>
    <col min="18" max="18" width="19.88671875" style="9" hidden="1" customWidth="1"/>
    <col min="19" max="19" width="19.33203125" style="41" hidden="1" customWidth="1"/>
    <col min="20" max="20" width="18.6640625" style="66" customWidth="1"/>
    <col min="21" max="31" width="18.6640625" style="9" hidden="1" customWidth="1"/>
    <col min="32" max="32" width="17.44140625" style="41" hidden="1" customWidth="1"/>
    <col min="33" max="33" width="18.6640625" style="66" customWidth="1"/>
    <col min="34" max="44" width="18.6640625" style="9" hidden="1" customWidth="1"/>
    <col min="45" max="45" width="17.6640625" style="41" hidden="1" customWidth="1"/>
    <col min="46" max="46" width="18.6640625" style="66" customWidth="1"/>
    <col min="47" max="47" width="17.88671875" style="21" hidden="1" customWidth="1"/>
    <col min="48" max="48" width="10" style="19" hidden="1" customWidth="1"/>
    <col min="49" max="49" width="9.44140625" style="3" hidden="1" customWidth="1"/>
    <col min="50" max="51" width="9.109375" style="82" customWidth="1"/>
    <col min="52" max="16384" width="9.109375" style="82"/>
  </cols>
  <sheetData>
    <row r="1" spans="1:47" x14ac:dyDescent="0.35">
      <c r="O1" s="9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44"/>
      <c r="AT1" s="91" t="s">
        <v>191</v>
      </c>
    </row>
    <row r="2" spans="1:47" x14ac:dyDescent="0.35">
      <c r="O2" s="9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44"/>
      <c r="AT2" s="91" t="s">
        <v>17</v>
      </c>
    </row>
    <row r="3" spans="1:47" x14ac:dyDescent="0.35">
      <c r="O3" s="9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44"/>
      <c r="AT3" s="91" t="s">
        <v>18</v>
      </c>
    </row>
    <row r="4" spans="1:47" x14ac:dyDescent="0.35">
      <c r="O4" s="9"/>
      <c r="AG4" s="112" t="s">
        <v>364</v>
      </c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2"/>
    </row>
    <row r="5" spans="1:47" x14ac:dyDescent="0.35">
      <c r="O5" s="9"/>
    </row>
    <row r="6" spans="1:47" ht="15.75" customHeight="1" x14ac:dyDescent="0.35">
      <c r="A6" s="84"/>
      <c r="B6" s="85"/>
      <c r="C6" s="85"/>
      <c r="D6" s="46"/>
      <c r="E6" s="46"/>
      <c r="F6" s="46"/>
      <c r="G6" s="56"/>
      <c r="H6" s="55"/>
      <c r="I6" s="58"/>
      <c r="J6" s="56"/>
      <c r="K6" s="61"/>
      <c r="L6" s="60"/>
      <c r="M6" s="62"/>
      <c r="N6" s="61"/>
      <c r="O6" s="9"/>
      <c r="P6" s="64"/>
      <c r="Q6" s="70"/>
      <c r="R6" s="65"/>
      <c r="S6" s="70"/>
      <c r="T6" s="67"/>
      <c r="U6" s="46"/>
      <c r="V6" s="46"/>
      <c r="W6" s="46"/>
      <c r="X6" s="56"/>
      <c r="Y6" s="55"/>
      <c r="Z6" s="58"/>
      <c r="AA6" s="56"/>
      <c r="AB6" s="62"/>
      <c r="AC6" s="60"/>
      <c r="AD6" s="70"/>
      <c r="AE6" s="64"/>
      <c r="AF6" s="70"/>
      <c r="AG6" s="67"/>
      <c r="AH6" s="47"/>
      <c r="AI6" s="48"/>
      <c r="AJ6" s="48"/>
      <c r="AK6" s="57"/>
      <c r="AL6" s="49"/>
      <c r="AM6" s="59"/>
      <c r="AN6" s="49"/>
      <c r="AO6" s="63"/>
      <c r="AP6" s="49"/>
      <c r="AQ6" s="71"/>
      <c r="AR6" s="49"/>
      <c r="AS6" s="71"/>
      <c r="AT6" s="92" t="s">
        <v>191</v>
      </c>
      <c r="AU6" s="22"/>
    </row>
    <row r="7" spans="1:47" ht="15.75" customHeight="1" x14ac:dyDescent="0.35">
      <c r="A7" s="84"/>
      <c r="B7" s="85"/>
      <c r="C7" s="85"/>
      <c r="D7" s="46"/>
      <c r="E7" s="46"/>
      <c r="F7" s="46"/>
      <c r="G7" s="56"/>
      <c r="H7" s="55"/>
      <c r="I7" s="58"/>
      <c r="J7" s="56"/>
      <c r="K7" s="61"/>
      <c r="L7" s="60"/>
      <c r="M7" s="62"/>
      <c r="N7" s="61"/>
      <c r="O7" s="9"/>
      <c r="P7" s="64"/>
      <c r="Q7" s="70"/>
      <c r="R7" s="65"/>
      <c r="S7" s="70"/>
      <c r="T7" s="67"/>
      <c r="U7" s="46"/>
      <c r="V7" s="46"/>
      <c r="W7" s="46"/>
      <c r="X7" s="56"/>
      <c r="Y7" s="55"/>
      <c r="Z7" s="58"/>
      <c r="AA7" s="56"/>
      <c r="AB7" s="62"/>
      <c r="AC7" s="60"/>
      <c r="AD7" s="70"/>
      <c r="AE7" s="64"/>
      <c r="AF7" s="70"/>
      <c r="AG7" s="67"/>
      <c r="AH7" s="47"/>
      <c r="AI7" s="48"/>
      <c r="AJ7" s="48"/>
      <c r="AK7" s="57"/>
      <c r="AL7" s="49"/>
      <c r="AM7" s="59"/>
      <c r="AN7" s="49"/>
      <c r="AO7" s="63"/>
      <c r="AP7" s="49"/>
      <c r="AQ7" s="71"/>
      <c r="AR7" s="49"/>
      <c r="AS7" s="71"/>
      <c r="AT7" s="92" t="s">
        <v>17</v>
      </c>
      <c r="AU7" s="22"/>
    </row>
    <row r="8" spans="1:47" ht="15.75" customHeight="1" x14ac:dyDescent="0.35">
      <c r="A8" s="84"/>
      <c r="B8" s="85"/>
      <c r="C8" s="85"/>
      <c r="D8" s="46"/>
      <c r="E8" s="46"/>
      <c r="F8" s="46"/>
      <c r="G8" s="56"/>
      <c r="H8" s="55"/>
      <c r="I8" s="58"/>
      <c r="J8" s="56"/>
      <c r="K8" s="61"/>
      <c r="L8" s="60"/>
      <c r="M8" s="62"/>
      <c r="N8" s="61"/>
      <c r="O8" s="9"/>
      <c r="P8" s="64"/>
      <c r="Q8" s="70"/>
      <c r="R8" s="65"/>
      <c r="S8" s="70"/>
      <c r="T8" s="67"/>
      <c r="U8" s="46"/>
      <c r="V8" s="46"/>
      <c r="W8" s="46"/>
      <c r="X8" s="56"/>
      <c r="Y8" s="55"/>
      <c r="Z8" s="58"/>
      <c r="AA8" s="56"/>
      <c r="AB8" s="62"/>
      <c r="AC8" s="60"/>
      <c r="AD8" s="70"/>
      <c r="AE8" s="64"/>
      <c r="AF8" s="70"/>
      <c r="AG8" s="67"/>
      <c r="AH8" s="47"/>
      <c r="AI8" s="48"/>
      <c r="AJ8" s="48"/>
      <c r="AK8" s="57"/>
      <c r="AL8" s="49"/>
      <c r="AM8" s="59"/>
      <c r="AN8" s="49"/>
      <c r="AO8" s="63"/>
      <c r="AP8" s="49"/>
      <c r="AQ8" s="71"/>
      <c r="AR8" s="49"/>
      <c r="AS8" s="71"/>
      <c r="AT8" s="92" t="s">
        <v>18</v>
      </c>
      <c r="AU8" s="22"/>
    </row>
    <row r="9" spans="1:47" ht="15.75" customHeight="1" x14ac:dyDescent="0.35">
      <c r="A9" s="84"/>
      <c r="B9" s="85"/>
      <c r="C9" s="85"/>
      <c r="D9" s="46"/>
      <c r="E9" s="46"/>
      <c r="F9" s="46"/>
      <c r="G9" s="56"/>
      <c r="H9" s="55"/>
      <c r="I9" s="58"/>
      <c r="J9" s="56"/>
      <c r="K9" s="61"/>
      <c r="L9" s="60"/>
      <c r="M9" s="62"/>
      <c r="N9" s="61"/>
      <c r="O9" s="67"/>
      <c r="P9" s="64"/>
      <c r="Q9" s="70"/>
      <c r="R9" s="65"/>
      <c r="S9" s="70"/>
      <c r="T9" s="67"/>
      <c r="U9" s="46"/>
      <c r="V9" s="46"/>
      <c r="W9" s="46"/>
      <c r="X9" s="56"/>
      <c r="Y9" s="55"/>
      <c r="Z9" s="58"/>
      <c r="AA9" s="56"/>
      <c r="AB9" s="62"/>
      <c r="AC9" s="60"/>
      <c r="AD9" s="70"/>
      <c r="AE9" s="64"/>
      <c r="AF9" s="70"/>
      <c r="AG9" s="67"/>
      <c r="AH9" s="47"/>
      <c r="AI9" s="48"/>
      <c r="AJ9" s="48"/>
      <c r="AK9" s="57"/>
      <c r="AL9" s="10"/>
      <c r="AM9" s="59"/>
      <c r="AN9" s="10"/>
      <c r="AO9" s="63"/>
      <c r="AP9" s="10"/>
      <c r="AQ9" s="71"/>
      <c r="AR9" s="10"/>
      <c r="AS9" s="72"/>
      <c r="AT9" s="91" t="s">
        <v>313</v>
      </c>
      <c r="AU9" s="22"/>
    </row>
    <row r="10" spans="1:47" ht="15.75" customHeight="1" x14ac:dyDescent="0.35">
      <c r="A10" s="84"/>
      <c r="B10" s="85"/>
      <c r="C10" s="8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67"/>
      <c r="P10" s="74"/>
      <c r="Q10" s="74"/>
      <c r="R10" s="74"/>
      <c r="S10" s="74"/>
      <c r="T10" s="67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67"/>
      <c r="AH10" s="75"/>
      <c r="AI10" s="76"/>
      <c r="AJ10" s="76"/>
      <c r="AK10" s="76"/>
      <c r="AL10" s="10"/>
      <c r="AM10" s="76"/>
      <c r="AN10" s="10"/>
      <c r="AO10" s="76"/>
      <c r="AP10" s="10"/>
      <c r="AQ10" s="76"/>
      <c r="AR10" s="10"/>
      <c r="AS10" s="77"/>
      <c r="AT10" s="91"/>
      <c r="AU10" s="22"/>
    </row>
    <row r="11" spans="1:47" ht="15.75" customHeight="1" x14ac:dyDescent="0.35">
      <c r="A11" s="114" t="s">
        <v>22</v>
      </c>
      <c r="B11" s="115"/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7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7"/>
      <c r="AH11" s="118"/>
      <c r="AI11" s="119"/>
      <c r="AJ11" s="119"/>
      <c r="AK11" s="120"/>
      <c r="AL11" s="119"/>
      <c r="AM11" s="120"/>
      <c r="AN11" s="120"/>
      <c r="AO11" s="120"/>
      <c r="AP11" s="119"/>
      <c r="AQ11" s="120"/>
      <c r="AR11" s="119"/>
      <c r="AS11" s="120"/>
      <c r="AT11" s="121"/>
      <c r="AU11" s="22"/>
    </row>
    <row r="12" spans="1:47" ht="19.5" customHeight="1" x14ac:dyDescent="0.35">
      <c r="A12" s="114" t="s">
        <v>365</v>
      </c>
      <c r="B12" s="115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7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7"/>
      <c r="AH12" s="118"/>
      <c r="AI12" s="119"/>
      <c r="AJ12" s="119"/>
      <c r="AK12" s="120"/>
      <c r="AL12" s="119"/>
      <c r="AM12" s="120"/>
      <c r="AN12" s="120"/>
      <c r="AO12" s="120"/>
      <c r="AP12" s="119"/>
      <c r="AQ12" s="120"/>
      <c r="AR12" s="119"/>
      <c r="AS12" s="120"/>
      <c r="AT12" s="121"/>
      <c r="AU12" s="22"/>
    </row>
    <row r="13" spans="1:47" x14ac:dyDescent="0.35">
      <c r="A13" s="122"/>
      <c r="B13" s="115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7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7"/>
      <c r="AH13" s="118"/>
      <c r="AI13" s="119"/>
      <c r="AJ13" s="119"/>
      <c r="AK13" s="120"/>
      <c r="AL13" s="119"/>
      <c r="AM13" s="120"/>
      <c r="AN13" s="120"/>
      <c r="AO13" s="120"/>
      <c r="AP13" s="119"/>
      <c r="AQ13" s="120"/>
      <c r="AR13" s="119"/>
      <c r="AS13" s="120"/>
      <c r="AT13" s="121"/>
      <c r="AU13" s="22"/>
    </row>
    <row r="14" spans="1:47" x14ac:dyDescent="0.35">
      <c r="A14" s="86"/>
      <c r="B14" s="85"/>
      <c r="C14" s="85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67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67"/>
      <c r="AH14" s="75"/>
      <c r="AI14" s="76"/>
      <c r="AJ14" s="76"/>
      <c r="AK14" s="77"/>
      <c r="AL14" s="76"/>
      <c r="AM14" s="77"/>
      <c r="AN14" s="77"/>
      <c r="AO14" s="77"/>
      <c r="AP14" s="76"/>
      <c r="AQ14" s="77"/>
      <c r="AR14" s="76"/>
      <c r="AS14" s="77"/>
      <c r="AT14" s="93"/>
      <c r="AU14" s="22"/>
    </row>
    <row r="15" spans="1:47" x14ac:dyDescent="0.35">
      <c r="A15" s="87"/>
      <c r="B15" s="88"/>
      <c r="C15" s="88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44"/>
      <c r="AT15" s="91" t="s">
        <v>16</v>
      </c>
    </row>
    <row r="16" spans="1:47" ht="18.75" customHeight="1" x14ac:dyDescent="0.35">
      <c r="A16" s="123" t="s">
        <v>0</v>
      </c>
      <c r="B16" s="123" t="s">
        <v>13</v>
      </c>
      <c r="C16" s="123" t="s">
        <v>1</v>
      </c>
      <c r="D16" s="127" t="s">
        <v>23</v>
      </c>
      <c r="E16" s="127" t="s">
        <v>302</v>
      </c>
      <c r="F16" s="127" t="s">
        <v>23</v>
      </c>
      <c r="G16" s="127" t="s">
        <v>312</v>
      </c>
      <c r="H16" s="129" t="s">
        <v>23</v>
      </c>
      <c r="I16" s="127" t="s">
        <v>334</v>
      </c>
      <c r="J16" s="129" t="s">
        <v>23</v>
      </c>
      <c r="K16" s="127" t="s">
        <v>335</v>
      </c>
      <c r="L16" s="129" t="s">
        <v>23</v>
      </c>
      <c r="M16" s="127" t="s">
        <v>338</v>
      </c>
      <c r="N16" s="129" t="s">
        <v>23</v>
      </c>
      <c r="O16" s="140" t="s">
        <v>339</v>
      </c>
      <c r="P16" s="129" t="s">
        <v>23</v>
      </c>
      <c r="Q16" s="127" t="s">
        <v>351</v>
      </c>
      <c r="R16" s="129" t="s">
        <v>23</v>
      </c>
      <c r="S16" s="125" t="s">
        <v>352</v>
      </c>
      <c r="T16" s="123" t="s">
        <v>23</v>
      </c>
      <c r="U16" s="144" t="s">
        <v>29</v>
      </c>
      <c r="V16" s="144" t="s">
        <v>302</v>
      </c>
      <c r="W16" s="142" t="s">
        <v>29</v>
      </c>
      <c r="X16" s="127" t="s">
        <v>312</v>
      </c>
      <c r="Y16" s="129" t="s">
        <v>29</v>
      </c>
      <c r="Z16" s="127" t="s">
        <v>334</v>
      </c>
      <c r="AA16" s="129" t="s">
        <v>29</v>
      </c>
      <c r="AB16" s="127" t="s">
        <v>335</v>
      </c>
      <c r="AC16" s="129" t="s">
        <v>29</v>
      </c>
      <c r="AD16" s="127" t="s">
        <v>339</v>
      </c>
      <c r="AE16" s="129" t="s">
        <v>29</v>
      </c>
      <c r="AF16" s="125" t="s">
        <v>352</v>
      </c>
      <c r="AG16" s="123" t="s">
        <v>29</v>
      </c>
      <c r="AH16" s="142" t="s">
        <v>35</v>
      </c>
      <c r="AI16" s="127" t="s">
        <v>302</v>
      </c>
      <c r="AJ16" s="142" t="s">
        <v>35</v>
      </c>
      <c r="AK16" s="127" t="s">
        <v>312</v>
      </c>
      <c r="AL16" s="129" t="s">
        <v>35</v>
      </c>
      <c r="AM16" s="127" t="s">
        <v>312</v>
      </c>
      <c r="AN16" s="129" t="s">
        <v>35</v>
      </c>
      <c r="AO16" s="127" t="s">
        <v>335</v>
      </c>
      <c r="AP16" s="129" t="s">
        <v>35</v>
      </c>
      <c r="AQ16" s="127" t="s">
        <v>335</v>
      </c>
      <c r="AR16" s="129" t="s">
        <v>35</v>
      </c>
      <c r="AS16" s="125" t="s">
        <v>352</v>
      </c>
      <c r="AT16" s="123" t="s">
        <v>35</v>
      </c>
      <c r="AU16" s="23"/>
    </row>
    <row r="17" spans="1:49" x14ac:dyDescent="0.35">
      <c r="A17" s="124"/>
      <c r="B17" s="124"/>
      <c r="C17" s="124"/>
      <c r="D17" s="128"/>
      <c r="E17" s="128"/>
      <c r="F17" s="128"/>
      <c r="G17" s="128"/>
      <c r="H17" s="130"/>
      <c r="I17" s="128"/>
      <c r="J17" s="130"/>
      <c r="K17" s="128"/>
      <c r="L17" s="130"/>
      <c r="M17" s="128"/>
      <c r="N17" s="130"/>
      <c r="O17" s="141"/>
      <c r="P17" s="130"/>
      <c r="Q17" s="128"/>
      <c r="R17" s="130"/>
      <c r="S17" s="126"/>
      <c r="T17" s="124"/>
      <c r="U17" s="145"/>
      <c r="V17" s="145"/>
      <c r="W17" s="143"/>
      <c r="X17" s="128"/>
      <c r="Y17" s="130"/>
      <c r="Z17" s="128"/>
      <c r="AA17" s="130"/>
      <c r="AB17" s="128"/>
      <c r="AC17" s="130"/>
      <c r="AD17" s="128"/>
      <c r="AE17" s="130"/>
      <c r="AF17" s="126"/>
      <c r="AG17" s="124"/>
      <c r="AH17" s="143"/>
      <c r="AI17" s="128"/>
      <c r="AJ17" s="143"/>
      <c r="AK17" s="128"/>
      <c r="AL17" s="130"/>
      <c r="AM17" s="128"/>
      <c r="AN17" s="130"/>
      <c r="AO17" s="128"/>
      <c r="AP17" s="130"/>
      <c r="AQ17" s="128"/>
      <c r="AR17" s="130"/>
      <c r="AS17" s="126"/>
      <c r="AT17" s="124"/>
      <c r="AU17" s="24"/>
    </row>
    <row r="18" spans="1:49" x14ac:dyDescent="0.35">
      <c r="A18" s="89"/>
      <c r="B18" s="90" t="s">
        <v>2</v>
      </c>
      <c r="C18" s="90"/>
      <c r="D18" s="32">
        <f>D23+D24+D25+D27+D31+D36+D40+D46+D51+D52+D53+D54+D55+D59+D64+D69+D70+D71+D72+D73+D74+D75+D76+D77+D78+D79+D80+D81+D82</f>
        <v>1020909.7000000001</v>
      </c>
      <c r="E18" s="33">
        <f>E23+E24+E25+E27+E31+E36+E40+E46+E51+E52+E53+E54+E55+E59+E64+E69+E70+E71+E72+E73+E74+E75+E76+E77+E78+E79+E80+E81+E82+E41</f>
        <v>398635.03</v>
      </c>
      <c r="F18" s="33">
        <f>D18+E18</f>
        <v>1419544.73</v>
      </c>
      <c r="G18" s="33">
        <f>G23+G24+G25+G27+G31+G36+G40+G46+G51+G52+G53+G54+G55+G59+G64+G69+G70+G71+G72+G73+G74+G75+G76+G77+G78+G79+G80+G81+G82+G41+G83</f>
        <v>10480.867</v>
      </c>
      <c r="H18" s="33">
        <f>F18+G18</f>
        <v>1430025.5970000001</v>
      </c>
      <c r="I18" s="33">
        <f>I23+I24+I25+I27+I31+I36+I40+I46+I51+I52+I53+I54+I55+I59+I64+I69+I70+I71+I72+I73+I74+I75+I76+I77+I78+I79+I80+I81+I82+I41+I83</f>
        <v>-936.10399999999993</v>
      </c>
      <c r="J18" s="33">
        <f>H18+I18</f>
        <v>1429089.493</v>
      </c>
      <c r="K18" s="33">
        <f>K23+K24+K25+K27+K31+K36+K40+K46+K51+K52+K53+K54+K55+K59+K64+K69+K70+K71+K72+K73+K74+K75+K76+K77+K78+K79+K80+K81+K82+K41+K83</f>
        <v>0</v>
      </c>
      <c r="L18" s="33">
        <f>J18+K18</f>
        <v>1429089.493</v>
      </c>
      <c r="M18" s="33">
        <f>M23+M24+M25+M27+M31+M36+M40+M46+M51+M52+M53+M54+M55+M59+M64+M69+M70+M71+M72+M73+M74+M75+M76+M77+M78+M79+M80+M81+M82+M41+M83</f>
        <v>0</v>
      </c>
      <c r="N18" s="33">
        <f>L18+M18</f>
        <v>1429089.493</v>
      </c>
      <c r="O18" s="33">
        <f>O23+O24+O25+O27+O31+O36+O40+O46+O51+O52+O53+O54+O55+O59+O64+O69+O70+O71+O72+O73+O74+O75+O76+O77+O78+O79+O80+O81+O82+O41+O83+O26+O84+O85</f>
        <v>-5405.6870000000017</v>
      </c>
      <c r="P18" s="33">
        <f>N18+O18</f>
        <v>1423683.8060000001</v>
      </c>
      <c r="Q18" s="31">
        <f>Q23+Q24+Q25+Q27+Q31+Q36+Q40+Q46+Q51+Q52+Q53+Q54+Q55+Q59+Q64+Q69+Q70+Q71+Q72+Q73+Q74+Q75+Q76+Q77+Q78+Q79+Q80+Q81+Q82+Q41+Q83+Q26+Q84+Q85</f>
        <v>0</v>
      </c>
      <c r="R18" s="33">
        <f>P18+Q18</f>
        <v>1423683.8060000001</v>
      </c>
      <c r="S18" s="33">
        <f>S23+S24+S25+S27+S31+S36+S40+S46+S51+S52+S53+S54+S55+S59+S64+S69+S70+S71+S72+S73+S74+S75+S76+S77+S78+S79+S80+S81+S82+S41+S83+S26+S84+S85+S86+S87</f>
        <v>-28219.760000000002</v>
      </c>
      <c r="T18" s="68">
        <f>R18+S18</f>
        <v>1395464.0460000001</v>
      </c>
      <c r="U18" s="33">
        <f>U23+U24+U25+U27+U31+U36+U40+U46+U51+U52+U53+U54+U55+U59+U64+U69+U70+U71+U72+U73+U74+U75+U76+U77+U78+U79+U80+U81+U82</f>
        <v>1592185.8999999994</v>
      </c>
      <c r="V18" s="33">
        <f>V23+V24+V25+V27+V31+V36+V40+V46+V51+V52+V53+V54+V55+V59+V64+V69+V70+V71+V72+V73+V74+V75+V76+V77+V78+V79+V80+V81+V82+V41</f>
        <v>779269.19</v>
      </c>
      <c r="W18" s="33">
        <f>U18+V18</f>
        <v>2371455.0899999994</v>
      </c>
      <c r="X18" s="33">
        <f>X23+X24+X25+X27+X31+X36+X40+X46+X51+X52+X53+X54+X55+X59+X64+X69+X70+X71+X72+X73+X74+X75+X76+X77+X78+X79+X80+X81+X82+X41+X83</f>
        <v>0</v>
      </c>
      <c r="Y18" s="33">
        <f>W18+X18</f>
        <v>2371455.0899999994</v>
      </c>
      <c r="Z18" s="33">
        <f>Z23+Z24+Z25+Z27+Z31+Z36+Z40+Z46+Z51+Z52+Z53+Z54+Z55+Z59+Z64+Z69+Z70+Z71+Z72+Z73+Z74+Z75+Z76+Z77+Z78+Z79+Z80+Z81+Z82+Z41+Z83</f>
        <v>0</v>
      </c>
      <c r="AA18" s="33">
        <f>Y18+Z18</f>
        <v>2371455.0899999994</v>
      </c>
      <c r="AB18" s="33">
        <f>AB23+AB24+AB25+AB27+AB31+AB36+AB40+AB46+AB51+AB52+AB53+AB54+AB55+AB59+AB64+AB69+AB70+AB71+AB72+AB73+AB74+AB75+AB76+AB77+AB78+AB79+AB80+AB81+AB82+AB41+AB83</f>
        <v>0</v>
      </c>
      <c r="AC18" s="33">
        <f>AA18+AB18</f>
        <v>2371455.0899999994</v>
      </c>
      <c r="AD18" s="31">
        <f>AD23+AD24+AD25+AD27+AD31+AD36+AD40+AD46+AD51+AD52+AD53+AD54+AD55+AD59+AD64+AD69+AD70+AD71+AD72+AD73+AD74+AD75+AD76+AD77+AD78+AD79+AD80+AD81+AD82+AD41+AD83+AD26+AD84+AD85</f>
        <v>0</v>
      </c>
      <c r="AE18" s="33">
        <f>AC18+AD18</f>
        <v>2371455.0899999994</v>
      </c>
      <c r="AF18" s="33">
        <f>AF23+AF24+AF25+AF27+AF31+AF36+AF40+AF46+AF51+AF52+AF53+AF54+AF55+AF59+AF64+AF69+AF70+AF71+AF72+AF73+AF74+AF75+AF76+AF77+AF78+AF79+AF80+AF81+AF82+AF41+AF83+AF26+AF84+AF85+AF86+AF87</f>
        <v>18748.326000000001</v>
      </c>
      <c r="AG18" s="68">
        <f>AE18+AF18</f>
        <v>2390203.4159999993</v>
      </c>
      <c r="AH18" s="33">
        <f>AH23+AH24+AH25+AH27+AH31+AH36+AH40+AH46+AH51+AH52+AH53+AH54+AH55+AH59+AH64+AH69+AH70+AH71+AH72+AH73+AH74+AH75+AH76+AH77+AH78+AH79+AH80+AH81+AH82</f>
        <v>884457.8</v>
      </c>
      <c r="AI18" s="33">
        <f>AI23+AI24+AI25+AI27+AI31+AI36+AI40+AI46+AI51+AI52+AI53+AI54+AI55+AI59+AI64+AI69+AI70+AI71+AI72+AI73+AI74+AI75+AI76+AI77+AI78+AI79+AI80+AI81+AI82+AI41</f>
        <v>52623.150000000023</v>
      </c>
      <c r="AJ18" s="33">
        <f>AH18+AI18</f>
        <v>937080.95000000007</v>
      </c>
      <c r="AK18" s="33">
        <f>AK23+AK24+AK25+AK27+AK31+AK36+AK40+AK46+AK51+AK52+AK53+AK54+AK55+AK59+AK64+AK69+AK70+AK71+AK72+AK73+AK74+AK75+AK76+AK77+AK78+AK79+AK80+AK81+AK82+AK41+AK83</f>
        <v>0</v>
      </c>
      <c r="AL18" s="33">
        <f>AJ18+AK18</f>
        <v>937080.95000000007</v>
      </c>
      <c r="AM18" s="33">
        <f>AM23+AM24+AM25+AM27+AM31+AM36+AM40+AM46+AM51+AM52+AM53+AM54+AM55+AM59+AM64+AM69+AM70+AM71+AM72+AM73+AM74+AM75+AM76+AM77+AM78+AM79+AM80+AM81+AM82+AM41+AM83</f>
        <v>0</v>
      </c>
      <c r="AN18" s="33">
        <f>AL18+AM18</f>
        <v>937080.95000000007</v>
      </c>
      <c r="AO18" s="33">
        <f>AO23+AO24+AO25+AO27+AO31+AO36+AO40+AO46+AO51+AO52+AO53+AO54+AO55+AO59+AO64+AO69+AO70+AO71+AO72+AO73+AO74+AO75+AO76+AO77+AO78+AO79+AO80+AO81+AO82+AO41+AO83</f>
        <v>0</v>
      </c>
      <c r="AP18" s="33">
        <f>AN18+AO18</f>
        <v>937080.95000000007</v>
      </c>
      <c r="AQ18" s="31">
        <f>AQ23+AQ24+AQ25+AQ27+AQ31+AQ36+AQ40+AQ46+AQ51+AQ52+AQ53+AQ54+AQ55+AQ59+AQ64+AQ69+AQ70+AQ71+AQ72+AQ73+AQ74+AQ75+AQ76+AQ77+AQ78+AQ79+AQ80+AQ81+AQ82+AQ41+AQ83+AQ26+AQ84+AQ85</f>
        <v>23622.800000000003</v>
      </c>
      <c r="AR18" s="33">
        <f>AP18+AQ18</f>
        <v>960703.75000000012</v>
      </c>
      <c r="AS18" s="33">
        <f>AS23+AS24+AS25+AS27+AS31+AS36+AS40+AS46+AS51+AS52+AS53+AS54+AS55+AS59+AS64+AS69+AS70+AS71+AS72+AS73+AS74+AS75+AS76+AS77+AS78+AS79+AS80+AS81+AS82+AS41+AS83+AS26+AS84+AS85+AS86+AS87</f>
        <v>0</v>
      </c>
      <c r="AT18" s="68">
        <f>AR18+AS18</f>
        <v>960703.75000000012</v>
      </c>
      <c r="AU18" s="27"/>
      <c r="AV18" s="20"/>
    </row>
    <row r="19" spans="1:49" x14ac:dyDescent="0.35">
      <c r="A19" s="89"/>
      <c r="B19" s="90" t="s">
        <v>5</v>
      </c>
      <c r="C19" s="90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1"/>
      <c r="R19" s="33"/>
      <c r="S19" s="33"/>
      <c r="T19" s="68"/>
      <c r="U19" s="33"/>
      <c r="V19" s="33"/>
      <c r="W19" s="33"/>
      <c r="X19" s="33"/>
      <c r="Y19" s="33"/>
      <c r="Z19" s="33"/>
      <c r="AA19" s="33"/>
      <c r="AB19" s="33"/>
      <c r="AC19" s="33"/>
      <c r="AD19" s="31"/>
      <c r="AE19" s="33"/>
      <c r="AF19" s="33"/>
      <c r="AG19" s="68"/>
      <c r="AH19" s="33"/>
      <c r="AI19" s="33"/>
      <c r="AJ19" s="33"/>
      <c r="AK19" s="33"/>
      <c r="AL19" s="33"/>
      <c r="AM19" s="33"/>
      <c r="AN19" s="33"/>
      <c r="AO19" s="33"/>
      <c r="AP19" s="33"/>
      <c r="AQ19" s="31"/>
      <c r="AR19" s="33"/>
      <c r="AS19" s="33"/>
      <c r="AT19" s="68"/>
      <c r="AU19" s="27"/>
      <c r="AV19" s="20"/>
    </row>
    <row r="20" spans="1:49" s="14" customFormat="1" hidden="1" x14ac:dyDescent="0.35">
      <c r="A20" s="12"/>
      <c r="B20" s="15" t="s">
        <v>6</v>
      </c>
      <c r="C20" s="34"/>
      <c r="D20" s="32">
        <f>D23+D24+D25+D40+D48+D51+D52+D53+D54+D57+D59+D66+D69+D70+D71+D72+D73+D74+D75+D76+D77+D78+D79+D80+D81+D82+D29</f>
        <v>412066.30000000005</v>
      </c>
      <c r="E20" s="33">
        <f>E23+E24+E25+E40+E48+E51+E52+E53+E54+E57+E66+E69+E70+E71+E72+E73+E74+E75+E76+E77+E78+E79+E80+E81+E82+E29+E33+E43+E61</f>
        <v>335641.93</v>
      </c>
      <c r="F20" s="33">
        <f t="shared" ref="F20:F102" si="0">D20+E20</f>
        <v>747708.23</v>
      </c>
      <c r="G20" s="33">
        <f>G23+G24+G25+G40+G48+G51+G52+G53+G54+G57+G66+G69+G70+G71+G72+G73+G74+G75+G76+G77+G78+G79+G80+G81+G82+G29+G33+G43+G61+G83</f>
        <v>10480.867000000002</v>
      </c>
      <c r="H20" s="33">
        <f t="shared" ref="H20" si="1">F20+G20</f>
        <v>758189.09699999995</v>
      </c>
      <c r="I20" s="33">
        <f>I23+I24+I25+I40+I48+I51+I52+I53+I54+I57+I66+I69+I70+I71+I72+I73+I74+I75+I76+I77+I78+I79+I80+I81+I82+I29+I33+I43+I61+I83</f>
        <v>-936.10399999999993</v>
      </c>
      <c r="J20" s="33">
        <f t="shared" ref="J20" si="2">H20+I20</f>
        <v>757252.9929999999</v>
      </c>
      <c r="K20" s="33">
        <f>K23+K24+K25+K40+K48+K51+K52+K53+K54+K57+K66+K69+K70+K71+K72+K73+K74+K75+K76+K77+K78+K79+K80+K81+K82+K29+K33+K43+K61+K83</f>
        <v>0</v>
      </c>
      <c r="L20" s="33">
        <f t="shared" ref="L20" si="3">J20+K20</f>
        <v>757252.9929999999</v>
      </c>
      <c r="M20" s="33">
        <f>M23+M24+M25+M40+M48+M51+M52+M53+M54+M57+M66+M69+M70+M71+M72+M73+M74+M75+M76+M77+M78+M79+M80+M81+M82+M29+M33+M43+M61+M83</f>
        <v>0</v>
      </c>
      <c r="N20" s="33">
        <f t="shared" ref="N20" si="4">L20+M20</f>
        <v>757252.9929999999</v>
      </c>
      <c r="O20" s="33">
        <f>O23+O24+O25+O40+O48+O51+O52+O53+O54+O57+O66+O69+O70+O71+O72+O73+O74+O75+O76+O77+O78+O79+O80+O81+O82+O29+O33+O43+O61+O83+O26+O84+O85</f>
        <v>-5405.6870000000017</v>
      </c>
      <c r="P20" s="33">
        <f t="shared" ref="P20" si="5">N20+O20</f>
        <v>751847.30599999987</v>
      </c>
      <c r="Q20" s="31">
        <f>Q23+Q24+Q25+Q40+Q48+Q51+Q52+Q53+Q54+Q57+Q66+Q69+Q70+Q71+Q72+Q73+Q74+Q75+Q76+Q77+Q78+Q79+Q80+Q81+Q82+Q29+Q33+Q43+Q61+Q83+Q26+Q84+Q85</f>
        <v>0</v>
      </c>
      <c r="R20" s="33">
        <f t="shared" ref="R20" si="6">P20+Q20</f>
        <v>751847.30599999987</v>
      </c>
      <c r="S20" s="33">
        <f>S23+S24+S25+S40+S48+S51+S52+S53+S54+S57+S66+S69+S70+S71+S72+S73+S74+S75+S76+S77+S78+S79+S80+S81+S82+S29+S33+S43+S61+S83+S26+S84+S85+S86+S87</f>
        <v>-28219.760000000002</v>
      </c>
      <c r="T20" s="33">
        <f t="shared" ref="T20" si="7">R20+S20</f>
        <v>723627.54599999986</v>
      </c>
      <c r="U20" s="33">
        <f>U23+U24+U25+U27+U40+U48+U51+U52+U53+U54+U57+U59+U66+U69+U70+U71+U72+U73+U74+U75+U76+U77+U78+U79+U80+U81+U82</f>
        <v>1577908.2999999996</v>
      </c>
      <c r="V20" s="33">
        <f>V23+V24+V25+V40+V48+V51+V52+V53+V54+V57+V66+V69+V70+V71+V72+V73+V74+V75+V76+V77+V78+V79+V80+V81+V82+V29+V33+V43+V61</f>
        <v>-231163.41</v>
      </c>
      <c r="W20" s="33">
        <f t="shared" ref="W20:W102" si="8">U20+V20</f>
        <v>1346744.8899999997</v>
      </c>
      <c r="X20" s="33">
        <f>X23+X24+X25+X40+X48+X51+X52+X53+X54+X57+X66+X69+X70+X71+X72+X73+X74+X75+X76+X77+X78+X79+X80+X81+X82+X29+X33+X43+X61+X83</f>
        <v>0</v>
      </c>
      <c r="Y20" s="33">
        <f t="shared" ref="Y20:Y27" si="9">W20+X20</f>
        <v>1346744.8899999997</v>
      </c>
      <c r="Z20" s="33">
        <f>Z23+Z24+Z25+Z40+Z48+Z51+Z52+Z53+Z54+Z57+Z66+Z69+Z70+Z71+Z72+Z73+Z74+Z75+Z76+Z77+Z78+Z79+Z80+Z81+Z82+Z29+Z33+Z43+Z61+Z83</f>
        <v>0</v>
      </c>
      <c r="AA20" s="33">
        <f t="shared" ref="AA20:AA27" si="10">Y20+Z20</f>
        <v>1346744.8899999997</v>
      </c>
      <c r="AB20" s="33">
        <f>AB23+AB24+AB25+AB40+AB48+AB51+AB52+AB53+AB54+AB57+AB66+AB69+AB70+AB71+AB72+AB73+AB74+AB75+AB76+AB77+AB78+AB79+AB80+AB81+AB82+AB29+AB33+AB43+AB61+AB83</f>
        <v>0</v>
      </c>
      <c r="AC20" s="33">
        <f t="shared" ref="AC20:AC27" si="11">AA20+AB20</f>
        <v>1346744.8899999997</v>
      </c>
      <c r="AD20" s="31">
        <f>AD23+AD24+AD25+AD40+AD48+AD51+AD52+AD53+AD54+AD57+AD66+AD69+AD70+AD71+AD72+AD73+AD74+AD75+AD76+AD77+AD78+AD79+AD80+AD81+AD82+AD29+AD33+AD43+AD61+AD83+AD26+AD84+AD85</f>
        <v>0</v>
      </c>
      <c r="AE20" s="33">
        <f t="shared" ref="AE20:AE27" si="12">AC20+AD20</f>
        <v>1346744.8899999997</v>
      </c>
      <c r="AF20" s="33">
        <f>AF23+AF24+AF25+AF40+AF48+AF51+AF52+AF53+AF54+AF57+AF66+AF69+AF70+AF71+AF72+AF73+AF74+AF75+AF76+AF77+AF78+AF79+AF80+AF81+AF82+AF29+AF33+AF43+AF61+AF83+AF26+AF84+AF85+AF86+AF87</f>
        <v>18748.326000000001</v>
      </c>
      <c r="AG20" s="33">
        <f t="shared" ref="AG20:AG27" si="13">AE20+AF20</f>
        <v>1365493.2159999995</v>
      </c>
      <c r="AH20" s="33">
        <f>AH23+AH24+AH25+AH27+AH40+AH48+AH51+AH52+AH53+AH54+AH57+AH59+AH66+AH69+AH70+AH71+AH72+AH73+AH74+AH75+AH76+AH77+AH78+AH79+AH80+AH81+AH82</f>
        <v>777685.2</v>
      </c>
      <c r="AI20" s="33">
        <f>AI23+AI24+AI25+AI40+AI48+AI51+AI52+AI53+AI54+AI57+AI66+AI69+AI70+AI71+AI72+AI73+AI74+AI75+AI76+AI77+AI78+AI79+AI80+AI81+AI82+AI29+AI33+AI43+AI61</f>
        <v>52623.150000000023</v>
      </c>
      <c r="AJ20" s="33">
        <f t="shared" ref="AJ20:AJ102" si="14">AH20+AI20</f>
        <v>830308.35</v>
      </c>
      <c r="AK20" s="33">
        <f>AK23+AK24+AK25+AK40+AK48+AK51+AK52+AK53+AK54+AK57+AK66+AK69+AK70+AK71+AK72+AK73+AK74+AK75+AK76+AK77+AK78+AK79+AK80+AK81+AK82+AK29+AK33+AK43+AK61+AK83</f>
        <v>0</v>
      </c>
      <c r="AL20" s="33">
        <f t="shared" ref="AL20:AL27" si="15">AJ20+AK20</f>
        <v>830308.35</v>
      </c>
      <c r="AM20" s="33">
        <f>AM23+AM24+AM25+AM40+AM48+AM51+AM52+AM53+AM54+AM57+AM66+AM69+AM70+AM71+AM72+AM73+AM74+AM75+AM76+AM77+AM78+AM79+AM80+AM81+AM82+AM29+AM33+AM43+AM61+AM83</f>
        <v>0</v>
      </c>
      <c r="AN20" s="33">
        <f t="shared" ref="AN20:AN27" si="16">AL20+AM20</f>
        <v>830308.35</v>
      </c>
      <c r="AO20" s="33">
        <f>AO23+AO24+AO25+AO40+AO48+AO51+AO52+AO53+AO54+AO57+AO66+AO69+AO70+AO71+AO72+AO73+AO74+AO75+AO76+AO77+AO78+AO79+AO80+AO81+AO82+AO29+AO33+AO43+AO61+AO83</f>
        <v>0</v>
      </c>
      <c r="AP20" s="33">
        <f t="shared" ref="AP20:AP27" si="17">AN20+AO20</f>
        <v>830308.35</v>
      </c>
      <c r="AQ20" s="31">
        <f>AQ23+AQ24+AQ25+AQ40+AQ48+AQ51+AQ52+AQ53+AQ54+AQ57+AQ66+AQ69+AQ70+AQ71+AQ72+AQ73+AQ74+AQ75+AQ76+AQ77+AQ78+AQ79+AQ80+AQ81+AQ82+AQ29+AQ33+AQ43+AQ61+AQ83+AQ26+AQ84+AQ85</f>
        <v>23622.800000000003</v>
      </c>
      <c r="AR20" s="33">
        <f t="shared" ref="AR20:AR27" si="18">AP20+AQ20</f>
        <v>853931.15</v>
      </c>
      <c r="AS20" s="33">
        <f>AS23+AS24+AS25+AS40+AS48+AS51+AS52+AS53+AS54+AS57+AS66+AS69+AS70+AS71+AS72+AS73+AS74+AS75+AS76+AS77+AS78+AS79+AS80+AS81+AS82+AS29+AS33+AS43+AS61+AS83+AS26+AS84+AS85+AS86+AS87</f>
        <v>0</v>
      </c>
      <c r="AT20" s="33">
        <f t="shared" ref="AT20:AT27" si="19">AR20+AS20</f>
        <v>853931.15</v>
      </c>
      <c r="AU20" s="28"/>
      <c r="AV20" s="20" t="s">
        <v>50</v>
      </c>
      <c r="AW20" s="13"/>
    </row>
    <row r="21" spans="1:49" x14ac:dyDescent="0.35">
      <c r="A21" s="89"/>
      <c r="B21" s="94" t="s">
        <v>12</v>
      </c>
      <c r="C21" s="90"/>
      <c r="D21" s="32">
        <f>D34+D38+D49+D58+D67+D30</f>
        <v>153575.9</v>
      </c>
      <c r="E21" s="33">
        <f>E34+E38+E49+E58+E67+E30+E44+E62</f>
        <v>-66895.599999999991</v>
      </c>
      <c r="F21" s="33">
        <f>D21+E21</f>
        <v>86680.3</v>
      </c>
      <c r="G21" s="33">
        <f>G34+G38+G49+G58+G67+G30+G44+G62</f>
        <v>0</v>
      </c>
      <c r="H21" s="33">
        <f>F21+G21</f>
        <v>86680.3</v>
      </c>
      <c r="I21" s="33">
        <f>I34+I38+I49+I58+I67+I30+I44+I62</f>
        <v>0</v>
      </c>
      <c r="J21" s="33">
        <f>H21+I21</f>
        <v>86680.3</v>
      </c>
      <c r="K21" s="33">
        <f>K34+K38+K49+K58+K67+K30+K44+K62</f>
        <v>0</v>
      </c>
      <c r="L21" s="33">
        <f>J21+K21</f>
        <v>86680.3</v>
      </c>
      <c r="M21" s="33">
        <f>M34+M38+M49+M58+M67+M30+M44+M62</f>
        <v>0</v>
      </c>
      <c r="N21" s="33">
        <f>L21+M21</f>
        <v>86680.3</v>
      </c>
      <c r="O21" s="33">
        <f>O34+O38+O49+O58+O67+O30+O44+O62</f>
        <v>0</v>
      </c>
      <c r="P21" s="33">
        <f>N21+O21</f>
        <v>86680.3</v>
      </c>
      <c r="Q21" s="31">
        <f>Q34+Q38+Q49+Q58+Q67+Q30+Q44+Q62</f>
        <v>0</v>
      </c>
      <c r="R21" s="33">
        <f>P21+Q21</f>
        <v>86680.3</v>
      </c>
      <c r="S21" s="33">
        <f>S34+S38+S49+S58+S67+S30+S44+S62</f>
        <v>0</v>
      </c>
      <c r="T21" s="68">
        <f>R21+S21</f>
        <v>86680.3</v>
      </c>
      <c r="U21" s="33">
        <f t="shared" ref="U21:AH21" si="20">U34+U38+U49+U58+U67</f>
        <v>14277.6</v>
      </c>
      <c r="V21" s="33">
        <f>V34+V38+V49+V58+V67+V30+V44+V62</f>
        <v>50521.599999999999</v>
      </c>
      <c r="W21" s="33">
        <f t="shared" si="8"/>
        <v>64799.199999999997</v>
      </c>
      <c r="X21" s="33">
        <f>X34+X38+X49+X58+X67+X30+X44+X62</f>
        <v>0</v>
      </c>
      <c r="Y21" s="33">
        <f t="shared" si="9"/>
        <v>64799.199999999997</v>
      </c>
      <c r="Z21" s="33">
        <f>Z34+Z38+Z49+Z58+Z67+Z30+Z44+Z62</f>
        <v>0</v>
      </c>
      <c r="AA21" s="33">
        <f t="shared" si="10"/>
        <v>64799.199999999997</v>
      </c>
      <c r="AB21" s="33">
        <f>AB34+AB38+AB49+AB58+AB67+AB30+AB44+AB62</f>
        <v>0</v>
      </c>
      <c r="AC21" s="33">
        <f t="shared" si="11"/>
        <v>64799.199999999997</v>
      </c>
      <c r="AD21" s="31">
        <f>AD34+AD38+AD49+AD58+AD67+AD30+AD44+AD62</f>
        <v>0</v>
      </c>
      <c r="AE21" s="33">
        <f t="shared" si="12"/>
        <v>64799.199999999997</v>
      </c>
      <c r="AF21" s="33">
        <f>AF34+AF38+AF49+AF58+AF67+AF30+AF44+AF62</f>
        <v>0</v>
      </c>
      <c r="AG21" s="68">
        <f t="shared" si="13"/>
        <v>64799.199999999997</v>
      </c>
      <c r="AH21" s="33">
        <f t="shared" si="20"/>
        <v>106772.6</v>
      </c>
      <c r="AI21" s="33">
        <f>AI34+AI38+AI49+AI58+AI67+AI30+AI44+AI62</f>
        <v>0</v>
      </c>
      <c r="AJ21" s="33">
        <f t="shared" si="14"/>
        <v>106772.6</v>
      </c>
      <c r="AK21" s="33">
        <f>AK34+AK38+AK49+AK58+AK67+AK30+AK44+AK62</f>
        <v>0</v>
      </c>
      <c r="AL21" s="33">
        <f t="shared" si="15"/>
        <v>106772.6</v>
      </c>
      <c r="AM21" s="33">
        <f>AM34+AM38+AM49+AM58+AM67+AM30+AM44+AM62</f>
        <v>0</v>
      </c>
      <c r="AN21" s="33">
        <f t="shared" si="16"/>
        <v>106772.6</v>
      </c>
      <c r="AO21" s="33">
        <f>AO34+AO38+AO49+AO58+AO67+AO30+AO44+AO62</f>
        <v>0</v>
      </c>
      <c r="AP21" s="33">
        <f t="shared" si="17"/>
        <v>106772.6</v>
      </c>
      <c r="AQ21" s="31">
        <f>AQ34+AQ38+AQ49+AQ58+AQ67+AQ30+AQ44+AQ62</f>
        <v>0</v>
      </c>
      <c r="AR21" s="33">
        <f t="shared" si="18"/>
        <v>106772.6</v>
      </c>
      <c r="AS21" s="33">
        <f>AS34+AS38+AS49+AS58+AS67+AS30+AS44+AS62</f>
        <v>0</v>
      </c>
      <c r="AT21" s="68">
        <f t="shared" si="19"/>
        <v>106772.6</v>
      </c>
      <c r="AU21" s="27"/>
      <c r="AV21" s="20"/>
      <c r="AW21" s="8"/>
    </row>
    <row r="22" spans="1:49" x14ac:dyDescent="0.35">
      <c r="A22" s="89"/>
      <c r="B22" s="95" t="s">
        <v>27</v>
      </c>
      <c r="C22" s="90"/>
      <c r="D22" s="32">
        <f>D35+D39+D50</f>
        <v>455267.5</v>
      </c>
      <c r="E22" s="33">
        <f>E35+E39+E50+E45+E63+E68</f>
        <v>129888.70000000001</v>
      </c>
      <c r="F22" s="33">
        <f t="shared" si="0"/>
        <v>585156.19999999995</v>
      </c>
      <c r="G22" s="33">
        <f>G35+G39+G50+G45+G63+G68</f>
        <v>0</v>
      </c>
      <c r="H22" s="33">
        <f t="shared" ref="H22:H27" si="21">F22+G22</f>
        <v>585156.19999999995</v>
      </c>
      <c r="I22" s="33">
        <f>I35+I39+I50+I45+I63+I68</f>
        <v>0</v>
      </c>
      <c r="J22" s="33">
        <f t="shared" ref="J22:J27" si="22">H22+I22</f>
        <v>585156.19999999995</v>
      </c>
      <c r="K22" s="33">
        <f>K35+K39+K50+K45+K63+K68</f>
        <v>0</v>
      </c>
      <c r="L22" s="33">
        <f t="shared" ref="L22:L27" si="23">J22+K22</f>
        <v>585156.19999999995</v>
      </c>
      <c r="M22" s="33">
        <f>M35+M39+M50+M45+M63+M68</f>
        <v>0</v>
      </c>
      <c r="N22" s="33">
        <f t="shared" ref="N22:N27" si="24">L22+M22</f>
        <v>585156.19999999995</v>
      </c>
      <c r="O22" s="33">
        <f>O35+O39+O50+O45+O63+O68</f>
        <v>0</v>
      </c>
      <c r="P22" s="33">
        <f t="shared" ref="P22:P27" si="25">N22+O22</f>
        <v>585156.19999999995</v>
      </c>
      <c r="Q22" s="31">
        <f>Q35+Q39+Q50+Q45+Q63+Q68</f>
        <v>0</v>
      </c>
      <c r="R22" s="33">
        <f t="shared" ref="R22:R27" si="26">P22+Q22</f>
        <v>585156.19999999995</v>
      </c>
      <c r="S22" s="33">
        <f>S35+S39+S50+S45+S63+S68</f>
        <v>0</v>
      </c>
      <c r="T22" s="68">
        <f t="shared" ref="T22:T27" si="27">R22+S22</f>
        <v>585156.19999999995</v>
      </c>
      <c r="U22" s="33">
        <f t="shared" ref="U22:AH22" si="28">U35+U39+U50</f>
        <v>0</v>
      </c>
      <c r="V22" s="33">
        <f>V35+V39+V50+V45+V63+V68</f>
        <v>959911</v>
      </c>
      <c r="W22" s="33">
        <f t="shared" si="8"/>
        <v>959911</v>
      </c>
      <c r="X22" s="33">
        <f>X35+X39+X50+X45+X63+X68</f>
        <v>0</v>
      </c>
      <c r="Y22" s="33">
        <f t="shared" si="9"/>
        <v>959911</v>
      </c>
      <c r="Z22" s="33">
        <f>Z35+Z39+Z50+Z45+Z63+Z68</f>
        <v>0</v>
      </c>
      <c r="AA22" s="33">
        <f t="shared" si="10"/>
        <v>959911</v>
      </c>
      <c r="AB22" s="33">
        <f>AB35+AB39+AB50+AB45+AB63+AB68</f>
        <v>0</v>
      </c>
      <c r="AC22" s="33">
        <f t="shared" si="11"/>
        <v>959911</v>
      </c>
      <c r="AD22" s="31">
        <f>AD35+AD39+AD50+AD45+AD63+AD68</f>
        <v>0</v>
      </c>
      <c r="AE22" s="33">
        <f t="shared" si="12"/>
        <v>959911</v>
      </c>
      <c r="AF22" s="33">
        <f>AF35+AF39+AF50+AF45+AF63+AF68</f>
        <v>0</v>
      </c>
      <c r="AG22" s="68">
        <f t="shared" si="13"/>
        <v>959911</v>
      </c>
      <c r="AH22" s="33">
        <f t="shared" si="28"/>
        <v>0</v>
      </c>
      <c r="AI22" s="33">
        <f>AI35+AI39+AI50+AI45+AI63+AI68</f>
        <v>0</v>
      </c>
      <c r="AJ22" s="33">
        <f t="shared" si="14"/>
        <v>0</v>
      </c>
      <c r="AK22" s="33">
        <f>AK35+AK39+AK50+AK45+AK63+AK68</f>
        <v>0</v>
      </c>
      <c r="AL22" s="33">
        <f t="shared" si="15"/>
        <v>0</v>
      </c>
      <c r="AM22" s="33">
        <f>AM35+AM39+AM50+AM45+AM63+AM68</f>
        <v>0</v>
      </c>
      <c r="AN22" s="33">
        <f t="shared" si="16"/>
        <v>0</v>
      </c>
      <c r="AO22" s="33">
        <f>AO35+AO39+AO50+AO45+AO63+AO68</f>
        <v>0</v>
      </c>
      <c r="AP22" s="33">
        <f t="shared" si="17"/>
        <v>0</v>
      </c>
      <c r="AQ22" s="31">
        <f>AQ35+AQ39+AQ50+AQ45+AQ63+AQ68</f>
        <v>0</v>
      </c>
      <c r="AR22" s="33">
        <f t="shared" si="18"/>
        <v>0</v>
      </c>
      <c r="AS22" s="33">
        <f>AS35+AS39+AS50+AS45+AS63+AS68</f>
        <v>0</v>
      </c>
      <c r="AT22" s="68">
        <f t="shared" si="19"/>
        <v>0</v>
      </c>
      <c r="AU22" s="27"/>
      <c r="AV22" s="20"/>
      <c r="AW22" s="8"/>
    </row>
    <row r="23" spans="1:49" ht="54" x14ac:dyDescent="0.35">
      <c r="A23" s="89" t="s">
        <v>43</v>
      </c>
      <c r="B23" s="94" t="s">
        <v>42</v>
      </c>
      <c r="C23" s="94" t="s">
        <v>32</v>
      </c>
      <c r="D23" s="30">
        <v>0</v>
      </c>
      <c r="E23" s="31"/>
      <c r="F23" s="31">
        <f t="shared" si="0"/>
        <v>0</v>
      </c>
      <c r="G23" s="31"/>
      <c r="H23" s="31">
        <f t="shared" si="21"/>
        <v>0</v>
      </c>
      <c r="I23" s="31"/>
      <c r="J23" s="31">
        <f t="shared" si="22"/>
        <v>0</v>
      </c>
      <c r="K23" s="31"/>
      <c r="L23" s="31">
        <f t="shared" si="23"/>
        <v>0</v>
      </c>
      <c r="M23" s="31"/>
      <c r="N23" s="31">
        <f t="shared" si="24"/>
        <v>0</v>
      </c>
      <c r="O23" s="68"/>
      <c r="P23" s="31">
        <f t="shared" si="25"/>
        <v>0</v>
      </c>
      <c r="Q23" s="31"/>
      <c r="R23" s="31">
        <f t="shared" si="26"/>
        <v>0</v>
      </c>
      <c r="S23" s="42"/>
      <c r="T23" s="68">
        <f t="shared" si="27"/>
        <v>0</v>
      </c>
      <c r="U23" s="31">
        <v>115641.5</v>
      </c>
      <c r="V23" s="31">
        <v>-104664.71</v>
      </c>
      <c r="W23" s="31">
        <f t="shared" si="8"/>
        <v>10976.789999999994</v>
      </c>
      <c r="X23" s="31"/>
      <c r="Y23" s="31">
        <f t="shared" si="9"/>
        <v>10976.789999999994</v>
      </c>
      <c r="Z23" s="31"/>
      <c r="AA23" s="31">
        <f t="shared" si="10"/>
        <v>10976.789999999994</v>
      </c>
      <c r="AB23" s="31"/>
      <c r="AC23" s="31">
        <f t="shared" si="11"/>
        <v>10976.789999999994</v>
      </c>
      <c r="AD23" s="31"/>
      <c r="AE23" s="31">
        <f t="shared" si="12"/>
        <v>10976.789999999994</v>
      </c>
      <c r="AF23" s="42"/>
      <c r="AG23" s="68">
        <f t="shared" si="13"/>
        <v>10976.789999999994</v>
      </c>
      <c r="AH23" s="31">
        <v>189254.8</v>
      </c>
      <c r="AI23" s="31">
        <v>104664.71</v>
      </c>
      <c r="AJ23" s="31">
        <f t="shared" si="14"/>
        <v>293919.51</v>
      </c>
      <c r="AK23" s="31"/>
      <c r="AL23" s="31">
        <f t="shared" si="15"/>
        <v>293919.51</v>
      </c>
      <c r="AM23" s="31"/>
      <c r="AN23" s="31">
        <f t="shared" si="16"/>
        <v>293919.51</v>
      </c>
      <c r="AO23" s="31"/>
      <c r="AP23" s="31">
        <f t="shared" si="17"/>
        <v>293919.51</v>
      </c>
      <c r="AQ23" s="31"/>
      <c r="AR23" s="31">
        <f t="shared" si="18"/>
        <v>293919.51</v>
      </c>
      <c r="AS23" s="42"/>
      <c r="AT23" s="68">
        <f t="shared" si="19"/>
        <v>293919.51</v>
      </c>
      <c r="AU23" s="25" t="s">
        <v>193</v>
      </c>
      <c r="AW23" s="8"/>
    </row>
    <row r="24" spans="1:49" ht="54" x14ac:dyDescent="0.35">
      <c r="A24" s="89" t="s">
        <v>44</v>
      </c>
      <c r="B24" s="94" t="s">
        <v>45</v>
      </c>
      <c r="C24" s="94" t="s">
        <v>32</v>
      </c>
      <c r="D24" s="30">
        <v>0</v>
      </c>
      <c r="E24" s="31"/>
      <c r="F24" s="31">
        <f t="shared" si="0"/>
        <v>0</v>
      </c>
      <c r="G24" s="31"/>
      <c r="H24" s="31">
        <f t="shared" si="21"/>
        <v>0</v>
      </c>
      <c r="I24" s="31"/>
      <c r="J24" s="31">
        <f t="shared" si="22"/>
        <v>0</v>
      </c>
      <c r="K24" s="31"/>
      <c r="L24" s="31">
        <f t="shared" si="23"/>
        <v>0</v>
      </c>
      <c r="M24" s="31"/>
      <c r="N24" s="31">
        <f t="shared" si="24"/>
        <v>0</v>
      </c>
      <c r="O24" s="68"/>
      <c r="P24" s="31">
        <f t="shared" si="25"/>
        <v>0</v>
      </c>
      <c r="Q24" s="31"/>
      <c r="R24" s="31">
        <f t="shared" si="26"/>
        <v>0</v>
      </c>
      <c r="S24" s="42"/>
      <c r="T24" s="68">
        <f t="shared" si="27"/>
        <v>0</v>
      </c>
      <c r="U24" s="31">
        <v>5984</v>
      </c>
      <c r="V24" s="31"/>
      <c r="W24" s="31">
        <f t="shared" si="8"/>
        <v>5984</v>
      </c>
      <c r="X24" s="31"/>
      <c r="Y24" s="31">
        <f t="shared" si="9"/>
        <v>5984</v>
      </c>
      <c r="Z24" s="31"/>
      <c r="AA24" s="31">
        <f t="shared" si="10"/>
        <v>5984</v>
      </c>
      <c r="AB24" s="31"/>
      <c r="AC24" s="31">
        <f t="shared" si="11"/>
        <v>5984</v>
      </c>
      <c r="AD24" s="31"/>
      <c r="AE24" s="31">
        <f t="shared" si="12"/>
        <v>5984</v>
      </c>
      <c r="AF24" s="42"/>
      <c r="AG24" s="68">
        <f t="shared" si="13"/>
        <v>5984</v>
      </c>
      <c r="AH24" s="31">
        <v>0</v>
      </c>
      <c r="AI24" s="31"/>
      <c r="AJ24" s="31">
        <f t="shared" si="14"/>
        <v>0</v>
      </c>
      <c r="AK24" s="31"/>
      <c r="AL24" s="31">
        <f t="shared" si="15"/>
        <v>0</v>
      </c>
      <c r="AM24" s="31"/>
      <c r="AN24" s="31">
        <f t="shared" si="16"/>
        <v>0</v>
      </c>
      <c r="AO24" s="31"/>
      <c r="AP24" s="31">
        <f t="shared" si="17"/>
        <v>0</v>
      </c>
      <c r="AQ24" s="31"/>
      <c r="AR24" s="31">
        <f t="shared" si="18"/>
        <v>0</v>
      </c>
      <c r="AS24" s="42"/>
      <c r="AT24" s="68">
        <f t="shared" si="19"/>
        <v>0</v>
      </c>
      <c r="AU24" s="25" t="s">
        <v>194</v>
      </c>
      <c r="AW24" s="8"/>
    </row>
    <row r="25" spans="1:49" ht="54" x14ac:dyDescent="0.35">
      <c r="A25" s="89" t="s">
        <v>67</v>
      </c>
      <c r="B25" s="95" t="s">
        <v>46</v>
      </c>
      <c r="C25" s="94" t="s">
        <v>32</v>
      </c>
      <c r="D25" s="30">
        <v>0</v>
      </c>
      <c r="E25" s="31"/>
      <c r="F25" s="31">
        <f t="shared" si="0"/>
        <v>0</v>
      </c>
      <c r="G25" s="31"/>
      <c r="H25" s="31">
        <f t="shared" si="21"/>
        <v>0</v>
      </c>
      <c r="I25" s="31"/>
      <c r="J25" s="31">
        <f t="shared" si="22"/>
        <v>0</v>
      </c>
      <c r="K25" s="31"/>
      <c r="L25" s="31">
        <f t="shared" si="23"/>
        <v>0</v>
      </c>
      <c r="M25" s="31"/>
      <c r="N25" s="31">
        <f t="shared" si="24"/>
        <v>0</v>
      </c>
      <c r="O25" s="68"/>
      <c r="P25" s="31">
        <f t="shared" si="25"/>
        <v>0</v>
      </c>
      <c r="Q25" s="31"/>
      <c r="R25" s="31">
        <f t="shared" si="26"/>
        <v>0</v>
      </c>
      <c r="S25" s="42"/>
      <c r="T25" s="68">
        <f t="shared" si="27"/>
        <v>0</v>
      </c>
      <c r="U25" s="31">
        <v>6874.9</v>
      </c>
      <c r="V25" s="31"/>
      <c r="W25" s="31">
        <f t="shared" si="8"/>
        <v>6874.9</v>
      </c>
      <c r="X25" s="31"/>
      <c r="Y25" s="31">
        <f t="shared" si="9"/>
        <v>6874.9</v>
      </c>
      <c r="Z25" s="31"/>
      <c r="AA25" s="31">
        <f t="shared" si="10"/>
        <v>6874.9</v>
      </c>
      <c r="AB25" s="31"/>
      <c r="AC25" s="31">
        <f t="shared" si="11"/>
        <v>6874.9</v>
      </c>
      <c r="AD25" s="31"/>
      <c r="AE25" s="31">
        <f t="shared" si="12"/>
        <v>6874.9</v>
      </c>
      <c r="AF25" s="42"/>
      <c r="AG25" s="68">
        <f t="shared" si="13"/>
        <v>6874.9</v>
      </c>
      <c r="AH25" s="31">
        <v>0</v>
      </c>
      <c r="AI25" s="31"/>
      <c r="AJ25" s="31">
        <f t="shared" si="14"/>
        <v>0</v>
      </c>
      <c r="AK25" s="31"/>
      <c r="AL25" s="31">
        <f t="shared" si="15"/>
        <v>0</v>
      </c>
      <c r="AM25" s="31"/>
      <c r="AN25" s="31">
        <f t="shared" si="16"/>
        <v>0</v>
      </c>
      <c r="AO25" s="31"/>
      <c r="AP25" s="31">
        <f t="shared" si="17"/>
        <v>0</v>
      </c>
      <c r="AQ25" s="31"/>
      <c r="AR25" s="31">
        <f t="shared" si="18"/>
        <v>0</v>
      </c>
      <c r="AS25" s="42"/>
      <c r="AT25" s="68">
        <f t="shared" si="19"/>
        <v>0</v>
      </c>
      <c r="AU25" s="26" t="s">
        <v>195</v>
      </c>
      <c r="AW25" s="8"/>
    </row>
    <row r="26" spans="1:49" s="3" customFormat="1" ht="39" hidden="1" customHeight="1" x14ac:dyDescent="0.35">
      <c r="A26" s="139" t="s">
        <v>68</v>
      </c>
      <c r="B26" s="7" t="s">
        <v>47</v>
      </c>
      <c r="C26" s="54" t="s">
        <v>11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68"/>
      <c r="P26" s="31">
        <f t="shared" si="25"/>
        <v>0</v>
      </c>
      <c r="Q26" s="31"/>
      <c r="R26" s="31">
        <f t="shared" si="26"/>
        <v>0</v>
      </c>
      <c r="S26" s="42"/>
      <c r="T26" s="31">
        <f t="shared" si="27"/>
        <v>0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>
        <f t="shared" si="12"/>
        <v>0</v>
      </c>
      <c r="AF26" s="42"/>
      <c r="AG26" s="31">
        <f t="shared" si="13"/>
        <v>0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>
        <f t="shared" si="18"/>
        <v>0</v>
      </c>
      <c r="AS26" s="42"/>
      <c r="AT26" s="31">
        <f t="shared" si="19"/>
        <v>0</v>
      </c>
      <c r="AU26" s="25" t="s">
        <v>192</v>
      </c>
      <c r="AV26" s="19" t="s">
        <v>50</v>
      </c>
      <c r="AW26" s="8"/>
    </row>
    <row r="27" spans="1:49" ht="54" x14ac:dyDescent="0.35">
      <c r="A27" s="132"/>
      <c r="B27" s="96" t="s">
        <v>47</v>
      </c>
      <c r="C27" s="94" t="s">
        <v>32</v>
      </c>
      <c r="D27" s="30">
        <v>247768.1</v>
      </c>
      <c r="E27" s="31">
        <f>E29+E30</f>
        <v>-50000</v>
      </c>
      <c r="F27" s="31">
        <f t="shared" si="0"/>
        <v>197768.1</v>
      </c>
      <c r="G27" s="31">
        <f>G29+G30</f>
        <v>18098.412</v>
      </c>
      <c r="H27" s="31">
        <f t="shared" si="21"/>
        <v>215866.51200000002</v>
      </c>
      <c r="I27" s="31">
        <f>I29+I30</f>
        <v>-336.89600000000002</v>
      </c>
      <c r="J27" s="31">
        <f t="shared" si="22"/>
        <v>215529.61600000001</v>
      </c>
      <c r="K27" s="31">
        <f>K29+K30</f>
        <v>0</v>
      </c>
      <c r="L27" s="31">
        <f t="shared" si="23"/>
        <v>215529.61600000001</v>
      </c>
      <c r="M27" s="31">
        <f>M29+M30</f>
        <v>0</v>
      </c>
      <c r="N27" s="31">
        <f t="shared" si="24"/>
        <v>215529.61600000001</v>
      </c>
      <c r="O27" s="68">
        <f>O29+O30</f>
        <v>0</v>
      </c>
      <c r="P27" s="31">
        <f t="shared" si="25"/>
        <v>215529.61600000001</v>
      </c>
      <c r="Q27" s="31">
        <f>Q29+Q30</f>
        <v>0</v>
      </c>
      <c r="R27" s="31">
        <f t="shared" si="26"/>
        <v>215529.61600000001</v>
      </c>
      <c r="S27" s="42">
        <f>S29+S30</f>
        <v>-10817.415000000001</v>
      </c>
      <c r="T27" s="68">
        <f t="shared" si="27"/>
        <v>204712.201</v>
      </c>
      <c r="U27" s="31">
        <v>115826.9</v>
      </c>
      <c r="V27" s="31">
        <f>V29+V30</f>
        <v>50000</v>
      </c>
      <c r="W27" s="31">
        <f t="shared" si="8"/>
        <v>165826.9</v>
      </c>
      <c r="X27" s="31">
        <f>X29+X30</f>
        <v>0</v>
      </c>
      <c r="Y27" s="31">
        <f t="shared" si="9"/>
        <v>165826.9</v>
      </c>
      <c r="Z27" s="31">
        <f>Z29+Z30</f>
        <v>0</v>
      </c>
      <c r="AA27" s="31">
        <f t="shared" si="10"/>
        <v>165826.9</v>
      </c>
      <c r="AB27" s="31">
        <f>AB29+AB30</f>
        <v>0</v>
      </c>
      <c r="AC27" s="31">
        <f t="shared" si="11"/>
        <v>165826.9</v>
      </c>
      <c r="AD27" s="31">
        <f>AD29+AD30</f>
        <v>0</v>
      </c>
      <c r="AE27" s="31">
        <f t="shared" si="12"/>
        <v>165826.9</v>
      </c>
      <c r="AF27" s="42">
        <f>AF29+AF30</f>
        <v>0</v>
      </c>
      <c r="AG27" s="68">
        <f t="shared" si="13"/>
        <v>165826.9</v>
      </c>
      <c r="AH27" s="31">
        <v>0</v>
      </c>
      <c r="AI27" s="31"/>
      <c r="AJ27" s="31">
        <f t="shared" si="14"/>
        <v>0</v>
      </c>
      <c r="AK27" s="31"/>
      <c r="AL27" s="31">
        <f t="shared" si="15"/>
        <v>0</v>
      </c>
      <c r="AM27" s="31"/>
      <c r="AN27" s="31">
        <f t="shared" si="16"/>
        <v>0</v>
      </c>
      <c r="AO27" s="31"/>
      <c r="AP27" s="31">
        <f t="shared" si="17"/>
        <v>0</v>
      </c>
      <c r="AQ27" s="31"/>
      <c r="AR27" s="31">
        <f t="shared" si="18"/>
        <v>0</v>
      </c>
      <c r="AS27" s="42"/>
      <c r="AT27" s="68">
        <f t="shared" si="19"/>
        <v>0</v>
      </c>
      <c r="AU27" s="25"/>
      <c r="AW27" s="8"/>
    </row>
    <row r="28" spans="1:49" x14ac:dyDescent="0.35">
      <c r="A28" s="89"/>
      <c r="B28" s="90" t="s">
        <v>5</v>
      </c>
      <c r="C28" s="94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68"/>
      <c r="P28" s="31"/>
      <c r="Q28" s="31"/>
      <c r="R28" s="31"/>
      <c r="S28" s="42"/>
      <c r="T28" s="6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42"/>
      <c r="AG28" s="68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42"/>
      <c r="AT28" s="68"/>
      <c r="AU28" s="25"/>
      <c r="AW28" s="8"/>
    </row>
    <row r="29" spans="1:49" s="3" customFormat="1" hidden="1" x14ac:dyDescent="0.35">
      <c r="A29" s="1"/>
      <c r="B29" s="6" t="s">
        <v>6</v>
      </c>
      <c r="C29" s="39"/>
      <c r="D29" s="30">
        <v>247768.1</v>
      </c>
      <c r="E29" s="31">
        <v>-50000</v>
      </c>
      <c r="F29" s="31">
        <f t="shared" si="0"/>
        <v>197768.1</v>
      </c>
      <c r="G29" s="31">
        <f>17761.516+336.896</f>
        <v>18098.412</v>
      </c>
      <c r="H29" s="31">
        <f t="shared" ref="H29:H31" si="29">F29+G29</f>
        <v>215866.51200000002</v>
      </c>
      <c r="I29" s="31">
        <v>-336.89600000000002</v>
      </c>
      <c r="J29" s="31">
        <f t="shared" ref="J29:J31" si="30">H29+I29</f>
        <v>215529.61600000001</v>
      </c>
      <c r="K29" s="31"/>
      <c r="L29" s="31">
        <f t="shared" ref="L29:L31" si="31">J29+K29</f>
        <v>215529.61600000001</v>
      </c>
      <c r="M29" s="31"/>
      <c r="N29" s="31">
        <f t="shared" ref="N29:N31" si="32">L29+M29</f>
        <v>215529.61600000001</v>
      </c>
      <c r="O29" s="68"/>
      <c r="P29" s="31">
        <f t="shared" ref="P29:P31" si="33">N29+O29</f>
        <v>215529.61600000001</v>
      </c>
      <c r="Q29" s="31"/>
      <c r="R29" s="31">
        <f t="shared" ref="R29:R31" si="34">P29+Q29</f>
        <v>215529.61600000001</v>
      </c>
      <c r="S29" s="42">
        <v>-10817.415000000001</v>
      </c>
      <c r="T29" s="31">
        <f t="shared" ref="T29:T31" si="35">R29+S29</f>
        <v>204712.201</v>
      </c>
      <c r="U29" s="31">
        <v>115826.9</v>
      </c>
      <c r="V29" s="31">
        <f>50000-14277.6</f>
        <v>35722.400000000001</v>
      </c>
      <c r="W29" s="31">
        <f t="shared" si="8"/>
        <v>151549.29999999999</v>
      </c>
      <c r="X29" s="31"/>
      <c r="Y29" s="31">
        <f t="shared" ref="Y29:Y31" si="36">W29+X29</f>
        <v>151549.29999999999</v>
      </c>
      <c r="Z29" s="31"/>
      <c r="AA29" s="31">
        <f t="shared" ref="AA29:AA31" si="37">Y29+Z29</f>
        <v>151549.29999999999</v>
      </c>
      <c r="AB29" s="31"/>
      <c r="AC29" s="31">
        <f t="shared" ref="AC29:AC31" si="38">AA29+AB29</f>
        <v>151549.29999999999</v>
      </c>
      <c r="AD29" s="31"/>
      <c r="AE29" s="31">
        <f t="shared" ref="AE29:AE31" si="39">AC29+AD29</f>
        <v>151549.29999999999</v>
      </c>
      <c r="AF29" s="42"/>
      <c r="AG29" s="31">
        <f t="shared" ref="AG29:AG31" si="40">AE29+AF29</f>
        <v>151549.29999999999</v>
      </c>
      <c r="AH29" s="31"/>
      <c r="AI29" s="31"/>
      <c r="AJ29" s="31">
        <f t="shared" si="14"/>
        <v>0</v>
      </c>
      <c r="AK29" s="31"/>
      <c r="AL29" s="31">
        <f t="shared" ref="AL29:AL31" si="41">AJ29+AK29</f>
        <v>0</v>
      </c>
      <c r="AM29" s="31"/>
      <c r="AN29" s="31">
        <f t="shared" ref="AN29:AN31" si="42">AL29+AM29</f>
        <v>0</v>
      </c>
      <c r="AO29" s="31"/>
      <c r="AP29" s="31">
        <f t="shared" ref="AP29:AP31" si="43">AN29+AO29</f>
        <v>0</v>
      </c>
      <c r="AQ29" s="31"/>
      <c r="AR29" s="31">
        <f t="shared" ref="AR29:AR31" si="44">AP29+AQ29</f>
        <v>0</v>
      </c>
      <c r="AS29" s="42"/>
      <c r="AT29" s="31">
        <f t="shared" ref="AT29:AT31" si="45">AR29+AS29</f>
        <v>0</v>
      </c>
      <c r="AU29" s="25" t="s">
        <v>192</v>
      </c>
      <c r="AV29" s="19" t="s">
        <v>50</v>
      </c>
      <c r="AW29" s="8"/>
    </row>
    <row r="30" spans="1:49" x14ac:dyDescent="0.35">
      <c r="A30" s="89"/>
      <c r="B30" s="94" t="s">
        <v>12</v>
      </c>
      <c r="C30" s="94"/>
      <c r="D30" s="30"/>
      <c r="E30" s="31"/>
      <c r="F30" s="31">
        <f t="shared" si="0"/>
        <v>0</v>
      </c>
      <c r="G30" s="31"/>
      <c r="H30" s="31">
        <f t="shared" si="29"/>
        <v>0</v>
      </c>
      <c r="I30" s="31"/>
      <c r="J30" s="31">
        <f t="shared" si="30"/>
        <v>0</v>
      </c>
      <c r="K30" s="31"/>
      <c r="L30" s="31">
        <f t="shared" si="31"/>
        <v>0</v>
      </c>
      <c r="M30" s="31"/>
      <c r="N30" s="31">
        <f t="shared" si="32"/>
        <v>0</v>
      </c>
      <c r="O30" s="68"/>
      <c r="P30" s="31">
        <f t="shared" si="33"/>
        <v>0</v>
      </c>
      <c r="Q30" s="31"/>
      <c r="R30" s="31">
        <f t="shared" si="34"/>
        <v>0</v>
      </c>
      <c r="S30" s="42"/>
      <c r="T30" s="68">
        <f t="shared" si="35"/>
        <v>0</v>
      </c>
      <c r="U30" s="31"/>
      <c r="V30" s="31">
        <v>14277.6</v>
      </c>
      <c r="W30" s="31">
        <f t="shared" si="8"/>
        <v>14277.6</v>
      </c>
      <c r="X30" s="31"/>
      <c r="Y30" s="31">
        <f t="shared" si="36"/>
        <v>14277.6</v>
      </c>
      <c r="Z30" s="31"/>
      <c r="AA30" s="31">
        <f t="shared" si="37"/>
        <v>14277.6</v>
      </c>
      <c r="AB30" s="31"/>
      <c r="AC30" s="31">
        <f t="shared" si="38"/>
        <v>14277.6</v>
      </c>
      <c r="AD30" s="31"/>
      <c r="AE30" s="31">
        <f t="shared" si="39"/>
        <v>14277.6</v>
      </c>
      <c r="AF30" s="42"/>
      <c r="AG30" s="68">
        <f t="shared" si="40"/>
        <v>14277.6</v>
      </c>
      <c r="AH30" s="31"/>
      <c r="AI30" s="31"/>
      <c r="AJ30" s="31">
        <f t="shared" si="14"/>
        <v>0</v>
      </c>
      <c r="AK30" s="31"/>
      <c r="AL30" s="31">
        <f t="shared" si="41"/>
        <v>0</v>
      </c>
      <c r="AM30" s="31"/>
      <c r="AN30" s="31">
        <f t="shared" si="42"/>
        <v>0</v>
      </c>
      <c r="AO30" s="31"/>
      <c r="AP30" s="31">
        <f t="shared" si="43"/>
        <v>0</v>
      </c>
      <c r="AQ30" s="31"/>
      <c r="AR30" s="31">
        <f t="shared" si="44"/>
        <v>0</v>
      </c>
      <c r="AS30" s="42"/>
      <c r="AT30" s="68">
        <f t="shared" si="45"/>
        <v>0</v>
      </c>
      <c r="AU30" s="25" t="s">
        <v>306</v>
      </c>
      <c r="AW30" s="8"/>
    </row>
    <row r="31" spans="1:49" ht="54" x14ac:dyDescent="0.35">
      <c r="A31" s="89" t="s">
        <v>69</v>
      </c>
      <c r="B31" s="95" t="s">
        <v>301</v>
      </c>
      <c r="C31" s="94" t="s">
        <v>32</v>
      </c>
      <c r="D31" s="30">
        <f>D34+D35</f>
        <v>261085.09999999998</v>
      </c>
      <c r="E31" s="31">
        <f>E34+E35+E33</f>
        <v>-232632.26999999996</v>
      </c>
      <c r="F31" s="31">
        <f t="shared" si="0"/>
        <v>28452.830000000016</v>
      </c>
      <c r="G31" s="31">
        <f>G34+G35+G33</f>
        <v>-8410.0560000000005</v>
      </c>
      <c r="H31" s="31">
        <f t="shared" si="29"/>
        <v>20042.774000000016</v>
      </c>
      <c r="I31" s="31">
        <f>I34+I35+I33</f>
        <v>0</v>
      </c>
      <c r="J31" s="31">
        <f t="shared" si="30"/>
        <v>20042.774000000016</v>
      </c>
      <c r="K31" s="31">
        <f>K34+K35+K33</f>
        <v>0</v>
      </c>
      <c r="L31" s="31">
        <f t="shared" si="31"/>
        <v>20042.774000000016</v>
      </c>
      <c r="M31" s="31">
        <f>M34+M35+M33</f>
        <v>0</v>
      </c>
      <c r="N31" s="31">
        <f t="shared" si="32"/>
        <v>20042.774000000016</v>
      </c>
      <c r="O31" s="68">
        <f>O34+O35+O33</f>
        <v>0</v>
      </c>
      <c r="P31" s="31">
        <f t="shared" si="33"/>
        <v>20042.774000000016</v>
      </c>
      <c r="Q31" s="31">
        <f>Q34+Q35+Q33</f>
        <v>0</v>
      </c>
      <c r="R31" s="31">
        <f t="shared" si="34"/>
        <v>20042.774000000016</v>
      </c>
      <c r="S31" s="42">
        <f>S34+S35+S33</f>
        <v>-180</v>
      </c>
      <c r="T31" s="68">
        <f t="shared" si="35"/>
        <v>19862.774000000016</v>
      </c>
      <c r="U31" s="31">
        <v>0</v>
      </c>
      <c r="V31" s="31">
        <f>V34+V35+V33</f>
        <v>0</v>
      </c>
      <c r="W31" s="31">
        <f t="shared" si="8"/>
        <v>0</v>
      </c>
      <c r="X31" s="31">
        <f>X34+X35+X33</f>
        <v>0</v>
      </c>
      <c r="Y31" s="31">
        <f t="shared" si="36"/>
        <v>0</v>
      </c>
      <c r="Z31" s="31">
        <f>Z34+Z35+Z33</f>
        <v>0</v>
      </c>
      <c r="AA31" s="31">
        <f t="shared" si="37"/>
        <v>0</v>
      </c>
      <c r="AB31" s="31">
        <f>AB34+AB35+AB33</f>
        <v>0</v>
      </c>
      <c r="AC31" s="31">
        <f t="shared" si="38"/>
        <v>0</v>
      </c>
      <c r="AD31" s="31">
        <f>AD34+AD35+AD33</f>
        <v>0</v>
      </c>
      <c r="AE31" s="31">
        <f t="shared" si="39"/>
        <v>0</v>
      </c>
      <c r="AF31" s="42">
        <f>AF34+AF35+AF33</f>
        <v>0</v>
      </c>
      <c r="AG31" s="68">
        <f t="shared" si="40"/>
        <v>0</v>
      </c>
      <c r="AH31" s="31">
        <v>0</v>
      </c>
      <c r="AI31" s="31">
        <f>AI34+AI35+AI33</f>
        <v>0</v>
      </c>
      <c r="AJ31" s="31">
        <f t="shared" si="14"/>
        <v>0</v>
      </c>
      <c r="AK31" s="31">
        <f>AK34+AK35+AK33</f>
        <v>0</v>
      </c>
      <c r="AL31" s="31">
        <f t="shared" si="41"/>
        <v>0</v>
      </c>
      <c r="AM31" s="31">
        <f>AM34+AM35+AM33</f>
        <v>0</v>
      </c>
      <c r="AN31" s="31">
        <f t="shared" si="42"/>
        <v>0</v>
      </c>
      <c r="AO31" s="31">
        <f>AO34+AO35+AO33</f>
        <v>0</v>
      </c>
      <c r="AP31" s="31">
        <f t="shared" si="43"/>
        <v>0</v>
      </c>
      <c r="AQ31" s="31">
        <f>AQ34+AQ35+AQ33</f>
        <v>0</v>
      </c>
      <c r="AR31" s="31">
        <f t="shared" si="44"/>
        <v>0</v>
      </c>
      <c r="AS31" s="42">
        <f>AS34+AS35+AS33</f>
        <v>0</v>
      </c>
      <c r="AT31" s="68">
        <f t="shared" si="45"/>
        <v>0</v>
      </c>
      <c r="AU31" s="25"/>
      <c r="AW31" s="8"/>
    </row>
    <row r="32" spans="1:49" s="3" customFormat="1" hidden="1" x14ac:dyDescent="0.35">
      <c r="A32" s="1"/>
      <c r="B32" s="6" t="s">
        <v>5</v>
      </c>
      <c r="C32" s="39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68"/>
      <c r="P32" s="31"/>
      <c r="Q32" s="31"/>
      <c r="R32" s="31"/>
      <c r="S32" s="42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42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42"/>
      <c r="AT32" s="31"/>
      <c r="AU32" s="25"/>
      <c r="AV32" s="19" t="s">
        <v>50</v>
      </c>
      <c r="AW32" s="8"/>
    </row>
    <row r="33" spans="1:49" s="3" customFormat="1" hidden="1" x14ac:dyDescent="0.35">
      <c r="A33" s="1"/>
      <c r="B33" s="6" t="s">
        <v>6</v>
      </c>
      <c r="C33" s="39"/>
      <c r="D33" s="30"/>
      <c r="E33" s="31">
        <v>28452.83</v>
      </c>
      <c r="F33" s="31">
        <f t="shared" si="0"/>
        <v>28452.83</v>
      </c>
      <c r="G33" s="31">
        <v>-8410.0560000000005</v>
      </c>
      <c r="H33" s="31">
        <f t="shared" ref="H33:H36" si="46">F33+G33</f>
        <v>20042.774000000001</v>
      </c>
      <c r="I33" s="31"/>
      <c r="J33" s="31">
        <f t="shared" ref="J33:J36" si="47">H33+I33</f>
        <v>20042.774000000001</v>
      </c>
      <c r="K33" s="31"/>
      <c r="L33" s="31">
        <f t="shared" ref="L33:L36" si="48">J33+K33</f>
        <v>20042.774000000001</v>
      </c>
      <c r="M33" s="31"/>
      <c r="N33" s="31">
        <f t="shared" ref="N33:N36" si="49">L33+M33</f>
        <v>20042.774000000001</v>
      </c>
      <c r="O33" s="68"/>
      <c r="P33" s="31">
        <f t="shared" ref="P33:P36" si="50">N33+O33</f>
        <v>20042.774000000001</v>
      </c>
      <c r="Q33" s="31"/>
      <c r="R33" s="31">
        <f t="shared" ref="R33:R36" si="51">P33+Q33</f>
        <v>20042.774000000001</v>
      </c>
      <c r="S33" s="42">
        <v>-180</v>
      </c>
      <c r="T33" s="31">
        <f t="shared" ref="T33:T36" si="52">R33+S33</f>
        <v>19862.774000000001</v>
      </c>
      <c r="U33" s="31"/>
      <c r="V33" s="31"/>
      <c r="W33" s="31">
        <f t="shared" si="8"/>
        <v>0</v>
      </c>
      <c r="X33" s="31"/>
      <c r="Y33" s="31">
        <f t="shared" ref="Y33:Y36" si="53">W33+X33</f>
        <v>0</v>
      </c>
      <c r="Z33" s="31"/>
      <c r="AA33" s="31">
        <f t="shared" ref="AA33:AA36" si="54">Y33+Z33</f>
        <v>0</v>
      </c>
      <c r="AB33" s="31"/>
      <c r="AC33" s="31">
        <f t="shared" ref="AC33:AC36" si="55">AA33+AB33</f>
        <v>0</v>
      </c>
      <c r="AD33" s="31"/>
      <c r="AE33" s="31">
        <f t="shared" ref="AE33:AE36" si="56">AC33+AD33</f>
        <v>0</v>
      </c>
      <c r="AF33" s="42"/>
      <c r="AG33" s="31">
        <f t="shared" ref="AG33:AG36" si="57">AE33+AF33</f>
        <v>0</v>
      </c>
      <c r="AH33" s="31"/>
      <c r="AI33" s="31"/>
      <c r="AJ33" s="31">
        <f t="shared" si="14"/>
        <v>0</v>
      </c>
      <c r="AK33" s="31"/>
      <c r="AL33" s="31">
        <f t="shared" ref="AL33:AL36" si="58">AJ33+AK33</f>
        <v>0</v>
      </c>
      <c r="AM33" s="31"/>
      <c r="AN33" s="31">
        <f t="shared" ref="AN33:AN36" si="59">AL33+AM33</f>
        <v>0</v>
      </c>
      <c r="AO33" s="31"/>
      <c r="AP33" s="31">
        <f t="shared" ref="AP33:AP36" si="60">AN33+AO33</f>
        <v>0</v>
      </c>
      <c r="AQ33" s="31"/>
      <c r="AR33" s="31">
        <f t="shared" ref="AR33:AR36" si="61">AP33+AQ33</f>
        <v>0</v>
      </c>
      <c r="AS33" s="42"/>
      <c r="AT33" s="31">
        <f t="shared" ref="AT33:AT36" si="62">AR33+AS33</f>
        <v>0</v>
      </c>
      <c r="AU33" s="35" t="s">
        <v>303</v>
      </c>
      <c r="AV33" s="19" t="s">
        <v>50</v>
      </c>
      <c r="AW33" s="8"/>
    </row>
    <row r="34" spans="1:49" s="3" customFormat="1" hidden="1" x14ac:dyDescent="0.35">
      <c r="A34" s="1"/>
      <c r="B34" s="39" t="s">
        <v>12</v>
      </c>
      <c r="C34" s="5"/>
      <c r="D34" s="30">
        <v>72101.7</v>
      </c>
      <c r="E34" s="31">
        <f>-9107.2-62994.5</f>
        <v>-72101.7</v>
      </c>
      <c r="F34" s="31">
        <f t="shared" si="0"/>
        <v>0</v>
      </c>
      <c r="G34" s="31"/>
      <c r="H34" s="31">
        <f t="shared" si="46"/>
        <v>0</v>
      </c>
      <c r="I34" s="31"/>
      <c r="J34" s="31">
        <f t="shared" si="47"/>
        <v>0</v>
      </c>
      <c r="K34" s="31"/>
      <c r="L34" s="31">
        <f t="shared" si="48"/>
        <v>0</v>
      </c>
      <c r="M34" s="31"/>
      <c r="N34" s="31">
        <f t="shared" si="49"/>
        <v>0</v>
      </c>
      <c r="O34" s="68"/>
      <c r="P34" s="31">
        <f t="shared" si="50"/>
        <v>0</v>
      </c>
      <c r="Q34" s="31"/>
      <c r="R34" s="31">
        <f t="shared" si="51"/>
        <v>0</v>
      </c>
      <c r="S34" s="42"/>
      <c r="T34" s="31">
        <f t="shared" si="52"/>
        <v>0</v>
      </c>
      <c r="U34" s="31">
        <v>0</v>
      </c>
      <c r="V34" s="31"/>
      <c r="W34" s="31">
        <f t="shared" si="8"/>
        <v>0</v>
      </c>
      <c r="X34" s="31"/>
      <c r="Y34" s="31">
        <f t="shared" si="53"/>
        <v>0</v>
      </c>
      <c r="Z34" s="31"/>
      <c r="AA34" s="31">
        <f t="shared" si="54"/>
        <v>0</v>
      </c>
      <c r="AB34" s="31"/>
      <c r="AC34" s="31">
        <f t="shared" si="55"/>
        <v>0</v>
      </c>
      <c r="AD34" s="31"/>
      <c r="AE34" s="31">
        <f t="shared" si="56"/>
        <v>0</v>
      </c>
      <c r="AF34" s="42"/>
      <c r="AG34" s="31">
        <f t="shared" si="57"/>
        <v>0</v>
      </c>
      <c r="AH34" s="31">
        <v>0</v>
      </c>
      <c r="AI34" s="31"/>
      <c r="AJ34" s="31">
        <f t="shared" si="14"/>
        <v>0</v>
      </c>
      <c r="AK34" s="31"/>
      <c r="AL34" s="31">
        <f t="shared" si="58"/>
        <v>0</v>
      </c>
      <c r="AM34" s="31"/>
      <c r="AN34" s="31">
        <f t="shared" si="59"/>
        <v>0</v>
      </c>
      <c r="AO34" s="31"/>
      <c r="AP34" s="31">
        <f t="shared" si="60"/>
        <v>0</v>
      </c>
      <c r="AQ34" s="31"/>
      <c r="AR34" s="31">
        <f t="shared" si="61"/>
        <v>0</v>
      </c>
      <c r="AS34" s="42"/>
      <c r="AT34" s="31">
        <f t="shared" si="62"/>
        <v>0</v>
      </c>
      <c r="AU34" s="25" t="s">
        <v>217</v>
      </c>
      <c r="AV34" s="19" t="s">
        <v>50</v>
      </c>
      <c r="AW34" s="8"/>
    </row>
    <row r="35" spans="1:49" s="3" customFormat="1" hidden="1" x14ac:dyDescent="0.35">
      <c r="A35" s="1"/>
      <c r="B35" s="37" t="s">
        <v>27</v>
      </c>
      <c r="C35" s="39"/>
      <c r="D35" s="30">
        <v>188983.4</v>
      </c>
      <c r="E35" s="31">
        <v>-188983.4</v>
      </c>
      <c r="F35" s="31">
        <f t="shared" si="0"/>
        <v>0</v>
      </c>
      <c r="G35" s="31"/>
      <c r="H35" s="31">
        <f t="shared" si="46"/>
        <v>0</v>
      </c>
      <c r="I35" s="31"/>
      <c r="J35" s="31">
        <f t="shared" si="47"/>
        <v>0</v>
      </c>
      <c r="K35" s="31"/>
      <c r="L35" s="31">
        <f t="shared" si="48"/>
        <v>0</v>
      </c>
      <c r="M35" s="31"/>
      <c r="N35" s="31">
        <f t="shared" si="49"/>
        <v>0</v>
      </c>
      <c r="O35" s="68"/>
      <c r="P35" s="31">
        <f t="shared" si="50"/>
        <v>0</v>
      </c>
      <c r="Q35" s="31"/>
      <c r="R35" s="31">
        <f t="shared" si="51"/>
        <v>0</v>
      </c>
      <c r="S35" s="42"/>
      <c r="T35" s="31">
        <f t="shared" si="52"/>
        <v>0</v>
      </c>
      <c r="U35" s="31">
        <v>0</v>
      </c>
      <c r="V35" s="31"/>
      <c r="W35" s="31">
        <f t="shared" si="8"/>
        <v>0</v>
      </c>
      <c r="X35" s="31"/>
      <c r="Y35" s="31">
        <f t="shared" si="53"/>
        <v>0</v>
      </c>
      <c r="Z35" s="31"/>
      <c r="AA35" s="31">
        <f t="shared" si="54"/>
        <v>0</v>
      </c>
      <c r="AB35" s="31"/>
      <c r="AC35" s="31">
        <f t="shared" si="55"/>
        <v>0</v>
      </c>
      <c r="AD35" s="31"/>
      <c r="AE35" s="31">
        <f t="shared" si="56"/>
        <v>0</v>
      </c>
      <c r="AF35" s="42"/>
      <c r="AG35" s="31">
        <f t="shared" si="57"/>
        <v>0</v>
      </c>
      <c r="AH35" s="31">
        <v>0</v>
      </c>
      <c r="AI35" s="31"/>
      <c r="AJ35" s="31">
        <f t="shared" si="14"/>
        <v>0</v>
      </c>
      <c r="AK35" s="31"/>
      <c r="AL35" s="31">
        <f t="shared" si="58"/>
        <v>0</v>
      </c>
      <c r="AM35" s="31"/>
      <c r="AN35" s="31">
        <f t="shared" si="59"/>
        <v>0</v>
      </c>
      <c r="AO35" s="31"/>
      <c r="AP35" s="31">
        <f t="shared" si="60"/>
        <v>0</v>
      </c>
      <c r="AQ35" s="31"/>
      <c r="AR35" s="31">
        <f t="shared" si="61"/>
        <v>0</v>
      </c>
      <c r="AS35" s="42"/>
      <c r="AT35" s="31">
        <f t="shared" si="62"/>
        <v>0</v>
      </c>
      <c r="AU35" s="25" t="s">
        <v>216</v>
      </c>
      <c r="AV35" s="19" t="s">
        <v>50</v>
      </c>
      <c r="AW35" s="8"/>
    </row>
    <row r="36" spans="1:49" s="3" customFormat="1" ht="36" hidden="1" x14ac:dyDescent="0.35">
      <c r="A36" s="1" t="s">
        <v>73</v>
      </c>
      <c r="B36" s="37" t="s">
        <v>301</v>
      </c>
      <c r="C36" s="39" t="s">
        <v>11</v>
      </c>
      <c r="D36" s="30">
        <f>D38+D39</f>
        <v>54989.2</v>
      </c>
      <c r="E36" s="31">
        <f>E38+E39</f>
        <v>-54989.2</v>
      </c>
      <c r="F36" s="31">
        <f t="shared" si="0"/>
        <v>0</v>
      </c>
      <c r="G36" s="31">
        <f>G38+G39</f>
        <v>0</v>
      </c>
      <c r="H36" s="31">
        <f t="shared" si="46"/>
        <v>0</v>
      </c>
      <c r="I36" s="31">
        <f>I38+I39</f>
        <v>0</v>
      </c>
      <c r="J36" s="31">
        <f t="shared" si="47"/>
        <v>0</v>
      </c>
      <c r="K36" s="31">
        <f>K38+K39</f>
        <v>0</v>
      </c>
      <c r="L36" s="31">
        <f t="shared" si="48"/>
        <v>0</v>
      </c>
      <c r="M36" s="31">
        <f>M38+M39</f>
        <v>0</v>
      </c>
      <c r="N36" s="31">
        <f t="shared" si="49"/>
        <v>0</v>
      </c>
      <c r="O36" s="68">
        <f>O38+O39</f>
        <v>0</v>
      </c>
      <c r="P36" s="31">
        <f t="shared" si="50"/>
        <v>0</v>
      </c>
      <c r="Q36" s="31">
        <f>Q38+Q39</f>
        <v>0</v>
      </c>
      <c r="R36" s="31">
        <f t="shared" si="51"/>
        <v>0</v>
      </c>
      <c r="S36" s="42">
        <f>S38+S39</f>
        <v>0</v>
      </c>
      <c r="T36" s="31">
        <f t="shared" si="52"/>
        <v>0</v>
      </c>
      <c r="U36" s="31">
        <f t="shared" ref="U36:AH36" si="63">U38+U39</f>
        <v>0</v>
      </c>
      <c r="V36" s="31">
        <f t="shared" ref="V36:X36" si="64">V38+V39</f>
        <v>0</v>
      </c>
      <c r="W36" s="31">
        <f t="shared" si="8"/>
        <v>0</v>
      </c>
      <c r="X36" s="31">
        <f t="shared" si="64"/>
        <v>0</v>
      </c>
      <c r="Y36" s="31">
        <f t="shared" si="53"/>
        <v>0</v>
      </c>
      <c r="Z36" s="31">
        <f t="shared" ref="Z36:AB36" si="65">Z38+Z39</f>
        <v>0</v>
      </c>
      <c r="AA36" s="31">
        <f t="shared" si="54"/>
        <v>0</v>
      </c>
      <c r="AB36" s="31">
        <f t="shared" si="65"/>
        <v>0</v>
      </c>
      <c r="AC36" s="31">
        <f t="shared" si="55"/>
        <v>0</v>
      </c>
      <c r="AD36" s="31">
        <f t="shared" ref="AD36:AF36" si="66">AD38+AD39</f>
        <v>0</v>
      </c>
      <c r="AE36" s="31">
        <f t="shared" si="56"/>
        <v>0</v>
      </c>
      <c r="AF36" s="42">
        <f t="shared" si="66"/>
        <v>0</v>
      </c>
      <c r="AG36" s="31">
        <f t="shared" si="57"/>
        <v>0</v>
      </c>
      <c r="AH36" s="31">
        <f t="shared" si="63"/>
        <v>0</v>
      </c>
      <c r="AI36" s="31">
        <f>AI38+AI39</f>
        <v>0</v>
      </c>
      <c r="AJ36" s="31">
        <f t="shared" si="14"/>
        <v>0</v>
      </c>
      <c r="AK36" s="31">
        <f>AK38+AK39</f>
        <v>0</v>
      </c>
      <c r="AL36" s="31">
        <f t="shared" si="58"/>
        <v>0</v>
      </c>
      <c r="AM36" s="31">
        <f>AM38+AM39</f>
        <v>0</v>
      </c>
      <c r="AN36" s="31">
        <f t="shared" si="59"/>
        <v>0</v>
      </c>
      <c r="AO36" s="31">
        <f>AO38+AO39</f>
        <v>0</v>
      </c>
      <c r="AP36" s="31">
        <f t="shared" si="60"/>
        <v>0</v>
      </c>
      <c r="AQ36" s="31">
        <f>AQ38+AQ39</f>
        <v>0</v>
      </c>
      <c r="AR36" s="31">
        <f t="shared" si="61"/>
        <v>0</v>
      </c>
      <c r="AS36" s="42">
        <f>AS38+AS39</f>
        <v>0</v>
      </c>
      <c r="AT36" s="31">
        <f t="shared" si="62"/>
        <v>0</v>
      </c>
      <c r="AU36" s="25"/>
      <c r="AV36" s="19" t="s">
        <v>50</v>
      </c>
      <c r="AW36" s="8"/>
    </row>
    <row r="37" spans="1:49" s="3" customFormat="1" hidden="1" x14ac:dyDescent="0.35">
      <c r="A37" s="36"/>
      <c r="B37" s="6" t="s">
        <v>5</v>
      </c>
      <c r="C37" s="39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68"/>
      <c r="P37" s="31"/>
      <c r="Q37" s="31"/>
      <c r="R37" s="31"/>
      <c r="S37" s="42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42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42"/>
      <c r="AT37" s="31"/>
      <c r="AU37" s="25"/>
      <c r="AV37" s="19" t="s">
        <v>50</v>
      </c>
      <c r="AW37" s="8"/>
    </row>
    <row r="38" spans="1:49" s="3" customFormat="1" hidden="1" x14ac:dyDescent="0.35">
      <c r="A38" s="36"/>
      <c r="B38" s="39" t="s">
        <v>12</v>
      </c>
      <c r="C38" s="39"/>
      <c r="D38" s="30">
        <v>13747.3</v>
      </c>
      <c r="E38" s="31">
        <v>-13747.3</v>
      </c>
      <c r="F38" s="31">
        <f t="shared" si="0"/>
        <v>0</v>
      </c>
      <c r="G38" s="31"/>
      <c r="H38" s="31">
        <f t="shared" ref="H38:H41" si="67">F38+G38</f>
        <v>0</v>
      </c>
      <c r="I38" s="31"/>
      <c r="J38" s="31">
        <f t="shared" ref="J38:J41" si="68">H38+I38</f>
        <v>0</v>
      </c>
      <c r="K38" s="31"/>
      <c r="L38" s="31">
        <f t="shared" ref="L38:L41" si="69">J38+K38</f>
        <v>0</v>
      </c>
      <c r="M38" s="31"/>
      <c r="N38" s="31">
        <f t="shared" ref="N38:N41" si="70">L38+M38</f>
        <v>0</v>
      </c>
      <c r="O38" s="68"/>
      <c r="P38" s="31">
        <f t="shared" ref="P38:P41" si="71">N38+O38</f>
        <v>0</v>
      </c>
      <c r="Q38" s="31"/>
      <c r="R38" s="31">
        <f t="shared" ref="R38:R41" si="72">P38+Q38</f>
        <v>0</v>
      </c>
      <c r="S38" s="42"/>
      <c r="T38" s="31">
        <f t="shared" ref="T38:T41" si="73">R38+S38</f>
        <v>0</v>
      </c>
      <c r="U38" s="31">
        <v>0</v>
      </c>
      <c r="V38" s="31"/>
      <c r="W38" s="31">
        <f t="shared" si="8"/>
        <v>0</v>
      </c>
      <c r="X38" s="31"/>
      <c r="Y38" s="31">
        <f t="shared" ref="Y38:Y41" si="74">W38+X38</f>
        <v>0</v>
      </c>
      <c r="Z38" s="31"/>
      <c r="AA38" s="31">
        <f t="shared" ref="AA38:AA41" si="75">Y38+Z38</f>
        <v>0</v>
      </c>
      <c r="AB38" s="31"/>
      <c r="AC38" s="31">
        <f t="shared" ref="AC38:AC41" si="76">AA38+AB38</f>
        <v>0</v>
      </c>
      <c r="AD38" s="31"/>
      <c r="AE38" s="31">
        <f t="shared" ref="AE38:AE41" si="77">AC38+AD38</f>
        <v>0</v>
      </c>
      <c r="AF38" s="42"/>
      <c r="AG38" s="31">
        <f t="shared" ref="AG38:AG41" si="78">AE38+AF38</f>
        <v>0</v>
      </c>
      <c r="AH38" s="31">
        <v>0</v>
      </c>
      <c r="AI38" s="31"/>
      <c r="AJ38" s="31">
        <f t="shared" si="14"/>
        <v>0</v>
      </c>
      <c r="AK38" s="31"/>
      <c r="AL38" s="31">
        <f t="shared" ref="AL38:AL41" si="79">AJ38+AK38</f>
        <v>0</v>
      </c>
      <c r="AM38" s="31"/>
      <c r="AN38" s="31">
        <f t="shared" ref="AN38:AN41" si="80">AL38+AM38</f>
        <v>0</v>
      </c>
      <c r="AO38" s="31"/>
      <c r="AP38" s="31">
        <f t="shared" ref="AP38:AP41" si="81">AN38+AO38</f>
        <v>0</v>
      </c>
      <c r="AQ38" s="31"/>
      <c r="AR38" s="31">
        <f t="shared" ref="AR38:AR41" si="82">AP38+AQ38</f>
        <v>0</v>
      </c>
      <c r="AS38" s="42"/>
      <c r="AT38" s="31">
        <f t="shared" ref="AT38:AT41" si="83">AR38+AS38</f>
        <v>0</v>
      </c>
      <c r="AU38" s="25" t="s">
        <v>216</v>
      </c>
      <c r="AV38" s="19" t="s">
        <v>50</v>
      </c>
      <c r="AW38" s="8"/>
    </row>
    <row r="39" spans="1:49" s="3" customFormat="1" hidden="1" x14ac:dyDescent="0.35">
      <c r="A39" s="1"/>
      <c r="B39" s="37" t="s">
        <v>27</v>
      </c>
      <c r="C39" s="39"/>
      <c r="D39" s="30">
        <v>41241.9</v>
      </c>
      <c r="E39" s="31">
        <v>-41241.9</v>
      </c>
      <c r="F39" s="31">
        <f t="shared" si="0"/>
        <v>0</v>
      </c>
      <c r="G39" s="31"/>
      <c r="H39" s="31">
        <f t="shared" si="67"/>
        <v>0</v>
      </c>
      <c r="I39" s="31"/>
      <c r="J39" s="31">
        <f t="shared" si="68"/>
        <v>0</v>
      </c>
      <c r="K39" s="31"/>
      <c r="L39" s="31">
        <f t="shared" si="69"/>
        <v>0</v>
      </c>
      <c r="M39" s="31"/>
      <c r="N39" s="31">
        <f t="shared" si="70"/>
        <v>0</v>
      </c>
      <c r="O39" s="68"/>
      <c r="P39" s="31">
        <f t="shared" si="71"/>
        <v>0</v>
      </c>
      <c r="Q39" s="31"/>
      <c r="R39" s="31">
        <f t="shared" si="72"/>
        <v>0</v>
      </c>
      <c r="S39" s="42"/>
      <c r="T39" s="31">
        <f t="shared" si="73"/>
        <v>0</v>
      </c>
      <c r="U39" s="31">
        <v>0</v>
      </c>
      <c r="V39" s="31"/>
      <c r="W39" s="31">
        <f t="shared" si="8"/>
        <v>0</v>
      </c>
      <c r="X39" s="31"/>
      <c r="Y39" s="31">
        <f t="shared" si="74"/>
        <v>0</v>
      </c>
      <c r="Z39" s="31"/>
      <c r="AA39" s="31">
        <f t="shared" si="75"/>
        <v>0</v>
      </c>
      <c r="AB39" s="31"/>
      <c r="AC39" s="31">
        <f t="shared" si="76"/>
        <v>0</v>
      </c>
      <c r="AD39" s="31"/>
      <c r="AE39" s="31">
        <f t="shared" si="77"/>
        <v>0</v>
      </c>
      <c r="AF39" s="42"/>
      <c r="AG39" s="31">
        <f t="shared" si="78"/>
        <v>0</v>
      </c>
      <c r="AH39" s="31">
        <v>0</v>
      </c>
      <c r="AI39" s="31"/>
      <c r="AJ39" s="31">
        <f t="shared" si="14"/>
        <v>0</v>
      </c>
      <c r="AK39" s="31"/>
      <c r="AL39" s="31">
        <f t="shared" si="79"/>
        <v>0</v>
      </c>
      <c r="AM39" s="31"/>
      <c r="AN39" s="31">
        <f t="shared" si="80"/>
        <v>0</v>
      </c>
      <c r="AO39" s="31"/>
      <c r="AP39" s="31">
        <f t="shared" si="81"/>
        <v>0</v>
      </c>
      <c r="AQ39" s="31"/>
      <c r="AR39" s="31">
        <f t="shared" si="82"/>
        <v>0</v>
      </c>
      <c r="AS39" s="42"/>
      <c r="AT39" s="31">
        <f t="shared" si="83"/>
        <v>0</v>
      </c>
      <c r="AU39" s="25" t="s">
        <v>216</v>
      </c>
      <c r="AV39" s="19" t="s">
        <v>50</v>
      </c>
      <c r="AW39" s="8"/>
    </row>
    <row r="40" spans="1:49" ht="54" x14ac:dyDescent="0.35">
      <c r="A40" s="89" t="s">
        <v>73</v>
      </c>
      <c r="B40" s="94" t="s">
        <v>48</v>
      </c>
      <c r="C40" s="94" t="s">
        <v>32</v>
      </c>
      <c r="D40" s="30">
        <v>23476.5</v>
      </c>
      <c r="E40" s="31"/>
      <c r="F40" s="31">
        <f t="shared" si="0"/>
        <v>23476.5</v>
      </c>
      <c r="G40" s="31">
        <v>80.081000000000003</v>
      </c>
      <c r="H40" s="31">
        <f t="shared" si="67"/>
        <v>23556.580999999998</v>
      </c>
      <c r="I40" s="31"/>
      <c r="J40" s="31">
        <f t="shared" si="68"/>
        <v>23556.580999999998</v>
      </c>
      <c r="K40" s="31"/>
      <c r="L40" s="31">
        <f t="shared" si="69"/>
        <v>23556.580999999998</v>
      </c>
      <c r="M40" s="31"/>
      <c r="N40" s="31">
        <f t="shared" si="70"/>
        <v>23556.580999999998</v>
      </c>
      <c r="O40" s="68"/>
      <c r="P40" s="31">
        <f t="shared" si="71"/>
        <v>23556.580999999998</v>
      </c>
      <c r="Q40" s="31"/>
      <c r="R40" s="31">
        <f t="shared" si="72"/>
        <v>23556.580999999998</v>
      </c>
      <c r="S40" s="42"/>
      <c r="T40" s="68">
        <f t="shared" si="73"/>
        <v>23556.580999999998</v>
      </c>
      <c r="U40" s="31">
        <v>222759</v>
      </c>
      <c r="V40" s="31">
        <v>-79.599999999999994</v>
      </c>
      <c r="W40" s="31">
        <f t="shared" si="8"/>
        <v>222679.4</v>
      </c>
      <c r="X40" s="31"/>
      <c r="Y40" s="31">
        <f t="shared" si="74"/>
        <v>222679.4</v>
      </c>
      <c r="Z40" s="31"/>
      <c r="AA40" s="31">
        <f t="shared" si="75"/>
        <v>222679.4</v>
      </c>
      <c r="AB40" s="31"/>
      <c r="AC40" s="31">
        <f t="shared" si="76"/>
        <v>222679.4</v>
      </c>
      <c r="AD40" s="31"/>
      <c r="AE40" s="31">
        <f t="shared" si="77"/>
        <v>222679.4</v>
      </c>
      <c r="AF40" s="42"/>
      <c r="AG40" s="68">
        <f t="shared" si="78"/>
        <v>222679.4</v>
      </c>
      <c r="AH40" s="31">
        <v>0</v>
      </c>
      <c r="AI40" s="31">
        <v>135958.44</v>
      </c>
      <c r="AJ40" s="31">
        <f t="shared" si="14"/>
        <v>135958.44</v>
      </c>
      <c r="AK40" s="31"/>
      <c r="AL40" s="31">
        <f t="shared" si="79"/>
        <v>135958.44</v>
      </c>
      <c r="AM40" s="31"/>
      <c r="AN40" s="31">
        <f t="shared" si="80"/>
        <v>135958.44</v>
      </c>
      <c r="AO40" s="31"/>
      <c r="AP40" s="31">
        <f t="shared" si="81"/>
        <v>135958.44</v>
      </c>
      <c r="AQ40" s="31"/>
      <c r="AR40" s="31">
        <f t="shared" si="82"/>
        <v>135958.44</v>
      </c>
      <c r="AS40" s="42"/>
      <c r="AT40" s="68">
        <f t="shared" si="83"/>
        <v>135958.44</v>
      </c>
      <c r="AU40" s="25" t="s">
        <v>196</v>
      </c>
      <c r="AW40" s="8"/>
    </row>
    <row r="41" spans="1:49" ht="36" x14ac:dyDescent="0.35">
      <c r="A41" s="131" t="s">
        <v>72</v>
      </c>
      <c r="B41" s="94" t="s">
        <v>49</v>
      </c>
      <c r="C41" s="94" t="s">
        <v>11</v>
      </c>
      <c r="D41" s="30"/>
      <c r="E41" s="31">
        <f>E43+E44+E45</f>
        <v>311345.35800000001</v>
      </c>
      <c r="F41" s="31">
        <f t="shared" si="0"/>
        <v>311345.35800000001</v>
      </c>
      <c r="G41" s="31">
        <f>G43+G44+G45</f>
        <v>0</v>
      </c>
      <c r="H41" s="31">
        <f t="shared" si="67"/>
        <v>311345.35800000001</v>
      </c>
      <c r="I41" s="31">
        <f>I43+I44+I45</f>
        <v>111.379</v>
      </c>
      <c r="J41" s="31">
        <f t="shared" si="68"/>
        <v>311456.73700000002</v>
      </c>
      <c r="K41" s="31">
        <f>K43+K44+K45</f>
        <v>0</v>
      </c>
      <c r="L41" s="31">
        <f t="shared" si="69"/>
        <v>311456.73700000002</v>
      </c>
      <c r="M41" s="31">
        <f>M43+M44+M45</f>
        <v>0</v>
      </c>
      <c r="N41" s="31">
        <f t="shared" si="70"/>
        <v>311456.73700000002</v>
      </c>
      <c r="O41" s="68">
        <f>O43+O44+O45</f>
        <v>1054.0150000000001</v>
      </c>
      <c r="P41" s="31">
        <f t="shared" si="71"/>
        <v>312510.75200000004</v>
      </c>
      <c r="Q41" s="31">
        <f>Q43+Q44+Q45</f>
        <v>0</v>
      </c>
      <c r="R41" s="31">
        <f t="shared" si="72"/>
        <v>312510.75200000004</v>
      </c>
      <c r="S41" s="42">
        <f>S43+S44+S45</f>
        <v>-18576.285</v>
      </c>
      <c r="T41" s="68">
        <f t="shared" si="73"/>
        <v>293934.46700000006</v>
      </c>
      <c r="U41" s="31"/>
      <c r="V41" s="31"/>
      <c r="W41" s="31">
        <f t="shared" si="8"/>
        <v>0</v>
      </c>
      <c r="X41" s="31"/>
      <c r="Y41" s="31">
        <f t="shared" si="74"/>
        <v>0</v>
      </c>
      <c r="Z41" s="31"/>
      <c r="AA41" s="31">
        <f t="shared" si="75"/>
        <v>0</v>
      </c>
      <c r="AB41" s="31"/>
      <c r="AC41" s="31">
        <f t="shared" si="76"/>
        <v>0</v>
      </c>
      <c r="AD41" s="31"/>
      <c r="AE41" s="31">
        <f t="shared" si="77"/>
        <v>0</v>
      </c>
      <c r="AF41" s="42"/>
      <c r="AG41" s="68">
        <f t="shared" si="78"/>
        <v>0</v>
      </c>
      <c r="AH41" s="31"/>
      <c r="AI41" s="31"/>
      <c r="AJ41" s="31">
        <f t="shared" si="14"/>
        <v>0</v>
      </c>
      <c r="AK41" s="31"/>
      <c r="AL41" s="31">
        <f t="shared" si="79"/>
        <v>0</v>
      </c>
      <c r="AM41" s="31"/>
      <c r="AN41" s="31">
        <f t="shared" si="80"/>
        <v>0</v>
      </c>
      <c r="AO41" s="31"/>
      <c r="AP41" s="31">
        <f t="shared" si="81"/>
        <v>0</v>
      </c>
      <c r="AQ41" s="31"/>
      <c r="AR41" s="31">
        <f t="shared" si="82"/>
        <v>0</v>
      </c>
      <c r="AS41" s="42"/>
      <c r="AT41" s="68">
        <f t="shared" si="83"/>
        <v>0</v>
      </c>
      <c r="AU41" s="25"/>
      <c r="AW41" s="8"/>
    </row>
    <row r="42" spans="1:49" x14ac:dyDescent="0.35">
      <c r="A42" s="135"/>
      <c r="B42" s="90" t="s">
        <v>5</v>
      </c>
      <c r="C42" s="94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8"/>
      <c r="P42" s="31"/>
      <c r="Q42" s="31"/>
      <c r="R42" s="31"/>
      <c r="S42" s="42"/>
      <c r="T42" s="68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42"/>
      <c r="AG42" s="68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42"/>
      <c r="AT42" s="68"/>
      <c r="AU42" s="25"/>
      <c r="AW42" s="8"/>
    </row>
    <row r="43" spans="1:49" s="3" customFormat="1" hidden="1" x14ac:dyDescent="0.35">
      <c r="A43" s="136"/>
      <c r="B43" s="6" t="s">
        <v>6</v>
      </c>
      <c r="C43" s="54"/>
      <c r="D43" s="30"/>
      <c r="E43" s="31">
        <v>18576.285</v>
      </c>
      <c r="F43" s="31">
        <f t="shared" si="0"/>
        <v>18576.285</v>
      </c>
      <c r="G43" s="31"/>
      <c r="H43" s="31">
        <f t="shared" ref="H43:H46" si="84">F43+G43</f>
        <v>18576.285</v>
      </c>
      <c r="I43" s="31">
        <v>111.379</v>
      </c>
      <c r="J43" s="31">
        <f t="shared" ref="J43:J46" si="85">H43+I43</f>
        <v>18687.664000000001</v>
      </c>
      <c r="K43" s="31"/>
      <c r="L43" s="31">
        <f t="shared" ref="L43:L46" si="86">J43+K43</f>
        <v>18687.664000000001</v>
      </c>
      <c r="M43" s="31"/>
      <c r="N43" s="31">
        <f t="shared" ref="N43:N46" si="87">L43+M43</f>
        <v>18687.664000000001</v>
      </c>
      <c r="O43" s="68">
        <v>1054.0150000000001</v>
      </c>
      <c r="P43" s="31">
        <f t="shared" ref="P43:P46" si="88">N43+O43</f>
        <v>19741.679</v>
      </c>
      <c r="Q43" s="31"/>
      <c r="R43" s="31">
        <f t="shared" ref="R43:R46" si="89">P43+Q43</f>
        <v>19741.679</v>
      </c>
      <c r="S43" s="42">
        <v>-18576.285</v>
      </c>
      <c r="T43" s="31">
        <f t="shared" ref="T43:T46" si="90">R43+S43</f>
        <v>1165.3940000000002</v>
      </c>
      <c r="U43" s="31"/>
      <c r="V43" s="31"/>
      <c r="W43" s="31">
        <f t="shared" si="8"/>
        <v>0</v>
      </c>
      <c r="X43" s="31"/>
      <c r="Y43" s="31">
        <f t="shared" ref="Y43:Y46" si="91">W43+X43</f>
        <v>0</v>
      </c>
      <c r="Z43" s="31"/>
      <c r="AA43" s="31">
        <f t="shared" ref="AA43:AA46" si="92">Y43+Z43</f>
        <v>0</v>
      </c>
      <c r="AB43" s="31"/>
      <c r="AC43" s="31">
        <f t="shared" ref="AC43:AC46" si="93">AA43+AB43</f>
        <v>0</v>
      </c>
      <c r="AD43" s="31"/>
      <c r="AE43" s="31">
        <f t="shared" ref="AE43:AE46" si="94">AC43+AD43</f>
        <v>0</v>
      </c>
      <c r="AF43" s="42"/>
      <c r="AG43" s="31">
        <f t="shared" ref="AG43:AG46" si="95">AE43+AF43</f>
        <v>0</v>
      </c>
      <c r="AH43" s="31"/>
      <c r="AI43" s="31"/>
      <c r="AJ43" s="31">
        <f t="shared" si="14"/>
        <v>0</v>
      </c>
      <c r="AK43" s="31"/>
      <c r="AL43" s="31">
        <f t="shared" ref="AL43:AL46" si="96">AJ43+AK43</f>
        <v>0</v>
      </c>
      <c r="AM43" s="31"/>
      <c r="AN43" s="31">
        <f t="shared" ref="AN43:AN46" si="97">AL43+AM43</f>
        <v>0</v>
      </c>
      <c r="AO43" s="31"/>
      <c r="AP43" s="31">
        <f t="shared" ref="AP43:AP46" si="98">AN43+AO43</f>
        <v>0</v>
      </c>
      <c r="AQ43" s="31"/>
      <c r="AR43" s="31">
        <f t="shared" ref="AR43:AR46" si="99">AP43+AQ43</f>
        <v>0</v>
      </c>
      <c r="AS43" s="42"/>
      <c r="AT43" s="31">
        <f t="shared" ref="AT43:AT46" si="100">AR43+AS43</f>
        <v>0</v>
      </c>
      <c r="AU43" s="25" t="s">
        <v>197</v>
      </c>
      <c r="AV43" s="19" t="s">
        <v>50</v>
      </c>
      <c r="AW43" s="8"/>
    </row>
    <row r="44" spans="1:49" x14ac:dyDescent="0.35">
      <c r="A44" s="135"/>
      <c r="B44" s="94" t="s">
        <v>12</v>
      </c>
      <c r="C44" s="94"/>
      <c r="D44" s="30"/>
      <c r="E44" s="31">
        <f>55882.573+11844.3</f>
        <v>67726.872999999992</v>
      </c>
      <c r="F44" s="31">
        <f t="shared" si="0"/>
        <v>67726.872999999992</v>
      </c>
      <c r="G44" s="31"/>
      <c r="H44" s="31">
        <f t="shared" si="84"/>
        <v>67726.872999999992</v>
      </c>
      <c r="I44" s="31"/>
      <c r="J44" s="31">
        <f t="shared" si="85"/>
        <v>67726.872999999992</v>
      </c>
      <c r="K44" s="31"/>
      <c r="L44" s="31">
        <f t="shared" si="86"/>
        <v>67726.872999999992</v>
      </c>
      <c r="M44" s="31"/>
      <c r="N44" s="31">
        <f t="shared" si="87"/>
        <v>67726.872999999992</v>
      </c>
      <c r="O44" s="68"/>
      <c r="P44" s="31">
        <f t="shared" si="88"/>
        <v>67726.872999999992</v>
      </c>
      <c r="Q44" s="31"/>
      <c r="R44" s="31">
        <f t="shared" si="89"/>
        <v>67726.872999999992</v>
      </c>
      <c r="S44" s="42"/>
      <c r="T44" s="68">
        <f t="shared" si="90"/>
        <v>67726.872999999992</v>
      </c>
      <c r="U44" s="31"/>
      <c r="V44" s="31"/>
      <c r="W44" s="31">
        <f t="shared" si="8"/>
        <v>0</v>
      </c>
      <c r="X44" s="31"/>
      <c r="Y44" s="31">
        <f t="shared" si="91"/>
        <v>0</v>
      </c>
      <c r="Z44" s="31"/>
      <c r="AA44" s="31">
        <f t="shared" si="92"/>
        <v>0</v>
      </c>
      <c r="AB44" s="31"/>
      <c r="AC44" s="31">
        <f t="shared" si="93"/>
        <v>0</v>
      </c>
      <c r="AD44" s="31"/>
      <c r="AE44" s="31">
        <f t="shared" si="94"/>
        <v>0</v>
      </c>
      <c r="AF44" s="42"/>
      <c r="AG44" s="68">
        <f t="shared" si="95"/>
        <v>0</v>
      </c>
      <c r="AH44" s="31"/>
      <c r="AI44" s="31"/>
      <c r="AJ44" s="31">
        <f t="shared" si="14"/>
        <v>0</v>
      </c>
      <c r="AK44" s="31"/>
      <c r="AL44" s="31">
        <f t="shared" si="96"/>
        <v>0</v>
      </c>
      <c r="AM44" s="31"/>
      <c r="AN44" s="31">
        <f t="shared" si="97"/>
        <v>0</v>
      </c>
      <c r="AO44" s="31"/>
      <c r="AP44" s="31">
        <f t="shared" si="98"/>
        <v>0</v>
      </c>
      <c r="AQ44" s="31"/>
      <c r="AR44" s="31">
        <f t="shared" si="99"/>
        <v>0</v>
      </c>
      <c r="AS44" s="42"/>
      <c r="AT44" s="68">
        <f t="shared" si="100"/>
        <v>0</v>
      </c>
      <c r="AU44" s="25" t="s">
        <v>310</v>
      </c>
      <c r="AW44" s="8"/>
    </row>
    <row r="45" spans="1:49" x14ac:dyDescent="0.35">
      <c r="A45" s="135"/>
      <c r="B45" s="95" t="s">
        <v>27</v>
      </c>
      <c r="C45" s="94"/>
      <c r="D45" s="30"/>
      <c r="E45" s="31">
        <v>225042.2</v>
      </c>
      <c r="F45" s="31">
        <f t="shared" si="0"/>
        <v>225042.2</v>
      </c>
      <c r="G45" s="31"/>
      <c r="H45" s="31">
        <f t="shared" si="84"/>
        <v>225042.2</v>
      </c>
      <c r="I45" s="31"/>
      <c r="J45" s="31">
        <f t="shared" si="85"/>
        <v>225042.2</v>
      </c>
      <c r="K45" s="31"/>
      <c r="L45" s="31">
        <f t="shared" si="86"/>
        <v>225042.2</v>
      </c>
      <c r="M45" s="31"/>
      <c r="N45" s="31">
        <f t="shared" si="87"/>
        <v>225042.2</v>
      </c>
      <c r="O45" s="68"/>
      <c r="P45" s="31">
        <f t="shared" si="88"/>
        <v>225042.2</v>
      </c>
      <c r="Q45" s="31"/>
      <c r="R45" s="31">
        <f t="shared" si="89"/>
        <v>225042.2</v>
      </c>
      <c r="S45" s="42"/>
      <c r="T45" s="68">
        <f t="shared" si="90"/>
        <v>225042.2</v>
      </c>
      <c r="U45" s="31"/>
      <c r="V45" s="31"/>
      <c r="W45" s="31">
        <f t="shared" si="8"/>
        <v>0</v>
      </c>
      <c r="X45" s="31"/>
      <c r="Y45" s="31">
        <f t="shared" si="91"/>
        <v>0</v>
      </c>
      <c r="Z45" s="31"/>
      <c r="AA45" s="31">
        <f t="shared" si="92"/>
        <v>0</v>
      </c>
      <c r="AB45" s="31"/>
      <c r="AC45" s="31">
        <f t="shared" si="93"/>
        <v>0</v>
      </c>
      <c r="AD45" s="31"/>
      <c r="AE45" s="31">
        <f t="shared" si="94"/>
        <v>0</v>
      </c>
      <c r="AF45" s="42"/>
      <c r="AG45" s="68">
        <f t="shared" si="95"/>
        <v>0</v>
      </c>
      <c r="AH45" s="31"/>
      <c r="AI45" s="31"/>
      <c r="AJ45" s="31">
        <f t="shared" si="14"/>
        <v>0</v>
      </c>
      <c r="AK45" s="31"/>
      <c r="AL45" s="31">
        <f t="shared" si="96"/>
        <v>0</v>
      </c>
      <c r="AM45" s="31"/>
      <c r="AN45" s="31">
        <f t="shared" si="97"/>
        <v>0</v>
      </c>
      <c r="AO45" s="31"/>
      <c r="AP45" s="31">
        <f t="shared" si="98"/>
        <v>0</v>
      </c>
      <c r="AQ45" s="31"/>
      <c r="AR45" s="31">
        <f t="shared" si="99"/>
        <v>0</v>
      </c>
      <c r="AS45" s="42"/>
      <c r="AT45" s="68">
        <f t="shared" si="100"/>
        <v>0</v>
      </c>
      <c r="AU45" s="25" t="s">
        <v>309</v>
      </c>
      <c r="AW45" s="8"/>
    </row>
    <row r="46" spans="1:49" ht="54" x14ac:dyDescent="0.35">
      <c r="A46" s="132"/>
      <c r="B46" s="94" t="s">
        <v>49</v>
      </c>
      <c r="C46" s="94" t="s">
        <v>32</v>
      </c>
      <c r="D46" s="30">
        <f>D49+D50+D48</f>
        <v>312399.40000000002</v>
      </c>
      <c r="E46" s="31">
        <f>E49+E50+E48</f>
        <v>-311345.35799999995</v>
      </c>
      <c r="F46" s="31">
        <f t="shared" si="0"/>
        <v>1054.042000000074</v>
      </c>
      <c r="G46" s="31">
        <f>G49+G50+G48</f>
        <v>710.58699999999999</v>
      </c>
      <c r="H46" s="31">
        <f t="shared" si="84"/>
        <v>1764.629000000074</v>
      </c>
      <c r="I46" s="31">
        <f>I49+I50+I48</f>
        <v>-710.58699999999999</v>
      </c>
      <c r="J46" s="31">
        <f t="shared" si="85"/>
        <v>1054.042000000074</v>
      </c>
      <c r="K46" s="31">
        <f>K49+K50+K48</f>
        <v>0</v>
      </c>
      <c r="L46" s="31">
        <f t="shared" si="86"/>
        <v>1054.042000000074</v>
      </c>
      <c r="M46" s="31">
        <f>M49+M50+M48</f>
        <v>0</v>
      </c>
      <c r="N46" s="31">
        <f t="shared" si="87"/>
        <v>1054.042000000074</v>
      </c>
      <c r="O46" s="68">
        <f>O49+O50+O48</f>
        <v>-1054.0150000000001</v>
      </c>
      <c r="P46" s="31">
        <f t="shared" si="88"/>
        <v>2.70000000739401E-2</v>
      </c>
      <c r="Q46" s="31">
        <f>Q49+Q50+Q48</f>
        <v>0</v>
      </c>
      <c r="R46" s="31">
        <f t="shared" si="89"/>
        <v>2.70000000739401E-2</v>
      </c>
      <c r="S46" s="42">
        <f>S49+S50+S48</f>
        <v>0</v>
      </c>
      <c r="T46" s="68">
        <f t="shared" si="90"/>
        <v>2.70000000739401E-2</v>
      </c>
      <c r="U46" s="31">
        <f t="shared" ref="U46:AI46" si="101">U49+U50+U48</f>
        <v>0</v>
      </c>
      <c r="V46" s="31">
        <f t="shared" ref="V46:X46" si="102">V49+V50+V48</f>
        <v>0</v>
      </c>
      <c r="W46" s="31">
        <f t="shared" si="8"/>
        <v>0</v>
      </c>
      <c r="X46" s="31">
        <f t="shared" si="102"/>
        <v>0</v>
      </c>
      <c r="Y46" s="31">
        <f t="shared" si="91"/>
        <v>0</v>
      </c>
      <c r="Z46" s="31">
        <f t="shared" ref="Z46:AB46" si="103">Z49+Z50+Z48</f>
        <v>0</v>
      </c>
      <c r="AA46" s="31">
        <f t="shared" si="92"/>
        <v>0</v>
      </c>
      <c r="AB46" s="31">
        <f t="shared" si="103"/>
        <v>0</v>
      </c>
      <c r="AC46" s="31">
        <f t="shared" si="93"/>
        <v>0</v>
      </c>
      <c r="AD46" s="31">
        <f t="shared" ref="AD46:AF46" si="104">AD49+AD50+AD48</f>
        <v>0</v>
      </c>
      <c r="AE46" s="31">
        <f t="shared" si="94"/>
        <v>0</v>
      </c>
      <c r="AF46" s="42">
        <f t="shared" si="104"/>
        <v>0</v>
      </c>
      <c r="AG46" s="68">
        <f t="shared" si="95"/>
        <v>0</v>
      </c>
      <c r="AH46" s="31">
        <f t="shared" si="101"/>
        <v>0</v>
      </c>
      <c r="AI46" s="31">
        <f t="shared" si="101"/>
        <v>0</v>
      </c>
      <c r="AJ46" s="31">
        <f t="shared" si="14"/>
        <v>0</v>
      </c>
      <c r="AK46" s="31">
        <f t="shared" ref="AK46:AM46" si="105">AK49+AK50+AK48</f>
        <v>0</v>
      </c>
      <c r="AL46" s="31">
        <f t="shared" si="96"/>
        <v>0</v>
      </c>
      <c r="AM46" s="31">
        <f t="shared" si="105"/>
        <v>0</v>
      </c>
      <c r="AN46" s="31">
        <f t="shared" si="97"/>
        <v>0</v>
      </c>
      <c r="AO46" s="31">
        <f t="shared" ref="AO46:AQ46" si="106">AO49+AO50+AO48</f>
        <v>0</v>
      </c>
      <c r="AP46" s="31">
        <f t="shared" si="98"/>
        <v>0</v>
      </c>
      <c r="AQ46" s="31">
        <f t="shared" si="106"/>
        <v>0</v>
      </c>
      <c r="AR46" s="31">
        <f t="shared" si="99"/>
        <v>0</v>
      </c>
      <c r="AS46" s="42">
        <f t="shared" ref="AS46" si="107">AS49+AS50+AS48</f>
        <v>0</v>
      </c>
      <c r="AT46" s="68">
        <f t="shared" si="100"/>
        <v>0</v>
      </c>
      <c r="AU46" s="25"/>
      <c r="AW46" s="8"/>
    </row>
    <row r="47" spans="1:49" x14ac:dyDescent="0.35">
      <c r="A47" s="89"/>
      <c r="B47" s="90" t="s">
        <v>5</v>
      </c>
      <c r="C47" s="94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68"/>
      <c r="P47" s="31"/>
      <c r="Q47" s="31"/>
      <c r="R47" s="31"/>
      <c r="S47" s="42"/>
      <c r="T47" s="68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2"/>
      <c r="AG47" s="68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42"/>
      <c r="AT47" s="68"/>
      <c r="AU47" s="25"/>
      <c r="AW47" s="8"/>
    </row>
    <row r="48" spans="1:49" s="3" customFormat="1" hidden="1" x14ac:dyDescent="0.35">
      <c r="A48" s="1"/>
      <c r="B48" s="6" t="s">
        <v>6</v>
      </c>
      <c r="C48" s="39"/>
      <c r="D48" s="30">
        <v>19630.300000000047</v>
      </c>
      <c r="E48" s="31">
        <v>-18576.285</v>
      </c>
      <c r="F48" s="31">
        <f t="shared" si="0"/>
        <v>1054.0150000000467</v>
      </c>
      <c r="G48" s="31">
        <f>111.379+599.208</f>
        <v>710.58699999999999</v>
      </c>
      <c r="H48" s="31">
        <f t="shared" ref="H48:H55" si="108">F48+G48</f>
        <v>1764.6020000000467</v>
      </c>
      <c r="I48" s="31">
        <f>-111.379-599.208</f>
        <v>-710.58699999999999</v>
      </c>
      <c r="J48" s="31">
        <f t="shared" ref="J48:J55" si="109">H48+I48</f>
        <v>1054.0150000000467</v>
      </c>
      <c r="K48" s="31"/>
      <c r="L48" s="31">
        <f t="shared" ref="L48:L55" si="110">J48+K48</f>
        <v>1054.0150000000467</v>
      </c>
      <c r="M48" s="31"/>
      <c r="N48" s="31">
        <f t="shared" ref="N48:N55" si="111">L48+M48</f>
        <v>1054.0150000000467</v>
      </c>
      <c r="O48" s="68">
        <v>-1054.0150000000001</v>
      </c>
      <c r="P48" s="31">
        <f t="shared" ref="P48:P55" si="112">N48+O48</f>
        <v>4.6611603465862572E-11</v>
      </c>
      <c r="Q48" s="31"/>
      <c r="R48" s="31">
        <f t="shared" ref="R48:R55" si="113">P48+Q48</f>
        <v>4.6611603465862572E-11</v>
      </c>
      <c r="S48" s="42"/>
      <c r="T48" s="31">
        <f t="shared" ref="T48:T55" si="114">R48+S48</f>
        <v>4.6611603465862572E-11</v>
      </c>
      <c r="U48" s="31">
        <v>0</v>
      </c>
      <c r="V48" s="31"/>
      <c r="W48" s="31">
        <f t="shared" si="8"/>
        <v>0</v>
      </c>
      <c r="X48" s="31"/>
      <c r="Y48" s="31">
        <f t="shared" ref="Y48:Y55" si="115">W48+X48</f>
        <v>0</v>
      </c>
      <c r="Z48" s="31"/>
      <c r="AA48" s="31">
        <f t="shared" ref="AA48:AA55" si="116">Y48+Z48</f>
        <v>0</v>
      </c>
      <c r="AB48" s="31"/>
      <c r="AC48" s="31">
        <f t="shared" ref="AC48:AC55" si="117">AA48+AB48</f>
        <v>0</v>
      </c>
      <c r="AD48" s="31"/>
      <c r="AE48" s="31">
        <f t="shared" ref="AE48:AE55" si="118">AC48+AD48</f>
        <v>0</v>
      </c>
      <c r="AF48" s="42"/>
      <c r="AG48" s="31">
        <f t="shared" ref="AG48:AG55" si="119">AE48+AF48</f>
        <v>0</v>
      </c>
      <c r="AH48" s="31">
        <v>0</v>
      </c>
      <c r="AI48" s="31"/>
      <c r="AJ48" s="31">
        <f t="shared" si="14"/>
        <v>0</v>
      </c>
      <c r="AK48" s="31"/>
      <c r="AL48" s="31">
        <f t="shared" ref="AL48:AL55" si="120">AJ48+AK48</f>
        <v>0</v>
      </c>
      <c r="AM48" s="31"/>
      <c r="AN48" s="31">
        <f t="shared" ref="AN48:AN55" si="121">AL48+AM48</f>
        <v>0</v>
      </c>
      <c r="AO48" s="31"/>
      <c r="AP48" s="31">
        <f t="shared" ref="AP48:AP55" si="122">AN48+AO48</f>
        <v>0</v>
      </c>
      <c r="AQ48" s="31"/>
      <c r="AR48" s="31">
        <f t="shared" ref="AR48:AR55" si="123">AP48+AQ48</f>
        <v>0</v>
      </c>
      <c r="AS48" s="42"/>
      <c r="AT48" s="31">
        <f t="shared" ref="AT48:AT55" si="124">AR48+AS48</f>
        <v>0</v>
      </c>
      <c r="AU48" s="25" t="s">
        <v>197</v>
      </c>
      <c r="AV48" s="19" t="s">
        <v>50</v>
      </c>
      <c r="AW48" s="8"/>
    </row>
    <row r="49" spans="1:49" x14ac:dyDescent="0.35">
      <c r="A49" s="89"/>
      <c r="B49" s="94" t="s">
        <v>12</v>
      </c>
      <c r="C49" s="94"/>
      <c r="D49" s="30">
        <v>67726.899999999994</v>
      </c>
      <c r="E49" s="31">
        <f>-55882.573-11844.3</f>
        <v>-67726.872999999992</v>
      </c>
      <c r="F49" s="31">
        <f t="shared" si="0"/>
        <v>2.7000000001862645E-2</v>
      </c>
      <c r="G49" s="31"/>
      <c r="H49" s="31">
        <f t="shared" si="108"/>
        <v>2.7000000001862645E-2</v>
      </c>
      <c r="I49" s="31"/>
      <c r="J49" s="31">
        <f t="shared" si="109"/>
        <v>2.7000000001862645E-2</v>
      </c>
      <c r="K49" s="31"/>
      <c r="L49" s="31">
        <f t="shared" si="110"/>
        <v>2.7000000001862645E-2</v>
      </c>
      <c r="M49" s="31"/>
      <c r="N49" s="31">
        <f t="shared" si="111"/>
        <v>2.7000000001862645E-2</v>
      </c>
      <c r="O49" s="68"/>
      <c r="P49" s="31">
        <f t="shared" si="112"/>
        <v>2.7000000001862645E-2</v>
      </c>
      <c r="Q49" s="31"/>
      <c r="R49" s="31">
        <f t="shared" si="113"/>
        <v>2.7000000001862645E-2</v>
      </c>
      <c r="S49" s="42"/>
      <c r="T49" s="68">
        <f t="shared" si="114"/>
        <v>2.7000000001862645E-2</v>
      </c>
      <c r="U49" s="31">
        <v>0</v>
      </c>
      <c r="V49" s="31"/>
      <c r="W49" s="31">
        <f t="shared" si="8"/>
        <v>0</v>
      </c>
      <c r="X49" s="31"/>
      <c r="Y49" s="31">
        <f t="shared" si="115"/>
        <v>0</v>
      </c>
      <c r="Z49" s="31"/>
      <c r="AA49" s="31">
        <f t="shared" si="116"/>
        <v>0</v>
      </c>
      <c r="AB49" s="31"/>
      <c r="AC49" s="31">
        <f t="shared" si="117"/>
        <v>0</v>
      </c>
      <c r="AD49" s="31"/>
      <c r="AE49" s="31">
        <f t="shared" si="118"/>
        <v>0</v>
      </c>
      <c r="AF49" s="42"/>
      <c r="AG49" s="68">
        <f t="shared" si="119"/>
        <v>0</v>
      </c>
      <c r="AH49" s="31">
        <v>0</v>
      </c>
      <c r="AI49" s="31"/>
      <c r="AJ49" s="31">
        <f t="shared" si="14"/>
        <v>0</v>
      </c>
      <c r="AK49" s="31"/>
      <c r="AL49" s="31">
        <f t="shared" si="120"/>
        <v>0</v>
      </c>
      <c r="AM49" s="31"/>
      <c r="AN49" s="31">
        <f t="shared" si="121"/>
        <v>0</v>
      </c>
      <c r="AO49" s="31"/>
      <c r="AP49" s="31">
        <f t="shared" si="122"/>
        <v>0</v>
      </c>
      <c r="AQ49" s="31"/>
      <c r="AR49" s="31">
        <f t="shared" si="123"/>
        <v>0</v>
      </c>
      <c r="AS49" s="42"/>
      <c r="AT49" s="68">
        <f t="shared" si="124"/>
        <v>0</v>
      </c>
      <c r="AU49" s="25" t="s">
        <v>310</v>
      </c>
      <c r="AW49" s="8"/>
    </row>
    <row r="50" spans="1:49" s="3" customFormat="1" hidden="1" x14ac:dyDescent="0.35">
      <c r="A50" s="1"/>
      <c r="B50" s="37" t="s">
        <v>27</v>
      </c>
      <c r="C50" s="5"/>
      <c r="D50" s="30">
        <v>225042.2</v>
      </c>
      <c r="E50" s="31">
        <v>-225042.2</v>
      </c>
      <c r="F50" s="31">
        <f t="shared" si="0"/>
        <v>0</v>
      </c>
      <c r="G50" s="31"/>
      <c r="H50" s="31">
        <f t="shared" si="108"/>
        <v>0</v>
      </c>
      <c r="I50" s="31"/>
      <c r="J50" s="31">
        <f t="shared" si="109"/>
        <v>0</v>
      </c>
      <c r="K50" s="31"/>
      <c r="L50" s="31">
        <f t="shared" si="110"/>
        <v>0</v>
      </c>
      <c r="M50" s="31"/>
      <c r="N50" s="31">
        <f t="shared" si="111"/>
        <v>0</v>
      </c>
      <c r="O50" s="68"/>
      <c r="P50" s="31">
        <f t="shared" si="112"/>
        <v>0</v>
      </c>
      <c r="Q50" s="31"/>
      <c r="R50" s="31">
        <f t="shared" si="113"/>
        <v>0</v>
      </c>
      <c r="S50" s="42"/>
      <c r="T50" s="31">
        <f t="shared" si="114"/>
        <v>0</v>
      </c>
      <c r="U50" s="31">
        <v>0</v>
      </c>
      <c r="V50" s="31"/>
      <c r="W50" s="31">
        <f t="shared" si="8"/>
        <v>0</v>
      </c>
      <c r="X50" s="31"/>
      <c r="Y50" s="31">
        <f t="shared" si="115"/>
        <v>0</v>
      </c>
      <c r="Z50" s="31"/>
      <c r="AA50" s="31">
        <f t="shared" si="116"/>
        <v>0</v>
      </c>
      <c r="AB50" s="31"/>
      <c r="AC50" s="31">
        <f t="shared" si="117"/>
        <v>0</v>
      </c>
      <c r="AD50" s="31"/>
      <c r="AE50" s="31">
        <f t="shared" si="118"/>
        <v>0</v>
      </c>
      <c r="AF50" s="42"/>
      <c r="AG50" s="31">
        <f t="shared" si="119"/>
        <v>0</v>
      </c>
      <c r="AH50" s="31">
        <v>0</v>
      </c>
      <c r="AI50" s="31"/>
      <c r="AJ50" s="31">
        <f t="shared" si="14"/>
        <v>0</v>
      </c>
      <c r="AK50" s="31"/>
      <c r="AL50" s="31">
        <f t="shared" si="120"/>
        <v>0</v>
      </c>
      <c r="AM50" s="31"/>
      <c r="AN50" s="31">
        <f t="shared" si="121"/>
        <v>0</v>
      </c>
      <c r="AO50" s="31"/>
      <c r="AP50" s="31">
        <f t="shared" si="122"/>
        <v>0</v>
      </c>
      <c r="AQ50" s="31"/>
      <c r="AR50" s="31">
        <f t="shared" si="123"/>
        <v>0</v>
      </c>
      <c r="AS50" s="42"/>
      <c r="AT50" s="31">
        <f t="shared" si="124"/>
        <v>0</v>
      </c>
      <c r="AU50" s="25" t="s">
        <v>309</v>
      </c>
      <c r="AV50" s="19" t="s">
        <v>50</v>
      </c>
      <c r="AW50" s="8"/>
    </row>
    <row r="51" spans="1:49" s="3" customFormat="1" ht="54" hidden="1" x14ac:dyDescent="0.35">
      <c r="A51" s="1" t="s">
        <v>71</v>
      </c>
      <c r="B51" s="39" t="s">
        <v>51</v>
      </c>
      <c r="C51" s="39" t="s">
        <v>32</v>
      </c>
      <c r="D51" s="30">
        <v>780</v>
      </c>
      <c r="E51" s="31">
        <v>-780</v>
      </c>
      <c r="F51" s="31">
        <f t="shared" si="0"/>
        <v>0</v>
      </c>
      <c r="G51" s="31"/>
      <c r="H51" s="31">
        <f t="shared" si="108"/>
        <v>0</v>
      </c>
      <c r="I51" s="31"/>
      <c r="J51" s="31">
        <f t="shared" si="109"/>
        <v>0</v>
      </c>
      <c r="K51" s="31"/>
      <c r="L51" s="31">
        <f t="shared" si="110"/>
        <v>0</v>
      </c>
      <c r="M51" s="31"/>
      <c r="N51" s="31">
        <f t="shared" si="111"/>
        <v>0</v>
      </c>
      <c r="O51" s="68"/>
      <c r="P51" s="31">
        <f t="shared" si="112"/>
        <v>0</v>
      </c>
      <c r="Q51" s="31"/>
      <c r="R51" s="31">
        <f t="shared" si="113"/>
        <v>0</v>
      </c>
      <c r="S51" s="42"/>
      <c r="T51" s="31">
        <f t="shared" si="114"/>
        <v>0</v>
      </c>
      <c r="U51" s="31">
        <v>0</v>
      </c>
      <c r="V51" s="31"/>
      <c r="W51" s="31">
        <f t="shared" si="8"/>
        <v>0</v>
      </c>
      <c r="X51" s="31"/>
      <c r="Y51" s="31">
        <f t="shared" si="115"/>
        <v>0</v>
      </c>
      <c r="Z51" s="31"/>
      <c r="AA51" s="31">
        <f t="shared" si="116"/>
        <v>0</v>
      </c>
      <c r="AB51" s="31"/>
      <c r="AC51" s="31">
        <f t="shared" si="117"/>
        <v>0</v>
      </c>
      <c r="AD51" s="31"/>
      <c r="AE51" s="31">
        <f t="shared" si="118"/>
        <v>0</v>
      </c>
      <c r="AF51" s="42"/>
      <c r="AG51" s="31">
        <f t="shared" si="119"/>
        <v>0</v>
      </c>
      <c r="AH51" s="31">
        <v>0</v>
      </c>
      <c r="AI51" s="31"/>
      <c r="AJ51" s="31">
        <f t="shared" si="14"/>
        <v>0</v>
      </c>
      <c r="AK51" s="31"/>
      <c r="AL51" s="31">
        <f t="shared" si="120"/>
        <v>0</v>
      </c>
      <c r="AM51" s="31"/>
      <c r="AN51" s="31">
        <f t="shared" si="121"/>
        <v>0</v>
      </c>
      <c r="AO51" s="31"/>
      <c r="AP51" s="31">
        <f t="shared" si="122"/>
        <v>0</v>
      </c>
      <c r="AQ51" s="31"/>
      <c r="AR51" s="31">
        <f t="shared" si="123"/>
        <v>0</v>
      </c>
      <c r="AS51" s="42"/>
      <c r="AT51" s="31">
        <f t="shared" si="124"/>
        <v>0</v>
      </c>
      <c r="AU51" s="25" t="s">
        <v>198</v>
      </c>
      <c r="AV51" s="19" t="s">
        <v>50</v>
      </c>
      <c r="AW51" s="8"/>
    </row>
    <row r="52" spans="1:49" ht="54" x14ac:dyDescent="0.35">
      <c r="A52" s="89" t="s">
        <v>70</v>
      </c>
      <c r="B52" s="95" t="s">
        <v>52</v>
      </c>
      <c r="C52" s="94" t="s">
        <v>32</v>
      </c>
      <c r="D52" s="30">
        <v>0</v>
      </c>
      <c r="E52" s="31"/>
      <c r="F52" s="31">
        <f t="shared" si="0"/>
        <v>0</v>
      </c>
      <c r="G52" s="31"/>
      <c r="H52" s="31">
        <f t="shared" si="108"/>
        <v>0</v>
      </c>
      <c r="I52" s="31"/>
      <c r="J52" s="31">
        <f t="shared" si="109"/>
        <v>0</v>
      </c>
      <c r="K52" s="31"/>
      <c r="L52" s="31">
        <f t="shared" si="110"/>
        <v>0</v>
      </c>
      <c r="M52" s="31"/>
      <c r="N52" s="31">
        <f t="shared" si="111"/>
        <v>0</v>
      </c>
      <c r="O52" s="68"/>
      <c r="P52" s="31">
        <f t="shared" si="112"/>
        <v>0</v>
      </c>
      <c r="Q52" s="31"/>
      <c r="R52" s="31">
        <f t="shared" si="113"/>
        <v>0</v>
      </c>
      <c r="S52" s="42"/>
      <c r="T52" s="68">
        <f t="shared" si="114"/>
        <v>0</v>
      </c>
      <c r="U52" s="31">
        <v>25599.8</v>
      </c>
      <c r="V52" s="31">
        <v>-25599.8</v>
      </c>
      <c r="W52" s="31">
        <f t="shared" si="8"/>
        <v>0</v>
      </c>
      <c r="X52" s="31"/>
      <c r="Y52" s="31">
        <f t="shared" si="115"/>
        <v>0</v>
      </c>
      <c r="Z52" s="31"/>
      <c r="AA52" s="31">
        <f t="shared" si="116"/>
        <v>0</v>
      </c>
      <c r="AB52" s="31"/>
      <c r="AC52" s="31">
        <f t="shared" si="117"/>
        <v>0</v>
      </c>
      <c r="AD52" s="31"/>
      <c r="AE52" s="31">
        <f t="shared" si="118"/>
        <v>0</v>
      </c>
      <c r="AF52" s="42"/>
      <c r="AG52" s="68">
        <f t="shared" si="119"/>
        <v>0</v>
      </c>
      <c r="AH52" s="31">
        <v>245085.6</v>
      </c>
      <c r="AI52" s="31"/>
      <c r="AJ52" s="31">
        <f t="shared" si="14"/>
        <v>245085.6</v>
      </c>
      <c r="AK52" s="31"/>
      <c r="AL52" s="31">
        <f t="shared" si="120"/>
        <v>245085.6</v>
      </c>
      <c r="AM52" s="31"/>
      <c r="AN52" s="31">
        <f t="shared" si="121"/>
        <v>245085.6</v>
      </c>
      <c r="AO52" s="31"/>
      <c r="AP52" s="31">
        <f t="shared" si="122"/>
        <v>245085.6</v>
      </c>
      <c r="AQ52" s="31"/>
      <c r="AR52" s="31">
        <f t="shared" si="123"/>
        <v>245085.6</v>
      </c>
      <c r="AS52" s="42"/>
      <c r="AT52" s="68">
        <f t="shared" si="124"/>
        <v>245085.6</v>
      </c>
      <c r="AU52" s="25" t="s">
        <v>199</v>
      </c>
      <c r="AW52" s="8"/>
    </row>
    <row r="53" spans="1:49" s="3" customFormat="1" ht="54" hidden="1" x14ac:dyDescent="0.35">
      <c r="A53" s="1" t="s">
        <v>75</v>
      </c>
      <c r="B53" s="37" t="s">
        <v>53</v>
      </c>
      <c r="C53" s="39" t="s">
        <v>32</v>
      </c>
      <c r="D53" s="30">
        <v>0</v>
      </c>
      <c r="E53" s="31"/>
      <c r="F53" s="31">
        <f t="shared" si="0"/>
        <v>0</v>
      </c>
      <c r="G53" s="31"/>
      <c r="H53" s="31">
        <f t="shared" si="108"/>
        <v>0</v>
      </c>
      <c r="I53" s="31"/>
      <c r="J53" s="31">
        <f t="shared" si="109"/>
        <v>0</v>
      </c>
      <c r="K53" s="31"/>
      <c r="L53" s="31">
        <f t="shared" si="110"/>
        <v>0</v>
      </c>
      <c r="M53" s="31"/>
      <c r="N53" s="31">
        <f t="shared" si="111"/>
        <v>0</v>
      </c>
      <c r="O53" s="68"/>
      <c r="P53" s="31">
        <f t="shared" si="112"/>
        <v>0</v>
      </c>
      <c r="Q53" s="31"/>
      <c r="R53" s="31">
        <f t="shared" si="113"/>
        <v>0</v>
      </c>
      <c r="S53" s="42"/>
      <c r="T53" s="31">
        <f t="shared" si="114"/>
        <v>0</v>
      </c>
      <c r="U53" s="31">
        <v>30734.9</v>
      </c>
      <c r="V53" s="31">
        <v>-30734.9</v>
      </c>
      <c r="W53" s="31">
        <f t="shared" si="8"/>
        <v>0</v>
      </c>
      <c r="X53" s="31"/>
      <c r="Y53" s="31">
        <f t="shared" si="115"/>
        <v>0</v>
      </c>
      <c r="Z53" s="31"/>
      <c r="AA53" s="31">
        <f t="shared" si="116"/>
        <v>0</v>
      </c>
      <c r="AB53" s="31"/>
      <c r="AC53" s="31">
        <f t="shared" si="117"/>
        <v>0</v>
      </c>
      <c r="AD53" s="31"/>
      <c r="AE53" s="31">
        <f t="shared" si="118"/>
        <v>0</v>
      </c>
      <c r="AF53" s="42"/>
      <c r="AG53" s="31">
        <f t="shared" si="119"/>
        <v>0</v>
      </c>
      <c r="AH53" s="31">
        <v>0</v>
      </c>
      <c r="AI53" s="31"/>
      <c r="AJ53" s="31">
        <f t="shared" si="14"/>
        <v>0</v>
      </c>
      <c r="AK53" s="31"/>
      <c r="AL53" s="31">
        <f t="shared" si="120"/>
        <v>0</v>
      </c>
      <c r="AM53" s="31"/>
      <c r="AN53" s="31">
        <f t="shared" si="121"/>
        <v>0</v>
      </c>
      <c r="AO53" s="31"/>
      <c r="AP53" s="31">
        <f t="shared" si="122"/>
        <v>0</v>
      </c>
      <c r="AQ53" s="31"/>
      <c r="AR53" s="31">
        <f t="shared" si="123"/>
        <v>0</v>
      </c>
      <c r="AS53" s="42"/>
      <c r="AT53" s="31">
        <f t="shared" si="124"/>
        <v>0</v>
      </c>
      <c r="AU53" s="25" t="s">
        <v>200</v>
      </c>
      <c r="AV53" s="19" t="s">
        <v>50</v>
      </c>
      <c r="AW53" s="8"/>
    </row>
    <row r="54" spans="1:49" ht="54" x14ac:dyDescent="0.35">
      <c r="A54" s="89" t="s">
        <v>71</v>
      </c>
      <c r="B54" s="95" t="s">
        <v>54</v>
      </c>
      <c r="C54" s="94" t="s">
        <v>32</v>
      </c>
      <c r="D54" s="30">
        <v>0</v>
      </c>
      <c r="E54" s="31"/>
      <c r="F54" s="31">
        <f t="shared" si="0"/>
        <v>0</v>
      </c>
      <c r="G54" s="31"/>
      <c r="H54" s="31">
        <f t="shared" si="108"/>
        <v>0</v>
      </c>
      <c r="I54" s="31"/>
      <c r="J54" s="31">
        <f t="shared" si="109"/>
        <v>0</v>
      </c>
      <c r="K54" s="31"/>
      <c r="L54" s="31">
        <f t="shared" si="110"/>
        <v>0</v>
      </c>
      <c r="M54" s="31"/>
      <c r="N54" s="31">
        <f t="shared" si="111"/>
        <v>0</v>
      </c>
      <c r="O54" s="68"/>
      <c r="P54" s="31">
        <f t="shared" si="112"/>
        <v>0</v>
      </c>
      <c r="Q54" s="31"/>
      <c r="R54" s="31">
        <f t="shared" si="113"/>
        <v>0</v>
      </c>
      <c r="S54" s="42"/>
      <c r="T54" s="68">
        <f t="shared" si="114"/>
        <v>0</v>
      </c>
      <c r="U54" s="31">
        <v>9100.4</v>
      </c>
      <c r="V54" s="31"/>
      <c r="W54" s="31">
        <f t="shared" si="8"/>
        <v>9100.4</v>
      </c>
      <c r="X54" s="31"/>
      <c r="Y54" s="31">
        <f t="shared" si="115"/>
        <v>9100.4</v>
      </c>
      <c r="Z54" s="31"/>
      <c r="AA54" s="31">
        <f t="shared" si="116"/>
        <v>9100.4</v>
      </c>
      <c r="AB54" s="31"/>
      <c r="AC54" s="31">
        <f t="shared" si="117"/>
        <v>9100.4</v>
      </c>
      <c r="AD54" s="31"/>
      <c r="AE54" s="31">
        <f t="shared" si="118"/>
        <v>9100.4</v>
      </c>
      <c r="AF54" s="42"/>
      <c r="AG54" s="68">
        <f t="shared" si="119"/>
        <v>9100.4</v>
      </c>
      <c r="AH54" s="31">
        <v>0</v>
      </c>
      <c r="AI54" s="31"/>
      <c r="AJ54" s="31">
        <f t="shared" si="14"/>
        <v>0</v>
      </c>
      <c r="AK54" s="31"/>
      <c r="AL54" s="31">
        <f t="shared" si="120"/>
        <v>0</v>
      </c>
      <c r="AM54" s="31"/>
      <c r="AN54" s="31">
        <f t="shared" si="121"/>
        <v>0</v>
      </c>
      <c r="AO54" s="31"/>
      <c r="AP54" s="31">
        <f t="shared" si="122"/>
        <v>0</v>
      </c>
      <c r="AQ54" s="31"/>
      <c r="AR54" s="31">
        <f t="shared" si="123"/>
        <v>0</v>
      </c>
      <c r="AS54" s="42"/>
      <c r="AT54" s="68">
        <f t="shared" si="124"/>
        <v>0</v>
      </c>
      <c r="AU54" s="25" t="s">
        <v>201</v>
      </c>
      <c r="AW54" s="8"/>
    </row>
    <row r="55" spans="1:49" ht="54" x14ac:dyDescent="0.35">
      <c r="A55" s="89" t="s">
        <v>74</v>
      </c>
      <c r="B55" s="95" t="s">
        <v>55</v>
      </c>
      <c r="C55" s="94" t="s">
        <v>32</v>
      </c>
      <c r="D55" s="30">
        <f>D57+D58</f>
        <v>0</v>
      </c>
      <c r="E55" s="31">
        <f>E57+E58</f>
        <v>0</v>
      </c>
      <c r="F55" s="31">
        <f t="shared" si="0"/>
        <v>0</v>
      </c>
      <c r="G55" s="31">
        <f>G57+G58</f>
        <v>0</v>
      </c>
      <c r="H55" s="31">
        <f t="shared" si="108"/>
        <v>0</v>
      </c>
      <c r="I55" s="31">
        <f>I57+I58</f>
        <v>0</v>
      </c>
      <c r="J55" s="31">
        <f t="shared" si="109"/>
        <v>0</v>
      </c>
      <c r="K55" s="31">
        <f>K57+K58</f>
        <v>0</v>
      </c>
      <c r="L55" s="31">
        <f t="shared" si="110"/>
        <v>0</v>
      </c>
      <c r="M55" s="31">
        <f>M57+M58</f>
        <v>0</v>
      </c>
      <c r="N55" s="31">
        <f t="shared" si="111"/>
        <v>0</v>
      </c>
      <c r="O55" s="68">
        <f>O57+O58</f>
        <v>0</v>
      </c>
      <c r="P55" s="31">
        <f t="shared" si="112"/>
        <v>0</v>
      </c>
      <c r="Q55" s="31">
        <f>Q57+Q58</f>
        <v>0</v>
      </c>
      <c r="R55" s="31">
        <f t="shared" si="113"/>
        <v>0</v>
      </c>
      <c r="S55" s="42">
        <f>S57+S58</f>
        <v>0</v>
      </c>
      <c r="T55" s="68">
        <f t="shared" si="114"/>
        <v>0</v>
      </c>
      <c r="U55" s="31">
        <f t="shared" ref="U55:AI55" si="125">U57+U58</f>
        <v>19435.099999999999</v>
      </c>
      <c r="V55" s="31">
        <f t="shared" ref="V55:X55" si="126">V57+V58</f>
        <v>0</v>
      </c>
      <c r="W55" s="31">
        <f t="shared" si="8"/>
        <v>19435.099999999999</v>
      </c>
      <c r="X55" s="31">
        <f t="shared" si="126"/>
        <v>0</v>
      </c>
      <c r="Y55" s="31">
        <f t="shared" si="115"/>
        <v>19435.099999999999</v>
      </c>
      <c r="Z55" s="31">
        <f t="shared" ref="Z55:AB55" si="127">Z57+Z58</f>
        <v>0</v>
      </c>
      <c r="AA55" s="31">
        <f t="shared" si="116"/>
        <v>19435.099999999999</v>
      </c>
      <c r="AB55" s="31">
        <f t="shared" si="127"/>
        <v>0</v>
      </c>
      <c r="AC55" s="31">
        <f t="shared" si="117"/>
        <v>19435.099999999999</v>
      </c>
      <c r="AD55" s="31">
        <f t="shared" ref="AD55:AF55" si="128">AD57+AD58</f>
        <v>0</v>
      </c>
      <c r="AE55" s="31">
        <f t="shared" si="118"/>
        <v>19435.099999999999</v>
      </c>
      <c r="AF55" s="42">
        <f t="shared" si="128"/>
        <v>0</v>
      </c>
      <c r="AG55" s="68">
        <f t="shared" si="119"/>
        <v>19435.099999999999</v>
      </c>
      <c r="AH55" s="31">
        <f t="shared" si="125"/>
        <v>200564.9</v>
      </c>
      <c r="AI55" s="31">
        <f t="shared" si="125"/>
        <v>0</v>
      </c>
      <c r="AJ55" s="31">
        <f t="shared" si="14"/>
        <v>200564.9</v>
      </c>
      <c r="AK55" s="31">
        <f t="shared" ref="AK55:AM55" si="129">AK57+AK58</f>
        <v>0</v>
      </c>
      <c r="AL55" s="31">
        <f t="shared" si="120"/>
        <v>200564.9</v>
      </c>
      <c r="AM55" s="31">
        <f t="shared" si="129"/>
        <v>0</v>
      </c>
      <c r="AN55" s="31">
        <f t="shared" si="121"/>
        <v>200564.9</v>
      </c>
      <c r="AO55" s="31">
        <f t="shared" ref="AO55:AQ55" si="130">AO57+AO58</f>
        <v>0</v>
      </c>
      <c r="AP55" s="31">
        <f t="shared" si="122"/>
        <v>200564.9</v>
      </c>
      <c r="AQ55" s="31">
        <f t="shared" si="130"/>
        <v>0</v>
      </c>
      <c r="AR55" s="31">
        <f t="shared" si="123"/>
        <v>200564.9</v>
      </c>
      <c r="AS55" s="42">
        <f t="shared" ref="AS55" si="131">AS57+AS58</f>
        <v>0</v>
      </c>
      <c r="AT55" s="68">
        <f t="shared" si="124"/>
        <v>200564.9</v>
      </c>
      <c r="AU55" s="25"/>
      <c r="AW55" s="8"/>
    </row>
    <row r="56" spans="1:49" x14ac:dyDescent="0.35">
      <c r="A56" s="89"/>
      <c r="B56" s="90" t="s">
        <v>5</v>
      </c>
      <c r="C56" s="94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68"/>
      <c r="P56" s="31"/>
      <c r="Q56" s="31"/>
      <c r="R56" s="31"/>
      <c r="S56" s="42"/>
      <c r="T56" s="68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42"/>
      <c r="AG56" s="68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42"/>
      <c r="AT56" s="68"/>
      <c r="AU56" s="25"/>
      <c r="AW56" s="8"/>
    </row>
    <row r="57" spans="1:49" s="3" customFormat="1" hidden="1" x14ac:dyDescent="0.35">
      <c r="A57" s="1"/>
      <c r="B57" s="6" t="s">
        <v>6</v>
      </c>
      <c r="C57" s="39"/>
      <c r="D57" s="30">
        <v>0</v>
      </c>
      <c r="E57" s="31"/>
      <c r="F57" s="31">
        <f t="shared" si="0"/>
        <v>0</v>
      </c>
      <c r="G57" s="31"/>
      <c r="H57" s="31">
        <f t="shared" ref="H57:H59" si="132">F57+G57</f>
        <v>0</v>
      </c>
      <c r="I57" s="31"/>
      <c r="J57" s="31">
        <f t="shared" ref="J57:J59" si="133">H57+I57</f>
        <v>0</v>
      </c>
      <c r="K57" s="31"/>
      <c r="L57" s="31">
        <f t="shared" ref="L57:L59" si="134">J57+K57</f>
        <v>0</v>
      </c>
      <c r="M57" s="31"/>
      <c r="N57" s="31">
        <f t="shared" ref="N57:N59" si="135">L57+M57</f>
        <v>0</v>
      </c>
      <c r="O57" s="68"/>
      <c r="P57" s="31">
        <f t="shared" ref="P57:P59" si="136">N57+O57</f>
        <v>0</v>
      </c>
      <c r="Q57" s="31"/>
      <c r="R57" s="31">
        <f t="shared" ref="R57:R59" si="137">P57+Q57</f>
        <v>0</v>
      </c>
      <c r="S57" s="42"/>
      <c r="T57" s="31">
        <f t="shared" ref="T57:T59" si="138">R57+S57</f>
        <v>0</v>
      </c>
      <c r="U57" s="31">
        <v>19435.099999999999</v>
      </c>
      <c r="V57" s="31"/>
      <c r="W57" s="31">
        <f t="shared" si="8"/>
        <v>19435.099999999999</v>
      </c>
      <c r="X57" s="31"/>
      <c r="Y57" s="31">
        <f t="shared" ref="Y57:Y59" si="139">W57+X57</f>
        <v>19435.099999999999</v>
      </c>
      <c r="Z57" s="31"/>
      <c r="AA57" s="31">
        <f t="shared" ref="AA57:AA59" si="140">Y57+Z57</f>
        <v>19435.099999999999</v>
      </c>
      <c r="AB57" s="31"/>
      <c r="AC57" s="31">
        <f t="shared" ref="AC57:AC59" si="141">AA57+AB57</f>
        <v>19435.099999999999</v>
      </c>
      <c r="AD57" s="31"/>
      <c r="AE57" s="31">
        <f t="shared" ref="AE57:AE59" si="142">AC57+AD57</f>
        <v>19435.099999999999</v>
      </c>
      <c r="AF57" s="42"/>
      <c r="AG57" s="31">
        <f t="shared" ref="AG57:AG59" si="143">AE57+AF57</f>
        <v>19435.099999999999</v>
      </c>
      <c r="AH57" s="31">
        <v>93792.299999999988</v>
      </c>
      <c r="AI57" s="31"/>
      <c r="AJ57" s="31">
        <f t="shared" si="14"/>
        <v>93792.299999999988</v>
      </c>
      <c r="AK57" s="31"/>
      <c r="AL57" s="31">
        <f t="shared" ref="AL57:AL59" si="144">AJ57+AK57</f>
        <v>93792.299999999988</v>
      </c>
      <c r="AM57" s="31"/>
      <c r="AN57" s="31">
        <f t="shared" ref="AN57:AN59" si="145">AL57+AM57</f>
        <v>93792.299999999988</v>
      </c>
      <c r="AO57" s="31"/>
      <c r="AP57" s="31">
        <f t="shared" ref="AP57:AP59" si="146">AN57+AO57</f>
        <v>93792.299999999988</v>
      </c>
      <c r="AQ57" s="31"/>
      <c r="AR57" s="31">
        <f t="shared" ref="AR57:AR59" si="147">AP57+AQ57</f>
        <v>93792.299999999988</v>
      </c>
      <c r="AS57" s="42"/>
      <c r="AT57" s="31">
        <f t="shared" ref="AT57:AT59" si="148">AR57+AS57</f>
        <v>93792.299999999988</v>
      </c>
      <c r="AU57" s="25" t="s">
        <v>202</v>
      </c>
      <c r="AV57" s="19" t="s">
        <v>50</v>
      </c>
      <c r="AW57" s="8"/>
    </row>
    <row r="58" spans="1:49" x14ac:dyDescent="0.35">
      <c r="A58" s="89"/>
      <c r="B58" s="94" t="s">
        <v>12</v>
      </c>
      <c r="C58" s="94"/>
      <c r="D58" s="30">
        <v>0</v>
      </c>
      <c r="E58" s="31"/>
      <c r="F58" s="31">
        <f t="shared" si="0"/>
        <v>0</v>
      </c>
      <c r="G58" s="31"/>
      <c r="H58" s="31">
        <f t="shared" si="132"/>
        <v>0</v>
      </c>
      <c r="I58" s="31"/>
      <c r="J58" s="31">
        <f t="shared" si="133"/>
        <v>0</v>
      </c>
      <c r="K58" s="31"/>
      <c r="L58" s="31">
        <f t="shared" si="134"/>
        <v>0</v>
      </c>
      <c r="M58" s="31"/>
      <c r="N58" s="31">
        <f t="shared" si="135"/>
        <v>0</v>
      </c>
      <c r="O58" s="68"/>
      <c r="P58" s="31">
        <f t="shared" si="136"/>
        <v>0</v>
      </c>
      <c r="Q58" s="31"/>
      <c r="R58" s="31">
        <f t="shared" si="137"/>
        <v>0</v>
      </c>
      <c r="S58" s="42"/>
      <c r="T58" s="68">
        <f t="shared" si="138"/>
        <v>0</v>
      </c>
      <c r="U58" s="31">
        <v>0</v>
      </c>
      <c r="V58" s="31"/>
      <c r="W58" s="31">
        <f t="shared" si="8"/>
        <v>0</v>
      </c>
      <c r="X58" s="31"/>
      <c r="Y58" s="31">
        <f t="shared" si="139"/>
        <v>0</v>
      </c>
      <c r="Z58" s="31"/>
      <c r="AA58" s="31">
        <f t="shared" si="140"/>
        <v>0</v>
      </c>
      <c r="AB58" s="31"/>
      <c r="AC58" s="31">
        <f t="shared" si="141"/>
        <v>0</v>
      </c>
      <c r="AD58" s="31"/>
      <c r="AE58" s="31">
        <f t="shared" si="142"/>
        <v>0</v>
      </c>
      <c r="AF58" s="42"/>
      <c r="AG58" s="68">
        <f t="shared" si="143"/>
        <v>0</v>
      </c>
      <c r="AH58" s="31">
        <v>106772.6</v>
      </c>
      <c r="AI58" s="31"/>
      <c r="AJ58" s="31">
        <f t="shared" si="14"/>
        <v>106772.6</v>
      </c>
      <c r="AK58" s="31"/>
      <c r="AL58" s="31">
        <f t="shared" si="144"/>
        <v>106772.6</v>
      </c>
      <c r="AM58" s="31"/>
      <c r="AN58" s="31">
        <f t="shared" si="145"/>
        <v>106772.6</v>
      </c>
      <c r="AO58" s="31"/>
      <c r="AP58" s="31">
        <f t="shared" si="146"/>
        <v>106772.6</v>
      </c>
      <c r="AQ58" s="31"/>
      <c r="AR58" s="31">
        <f t="shared" si="147"/>
        <v>106772.6</v>
      </c>
      <c r="AS58" s="42"/>
      <c r="AT58" s="68">
        <f t="shared" si="148"/>
        <v>106772.6</v>
      </c>
      <c r="AU58" s="25" t="s">
        <v>306</v>
      </c>
      <c r="AW58" s="8"/>
    </row>
    <row r="59" spans="1:49" ht="54" x14ac:dyDescent="0.35">
      <c r="A59" s="89" t="s">
        <v>75</v>
      </c>
      <c r="B59" s="95" t="s">
        <v>350</v>
      </c>
      <c r="C59" s="94" t="s">
        <v>32</v>
      </c>
      <c r="D59" s="30">
        <v>17739.900000000001</v>
      </c>
      <c r="E59" s="31">
        <f>E61+E62+E63</f>
        <v>368533.6</v>
      </c>
      <c r="F59" s="31">
        <f t="shared" si="0"/>
        <v>386273.5</v>
      </c>
      <c r="G59" s="31">
        <f>G61+G62+G63</f>
        <v>0</v>
      </c>
      <c r="H59" s="31">
        <f t="shared" si="132"/>
        <v>386273.5</v>
      </c>
      <c r="I59" s="31">
        <f>I61+I62+I63</f>
        <v>0</v>
      </c>
      <c r="J59" s="31">
        <f t="shared" si="133"/>
        <v>386273.5</v>
      </c>
      <c r="K59" s="31">
        <f>K61+K62+K63</f>
        <v>0</v>
      </c>
      <c r="L59" s="31">
        <f t="shared" si="134"/>
        <v>386273.5</v>
      </c>
      <c r="M59" s="31">
        <f>M61+M62+M63</f>
        <v>0</v>
      </c>
      <c r="N59" s="31">
        <f t="shared" si="135"/>
        <v>386273.5</v>
      </c>
      <c r="O59" s="68">
        <f>O61+O62+O63</f>
        <v>0</v>
      </c>
      <c r="P59" s="31">
        <f t="shared" si="136"/>
        <v>386273.5</v>
      </c>
      <c r="Q59" s="31">
        <f>Q61+Q62+Q63</f>
        <v>0</v>
      </c>
      <c r="R59" s="31">
        <f t="shared" si="137"/>
        <v>386273.5</v>
      </c>
      <c r="S59" s="42">
        <f>S61+S62+S63</f>
        <v>0</v>
      </c>
      <c r="T59" s="68">
        <f t="shared" si="138"/>
        <v>386273.5</v>
      </c>
      <c r="U59" s="31">
        <v>359255.5</v>
      </c>
      <c r="V59" s="31">
        <f>V61+V62+V63</f>
        <v>339200.5</v>
      </c>
      <c r="W59" s="31">
        <f t="shared" si="8"/>
        <v>698456</v>
      </c>
      <c r="X59" s="31">
        <f>X61+X62+X63</f>
        <v>-179602.7</v>
      </c>
      <c r="Y59" s="31">
        <f t="shared" si="139"/>
        <v>518853.3</v>
      </c>
      <c r="Z59" s="31">
        <f>Z61+Z62+Z63</f>
        <v>0</v>
      </c>
      <c r="AA59" s="31">
        <f t="shared" si="140"/>
        <v>518853.3</v>
      </c>
      <c r="AB59" s="31">
        <f>AB61+AB62+AB63</f>
        <v>0</v>
      </c>
      <c r="AC59" s="31">
        <f t="shared" si="141"/>
        <v>518853.3</v>
      </c>
      <c r="AD59" s="31">
        <f>AD61+AD62+AD63</f>
        <v>0</v>
      </c>
      <c r="AE59" s="31">
        <f t="shared" si="142"/>
        <v>518853.3</v>
      </c>
      <c r="AF59" s="42">
        <f>AF61+AF62+AF63</f>
        <v>0</v>
      </c>
      <c r="AG59" s="68">
        <f t="shared" si="143"/>
        <v>518853.3</v>
      </c>
      <c r="AH59" s="31">
        <v>94000</v>
      </c>
      <c r="AI59" s="31">
        <f>AI61+AI62+AI63</f>
        <v>-94000</v>
      </c>
      <c r="AJ59" s="31">
        <f t="shared" si="14"/>
        <v>0</v>
      </c>
      <c r="AK59" s="31">
        <f>AK61+AK62+AK63</f>
        <v>0</v>
      </c>
      <c r="AL59" s="31">
        <f t="shared" si="144"/>
        <v>0</v>
      </c>
      <c r="AM59" s="31">
        <f>AM61+AM62+AM63</f>
        <v>0</v>
      </c>
      <c r="AN59" s="31">
        <f t="shared" si="145"/>
        <v>0</v>
      </c>
      <c r="AO59" s="31">
        <f>AO61+AO62+AO63</f>
        <v>0</v>
      </c>
      <c r="AP59" s="31">
        <f t="shared" si="146"/>
        <v>0</v>
      </c>
      <c r="AQ59" s="31">
        <f>AQ61+AQ62+AQ63</f>
        <v>0</v>
      </c>
      <c r="AR59" s="31">
        <f t="shared" si="147"/>
        <v>0</v>
      </c>
      <c r="AS59" s="42">
        <f>AS61+AS62+AS63</f>
        <v>0</v>
      </c>
      <c r="AT59" s="68">
        <f t="shared" si="148"/>
        <v>0</v>
      </c>
      <c r="AW59" s="8"/>
    </row>
    <row r="60" spans="1:49" x14ac:dyDescent="0.35">
      <c r="A60" s="89"/>
      <c r="B60" s="90" t="s">
        <v>5</v>
      </c>
      <c r="C60" s="94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68"/>
      <c r="P60" s="31"/>
      <c r="Q60" s="31"/>
      <c r="R60" s="31"/>
      <c r="S60" s="42"/>
      <c r="T60" s="68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42"/>
      <c r="AG60" s="68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42"/>
      <c r="AT60" s="68"/>
      <c r="AU60" s="25"/>
      <c r="AW60" s="8"/>
    </row>
    <row r="61" spans="1:49" s="3" customFormat="1" hidden="1" x14ac:dyDescent="0.35">
      <c r="A61" s="1"/>
      <c r="B61" s="6" t="s">
        <v>6</v>
      </c>
      <c r="C61" s="39"/>
      <c r="D61" s="30">
        <v>17739.900000000001</v>
      </c>
      <c r="E61" s="31">
        <v>178999.9</v>
      </c>
      <c r="F61" s="31">
        <f t="shared" si="0"/>
        <v>196739.8</v>
      </c>
      <c r="G61" s="31"/>
      <c r="H61" s="31">
        <f t="shared" ref="H61:H64" si="149">F61+G61</f>
        <v>196739.8</v>
      </c>
      <c r="I61" s="31"/>
      <c r="J61" s="31">
        <f t="shared" ref="J61:J64" si="150">H61+I61</f>
        <v>196739.8</v>
      </c>
      <c r="K61" s="31"/>
      <c r="L61" s="31">
        <f t="shared" ref="L61:L64" si="151">J61+K61</f>
        <v>196739.8</v>
      </c>
      <c r="M61" s="31"/>
      <c r="N61" s="31">
        <f t="shared" ref="N61:N64" si="152">L61+M61</f>
        <v>196739.8</v>
      </c>
      <c r="O61" s="68"/>
      <c r="P61" s="31">
        <f t="shared" ref="P61:P64" si="153">N61+O61</f>
        <v>196739.8</v>
      </c>
      <c r="Q61" s="31"/>
      <c r="R61" s="31">
        <f t="shared" ref="R61:R64" si="154">P61+Q61</f>
        <v>196739.8</v>
      </c>
      <c r="S61" s="42"/>
      <c r="T61" s="31">
        <f t="shared" ref="T61:T64" si="155">R61+S61</f>
        <v>196739.8</v>
      </c>
      <c r="U61" s="31">
        <v>359255.5</v>
      </c>
      <c r="V61" s="31">
        <v>-166015.79999999999</v>
      </c>
      <c r="W61" s="31">
        <f t="shared" si="8"/>
        <v>193239.7</v>
      </c>
      <c r="X61" s="31">
        <v>-179602.7</v>
      </c>
      <c r="Y61" s="31">
        <f t="shared" ref="Y61:Y64" si="156">W61+X61</f>
        <v>13637</v>
      </c>
      <c r="Z61" s="31"/>
      <c r="AA61" s="31">
        <f t="shared" ref="AA61:AA64" si="157">Y61+Z61</f>
        <v>13637</v>
      </c>
      <c r="AB61" s="31"/>
      <c r="AC61" s="31">
        <f t="shared" ref="AC61:AC64" si="158">AA61+AB61</f>
        <v>13637</v>
      </c>
      <c r="AD61" s="31"/>
      <c r="AE61" s="31">
        <f t="shared" ref="AE61:AE64" si="159">AC61+AD61</f>
        <v>13637</v>
      </c>
      <c r="AF61" s="42"/>
      <c r="AG61" s="31">
        <f t="shared" ref="AG61:AG64" si="160">AE61+AF61</f>
        <v>13637</v>
      </c>
      <c r="AH61" s="31">
        <v>94000</v>
      </c>
      <c r="AI61" s="31">
        <v>-94000</v>
      </c>
      <c r="AJ61" s="31">
        <f t="shared" si="14"/>
        <v>0</v>
      </c>
      <c r="AK61" s="31"/>
      <c r="AL61" s="31">
        <f t="shared" ref="AL61:AL64" si="161">AJ61+AK61</f>
        <v>0</v>
      </c>
      <c r="AM61" s="31"/>
      <c r="AN61" s="31">
        <f t="shared" ref="AN61:AN64" si="162">AL61+AM61</f>
        <v>0</v>
      </c>
      <c r="AO61" s="31"/>
      <c r="AP61" s="31">
        <f t="shared" ref="AP61:AP64" si="163">AN61+AO61</f>
        <v>0</v>
      </c>
      <c r="AQ61" s="31"/>
      <c r="AR61" s="31">
        <f t="shared" ref="AR61:AR64" si="164">AP61+AQ61</f>
        <v>0</v>
      </c>
      <c r="AS61" s="42"/>
      <c r="AT61" s="31">
        <f t="shared" ref="AT61:AT64" si="165">AR61+AS61</f>
        <v>0</v>
      </c>
      <c r="AU61" s="25" t="s">
        <v>203</v>
      </c>
      <c r="AV61" s="19" t="s">
        <v>50</v>
      </c>
      <c r="AW61" s="8"/>
    </row>
    <row r="62" spans="1:49" x14ac:dyDescent="0.35">
      <c r="A62" s="89"/>
      <c r="B62" s="94" t="s">
        <v>12</v>
      </c>
      <c r="C62" s="94"/>
      <c r="D62" s="30"/>
      <c r="E62" s="31">
        <v>9476.7000000000007</v>
      </c>
      <c r="F62" s="31">
        <f t="shared" si="0"/>
        <v>9476.7000000000007</v>
      </c>
      <c r="G62" s="31"/>
      <c r="H62" s="31">
        <f t="shared" si="149"/>
        <v>9476.7000000000007</v>
      </c>
      <c r="I62" s="31"/>
      <c r="J62" s="31">
        <f t="shared" si="150"/>
        <v>9476.7000000000007</v>
      </c>
      <c r="K62" s="31"/>
      <c r="L62" s="31">
        <f t="shared" si="151"/>
        <v>9476.7000000000007</v>
      </c>
      <c r="M62" s="31"/>
      <c r="N62" s="31">
        <f t="shared" si="152"/>
        <v>9476.7000000000007</v>
      </c>
      <c r="O62" s="68"/>
      <c r="P62" s="31">
        <f t="shared" si="153"/>
        <v>9476.7000000000007</v>
      </c>
      <c r="Q62" s="31"/>
      <c r="R62" s="31">
        <f t="shared" si="154"/>
        <v>9476.7000000000007</v>
      </c>
      <c r="S62" s="42"/>
      <c r="T62" s="68">
        <f t="shared" si="155"/>
        <v>9476.7000000000007</v>
      </c>
      <c r="U62" s="31"/>
      <c r="V62" s="31">
        <v>25260.799999999999</v>
      </c>
      <c r="W62" s="31">
        <f t="shared" si="8"/>
        <v>25260.799999999999</v>
      </c>
      <c r="X62" s="31"/>
      <c r="Y62" s="31">
        <f t="shared" si="156"/>
        <v>25260.799999999999</v>
      </c>
      <c r="Z62" s="31"/>
      <c r="AA62" s="31">
        <f t="shared" si="157"/>
        <v>25260.799999999999</v>
      </c>
      <c r="AB62" s="31"/>
      <c r="AC62" s="31">
        <f t="shared" si="158"/>
        <v>25260.799999999999</v>
      </c>
      <c r="AD62" s="31"/>
      <c r="AE62" s="31">
        <f t="shared" si="159"/>
        <v>25260.799999999999</v>
      </c>
      <c r="AF62" s="42"/>
      <c r="AG62" s="68">
        <f t="shared" si="160"/>
        <v>25260.799999999999</v>
      </c>
      <c r="AH62" s="31"/>
      <c r="AI62" s="31"/>
      <c r="AJ62" s="31">
        <f t="shared" si="14"/>
        <v>0</v>
      </c>
      <c r="AK62" s="31"/>
      <c r="AL62" s="31">
        <f t="shared" si="161"/>
        <v>0</v>
      </c>
      <c r="AM62" s="31"/>
      <c r="AN62" s="31">
        <f t="shared" si="162"/>
        <v>0</v>
      </c>
      <c r="AO62" s="31"/>
      <c r="AP62" s="31">
        <f t="shared" si="163"/>
        <v>0</v>
      </c>
      <c r="AQ62" s="31"/>
      <c r="AR62" s="31">
        <f t="shared" si="164"/>
        <v>0</v>
      </c>
      <c r="AS62" s="42"/>
      <c r="AT62" s="68">
        <f t="shared" si="165"/>
        <v>0</v>
      </c>
      <c r="AU62" s="25" t="s">
        <v>309</v>
      </c>
      <c r="AW62" s="8"/>
    </row>
    <row r="63" spans="1:49" x14ac:dyDescent="0.35">
      <c r="A63" s="89"/>
      <c r="B63" s="95" t="s">
        <v>27</v>
      </c>
      <c r="C63" s="94"/>
      <c r="D63" s="30"/>
      <c r="E63" s="31">
        <v>180057</v>
      </c>
      <c r="F63" s="31">
        <f t="shared" si="0"/>
        <v>180057</v>
      </c>
      <c r="G63" s="31"/>
      <c r="H63" s="31">
        <f t="shared" si="149"/>
        <v>180057</v>
      </c>
      <c r="I63" s="31"/>
      <c r="J63" s="31">
        <f t="shared" si="150"/>
        <v>180057</v>
      </c>
      <c r="K63" s="31"/>
      <c r="L63" s="31">
        <f t="shared" si="151"/>
        <v>180057</v>
      </c>
      <c r="M63" s="31"/>
      <c r="N63" s="31">
        <f t="shared" si="152"/>
        <v>180057</v>
      </c>
      <c r="O63" s="68"/>
      <c r="P63" s="31">
        <f t="shared" si="153"/>
        <v>180057</v>
      </c>
      <c r="Q63" s="31"/>
      <c r="R63" s="31">
        <f t="shared" si="154"/>
        <v>180057</v>
      </c>
      <c r="S63" s="42"/>
      <c r="T63" s="68">
        <f t="shared" si="155"/>
        <v>180057</v>
      </c>
      <c r="U63" s="31"/>
      <c r="V63" s="31">
        <v>479955.5</v>
      </c>
      <c r="W63" s="31">
        <f t="shared" si="8"/>
        <v>479955.5</v>
      </c>
      <c r="X63" s="31"/>
      <c r="Y63" s="31">
        <f t="shared" si="156"/>
        <v>479955.5</v>
      </c>
      <c r="Z63" s="31"/>
      <c r="AA63" s="31">
        <f t="shared" si="157"/>
        <v>479955.5</v>
      </c>
      <c r="AB63" s="31"/>
      <c r="AC63" s="31">
        <f t="shared" si="158"/>
        <v>479955.5</v>
      </c>
      <c r="AD63" s="31"/>
      <c r="AE63" s="31">
        <f t="shared" si="159"/>
        <v>479955.5</v>
      </c>
      <c r="AF63" s="42"/>
      <c r="AG63" s="68">
        <f t="shared" si="160"/>
        <v>479955.5</v>
      </c>
      <c r="AH63" s="31"/>
      <c r="AI63" s="31"/>
      <c r="AJ63" s="31">
        <f t="shared" si="14"/>
        <v>0</v>
      </c>
      <c r="AK63" s="31"/>
      <c r="AL63" s="31">
        <f t="shared" si="161"/>
        <v>0</v>
      </c>
      <c r="AM63" s="31"/>
      <c r="AN63" s="31">
        <f t="shared" si="162"/>
        <v>0</v>
      </c>
      <c r="AO63" s="31"/>
      <c r="AP63" s="31">
        <f t="shared" si="163"/>
        <v>0</v>
      </c>
      <c r="AQ63" s="31"/>
      <c r="AR63" s="31">
        <f t="shared" si="164"/>
        <v>0</v>
      </c>
      <c r="AS63" s="42"/>
      <c r="AT63" s="68">
        <f t="shared" si="165"/>
        <v>0</v>
      </c>
      <c r="AU63" s="25" t="s">
        <v>309</v>
      </c>
      <c r="AW63" s="8"/>
    </row>
    <row r="64" spans="1:49" ht="54" x14ac:dyDescent="0.35">
      <c r="A64" s="89" t="s">
        <v>76</v>
      </c>
      <c r="B64" s="95" t="s">
        <v>314</v>
      </c>
      <c r="C64" s="94" t="s">
        <v>32</v>
      </c>
      <c r="D64" s="30">
        <f>D66+D67</f>
        <v>17770.600000000006</v>
      </c>
      <c r="E64" s="31">
        <f>E66+E67+E68</f>
        <v>368502.9</v>
      </c>
      <c r="F64" s="31">
        <f t="shared" si="0"/>
        <v>386273.5</v>
      </c>
      <c r="G64" s="31">
        <f>G66+G67+G68</f>
        <v>0</v>
      </c>
      <c r="H64" s="31">
        <f t="shared" si="149"/>
        <v>386273.5</v>
      </c>
      <c r="I64" s="31">
        <f>I66+I67+I68</f>
        <v>0</v>
      </c>
      <c r="J64" s="31">
        <f t="shared" si="150"/>
        <v>386273.5</v>
      </c>
      <c r="K64" s="31">
        <f>K66+K67+K68</f>
        <v>0</v>
      </c>
      <c r="L64" s="31">
        <f t="shared" si="151"/>
        <v>386273.5</v>
      </c>
      <c r="M64" s="31">
        <f>M66+M67+M68</f>
        <v>0</v>
      </c>
      <c r="N64" s="31">
        <f t="shared" si="152"/>
        <v>386273.5</v>
      </c>
      <c r="O64" s="68">
        <f>O66+O67+O68</f>
        <v>0</v>
      </c>
      <c r="P64" s="31">
        <f t="shared" si="153"/>
        <v>386273.5</v>
      </c>
      <c r="Q64" s="31">
        <f>Q66+Q67+Q68</f>
        <v>0</v>
      </c>
      <c r="R64" s="31">
        <f t="shared" si="154"/>
        <v>386273.5</v>
      </c>
      <c r="S64" s="42">
        <f>S66+S67+S68</f>
        <v>0</v>
      </c>
      <c r="T64" s="68">
        <f t="shared" si="155"/>
        <v>386273.5</v>
      </c>
      <c r="U64" s="31">
        <f t="shared" ref="U64:AH64" si="166">U66+U67</f>
        <v>359224.79999999993</v>
      </c>
      <c r="V64" s="31">
        <f>V66+V67+V68</f>
        <v>552406.6</v>
      </c>
      <c r="W64" s="31">
        <f t="shared" si="8"/>
        <v>911631.39999999991</v>
      </c>
      <c r="X64" s="31">
        <f>X66+X67+X68</f>
        <v>179602.7</v>
      </c>
      <c r="Y64" s="31">
        <f t="shared" si="156"/>
        <v>1091234.0999999999</v>
      </c>
      <c r="Z64" s="31">
        <f>Z66+Z67+Z68</f>
        <v>0</v>
      </c>
      <c r="AA64" s="31">
        <f t="shared" si="157"/>
        <v>1091234.0999999999</v>
      </c>
      <c r="AB64" s="31">
        <f>AB66+AB67+AB68</f>
        <v>0</v>
      </c>
      <c r="AC64" s="31">
        <f t="shared" si="158"/>
        <v>1091234.0999999999</v>
      </c>
      <c r="AD64" s="31">
        <f>AD66+AD67+AD68</f>
        <v>0</v>
      </c>
      <c r="AE64" s="31">
        <f t="shared" si="159"/>
        <v>1091234.0999999999</v>
      </c>
      <c r="AF64" s="42">
        <f>AF66+AF67+AF68</f>
        <v>0</v>
      </c>
      <c r="AG64" s="68">
        <f t="shared" si="160"/>
        <v>1091234.0999999999</v>
      </c>
      <c r="AH64" s="31">
        <f t="shared" si="166"/>
        <v>94000</v>
      </c>
      <c r="AI64" s="31">
        <f>AI66+AI67+AI68</f>
        <v>-94000</v>
      </c>
      <c r="AJ64" s="31">
        <f t="shared" si="14"/>
        <v>0</v>
      </c>
      <c r="AK64" s="31">
        <f>AK66+AK67+AK68</f>
        <v>0</v>
      </c>
      <c r="AL64" s="31">
        <f t="shared" si="161"/>
        <v>0</v>
      </c>
      <c r="AM64" s="31">
        <f>AM66+AM67+AM68</f>
        <v>0</v>
      </c>
      <c r="AN64" s="31">
        <f t="shared" si="162"/>
        <v>0</v>
      </c>
      <c r="AO64" s="31">
        <f>AO66+AO67+AO68</f>
        <v>0</v>
      </c>
      <c r="AP64" s="31">
        <f t="shared" si="163"/>
        <v>0</v>
      </c>
      <c r="AQ64" s="31">
        <f>AQ66+AQ67+AQ68</f>
        <v>0</v>
      </c>
      <c r="AR64" s="31">
        <f t="shared" si="164"/>
        <v>0</v>
      </c>
      <c r="AS64" s="42">
        <f>AS66+AS67+AS68</f>
        <v>0</v>
      </c>
      <c r="AT64" s="68">
        <f t="shared" si="165"/>
        <v>0</v>
      </c>
      <c r="AU64" s="25"/>
      <c r="AW64" s="8"/>
    </row>
    <row r="65" spans="1:49" x14ac:dyDescent="0.35">
      <c r="A65" s="89"/>
      <c r="B65" s="95" t="s">
        <v>5</v>
      </c>
      <c r="C65" s="94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68"/>
      <c r="P65" s="31"/>
      <c r="Q65" s="31"/>
      <c r="R65" s="31"/>
      <c r="S65" s="42"/>
      <c r="T65" s="68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42"/>
      <c r="AG65" s="68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42"/>
      <c r="AT65" s="68"/>
      <c r="AU65" s="25"/>
      <c r="AW65" s="8"/>
    </row>
    <row r="66" spans="1:49" s="3" customFormat="1" hidden="1" x14ac:dyDescent="0.35">
      <c r="A66" s="1"/>
      <c r="B66" s="37" t="s">
        <v>6</v>
      </c>
      <c r="C66" s="5"/>
      <c r="D66" s="30">
        <v>17770.600000000006</v>
      </c>
      <c r="E66" s="31">
        <v>178969.2</v>
      </c>
      <c r="F66" s="31">
        <f t="shared" si="0"/>
        <v>196739.80000000002</v>
      </c>
      <c r="G66" s="31"/>
      <c r="H66" s="31">
        <f t="shared" ref="H66:H88" si="167">F66+G66</f>
        <v>196739.80000000002</v>
      </c>
      <c r="I66" s="31"/>
      <c r="J66" s="31">
        <f t="shared" ref="J66:J88" si="168">H66+I66</f>
        <v>196739.80000000002</v>
      </c>
      <c r="K66" s="31"/>
      <c r="L66" s="31">
        <f t="shared" ref="L66:L88" si="169">J66+K66</f>
        <v>196739.80000000002</v>
      </c>
      <c r="M66" s="31"/>
      <c r="N66" s="31">
        <f t="shared" ref="N66:N88" si="170">L66+M66</f>
        <v>196739.80000000002</v>
      </c>
      <c r="O66" s="68"/>
      <c r="P66" s="31">
        <f t="shared" ref="P66:P88" si="171">N66+O66</f>
        <v>196739.80000000002</v>
      </c>
      <c r="Q66" s="31"/>
      <c r="R66" s="31">
        <f t="shared" ref="R66:R88" si="172">P66+Q66</f>
        <v>196739.80000000002</v>
      </c>
      <c r="S66" s="42"/>
      <c r="T66" s="31">
        <f t="shared" ref="T66:T88" si="173">R66+S66</f>
        <v>196739.80000000002</v>
      </c>
      <c r="U66" s="31">
        <v>344947.19999999995</v>
      </c>
      <c r="V66" s="31">
        <v>61467.9</v>
      </c>
      <c r="W66" s="31">
        <f t="shared" si="8"/>
        <v>406415.1</v>
      </c>
      <c r="X66" s="31">
        <v>179602.7</v>
      </c>
      <c r="Y66" s="31">
        <f t="shared" ref="Y66:Y88" si="174">W66+X66</f>
        <v>586017.80000000005</v>
      </c>
      <c r="Z66" s="31"/>
      <c r="AA66" s="31">
        <f t="shared" ref="AA66:AA88" si="175">Y66+Z66</f>
        <v>586017.80000000005</v>
      </c>
      <c r="AB66" s="31"/>
      <c r="AC66" s="31">
        <f t="shared" ref="AC66:AC88" si="176">AA66+AB66</f>
        <v>586017.80000000005</v>
      </c>
      <c r="AD66" s="31"/>
      <c r="AE66" s="31">
        <f t="shared" ref="AE66:AE88" si="177">AC66+AD66</f>
        <v>586017.80000000005</v>
      </c>
      <c r="AF66" s="42"/>
      <c r="AG66" s="31">
        <f t="shared" ref="AG66:AG88" si="178">AE66+AF66</f>
        <v>586017.80000000005</v>
      </c>
      <c r="AH66" s="31">
        <v>94000</v>
      </c>
      <c r="AI66" s="31">
        <v>-94000</v>
      </c>
      <c r="AJ66" s="31">
        <f t="shared" si="14"/>
        <v>0</v>
      </c>
      <c r="AK66" s="31"/>
      <c r="AL66" s="31">
        <f t="shared" ref="AL66:AL88" si="179">AJ66+AK66</f>
        <v>0</v>
      </c>
      <c r="AM66" s="31"/>
      <c r="AN66" s="31">
        <f t="shared" ref="AN66:AN88" si="180">AL66+AM66</f>
        <v>0</v>
      </c>
      <c r="AO66" s="31"/>
      <c r="AP66" s="31">
        <f t="shared" ref="AP66:AP88" si="181">AN66+AO66</f>
        <v>0</v>
      </c>
      <c r="AQ66" s="31"/>
      <c r="AR66" s="31">
        <f t="shared" ref="AR66:AR88" si="182">AP66+AQ66</f>
        <v>0</v>
      </c>
      <c r="AS66" s="42"/>
      <c r="AT66" s="31">
        <f t="shared" ref="AT66:AT88" si="183">AR66+AS66</f>
        <v>0</v>
      </c>
      <c r="AU66" s="25" t="s">
        <v>204</v>
      </c>
      <c r="AV66" s="19" t="s">
        <v>50</v>
      </c>
      <c r="AW66" s="8"/>
    </row>
    <row r="67" spans="1:49" x14ac:dyDescent="0.35">
      <c r="A67" s="89"/>
      <c r="B67" s="95" t="s">
        <v>12</v>
      </c>
      <c r="C67" s="97"/>
      <c r="D67" s="30">
        <v>0</v>
      </c>
      <c r="E67" s="31">
        <v>9476.7000000000007</v>
      </c>
      <c r="F67" s="31">
        <f t="shared" si="0"/>
        <v>9476.7000000000007</v>
      </c>
      <c r="G67" s="31"/>
      <c r="H67" s="31">
        <f t="shared" si="167"/>
        <v>9476.7000000000007</v>
      </c>
      <c r="I67" s="31"/>
      <c r="J67" s="31">
        <f t="shared" si="168"/>
        <v>9476.7000000000007</v>
      </c>
      <c r="K67" s="31"/>
      <c r="L67" s="31">
        <f t="shared" si="169"/>
        <v>9476.7000000000007</v>
      </c>
      <c r="M67" s="31"/>
      <c r="N67" s="31">
        <f t="shared" si="170"/>
        <v>9476.7000000000007</v>
      </c>
      <c r="O67" s="68"/>
      <c r="P67" s="31">
        <f t="shared" si="171"/>
        <v>9476.7000000000007</v>
      </c>
      <c r="Q67" s="31"/>
      <c r="R67" s="31">
        <f t="shared" si="172"/>
        <v>9476.7000000000007</v>
      </c>
      <c r="S67" s="42"/>
      <c r="T67" s="68">
        <f t="shared" si="173"/>
        <v>9476.7000000000007</v>
      </c>
      <c r="U67" s="31">
        <v>14277.6</v>
      </c>
      <c r="V67" s="31">
        <f>-14277.6+25260.8</f>
        <v>10983.199999999999</v>
      </c>
      <c r="W67" s="31">
        <f t="shared" si="8"/>
        <v>25260.799999999999</v>
      </c>
      <c r="X67" s="31"/>
      <c r="Y67" s="31">
        <f t="shared" si="174"/>
        <v>25260.799999999999</v>
      </c>
      <c r="Z67" s="31"/>
      <c r="AA67" s="31">
        <f t="shared" si="175"/>
        <v>25260.799999999999</v>
      </c>
      <c r="AB67" s="31"/>
      <c r="AC67" s="31">
        <f t="shared" si="176"/>
        <v>25260.799999999999</v>
      </c>
      <c r="AD67" s="31"/>
      <c r="AE67" s="31">
        <f t="shared" si="177"/>
        <v>25260.799999999999</v>
      </c>
      <c r="AF67" s="42"/>
      <c r="AG67" s="68">
        <f t="shared" si="178"/>
        <v>25260.799999999999</v>
      </c>
      <c r="AH67" s="31">
        <v>0</v>
      </c>
      <c r="AI67" s="31"/>
      <c r="AJ67" s="31">
        <f t="shared" si="14"/>
        <v>0</v>
      </c>
      <c r="AK67" s="31"/>
      <c r="AL67" s="31">
        <f t="shared" si="179"/>
        <v>0</v>
      </c>
      <c r="AM67" s="31"/>
      <c r="AN67" s="31">
        <f t="shared" si="180"/>
        <v>0</v>
      </c>
      <c r="AO67" s="31"/>
      <c r="AP67" s="31">
        <f t="shared" si="181"/>
        <v>0</v>
      </c>
      <c r="AQ67" s="31"/>
      <c r="AR67" s="31">
        <f t="shared" si="182"/>
        <v>0</v>
      </c>
      <c r="AS67" s="42"/>
      <c r="AT67" s="68">
        <f t="shared" si="183"/>
        <v>0</v>
      </c>
      <c r="AU67" s="25" t="s">
        <v>311</v>
      </c>
      <c r="AW67" s="8"/>
    </row>
    <row r="68" spans="1:49" x14ac:dyDescent="0.35">
      <c r="A68" s="89"/>
      <c r="B68" s="95" t="s">
        <v>27</v>
      </c>
      <c r="C68" s="97"/>
      <c r="D68" s="30"/>
      <c r="E68" s="31">
        <v>180057</v>
      </c>
      <c r="F68" s="31">
        <f t="shared" si="0"/>
        <v>180057</v>
      </c>
      <c r="G68" s="31"/>
      <c r="H68" s="31">
        <f t="shared" si="167"/>
        <v>180057</v>
      </c>
      <c r="I68" s="31"/>
      <c r="J68" s="31">
        <f t="shared" si="168"/>
        <v>180057</v>
      </c>
      <c r="K68" s="31"/>
      <c r="L68" s="31">
        <f t="shared" si="169"/>
        <v>180057</v>
      </c>
      <c r="M68" s="31"/>
      <c r="N68" s="31">
        <f t="shared" si="170"/>
        <v>180057</v>
      </c>
      <c r="O68" s="68"/>
      <c r="P68" s="31">
        <f t="shared" si="171"/>
        <v>180057</v>
      </c>
      <c r="Q68" s="31"/>
      <c r="R68" s="31">
        <f t="shared" si="172"/>
        <v>180057</v>
      </c>
      <c r="S68" s="42"/>
      <c r="T68" s="68">
        <f t="shared" si="173"/>
        <v>180057</v>
      </c>
      <c r="U68" s="31"/>
      <c r="V68" s="31">
        <v>479955.5</v>
      </c>
      <c r="W68" s="31">
        <f t="shared" si="8"/>
        <v>479955.5</v>
      </c>
      <c r="X68" s="31"/>
      <c r="Y68" s="31">
        <f t="shared" si="174"/>
        <v>479955.5</v>
      </c>
      <c r="Z68" s="31"/>
      <c r="AA68" s="31">
        <f t="shared" si="175"/>
        <v>479955.5</v>
      </c>
      <c r="AB68" s="31"/>
      <c r="AC68" s="31">
        <f t="shared" si="176"/>
        <v>479955.5</v>
      </c>
      <c r="AD68" s="31"/>
      <c r="AE68" s="31">
        <f t="shared" si="177"/>
        <v>479955.5</v>
      </c>
      <c r="AF68" s="42"/>
      <c r="AG68" s="68">
        <f t="shared" si="178"/>
        <v>479955.5</v>
      </c>
      <c r="AH68" s="31"/>
      <c r="AI68" s="31"/>
      <c r="AJ68" s="31">
        <f t="shared" si="14"/>
        <v>0</v>
      </c>
      <c r="AK68" s="31"/>
      <c r="AL68" s="31">
        <f t="shared" si="179"/>
        <v>0</v>
      </c>
      <c r="AM68" s="31"/>
      <c r="AN68" s="31">
        <f t="shared" si="180"/>
        <v>0</v>
      </c>
      <c r="AO68" s="31"/>
      <c r="AP68" s="31">
        <f t="shared" si="181"/>
        <v>0</v>
      </c>
      <c r="AQ68" s="31"/>
      <c r="AR68" s="31">
        <f t="shared" si="182"/>
        <v>0</v>
      </c>
      <c r="AS68" s="42"/>
      <c r="AT68" s="68">
        <f t="shared" si="183"/>
        <v>0</v>
      </c>
      <c r="AU68" s="25" t="s">
        <v>309</v>
      </c>
      <c r="AW68" s="8"/>
    </row>
    <row r="69" spans="1:49" ht="36" x14ac:dyDescent="0.35">
      <c r="A69" s="89" t="s">
        <v>77</v>
      </c>
      <c r="B69" s="95" t="s">
        <v>56</v>
      </c>
      <c r="C69" s="94" t="s">
        <v>11</v>
      </c>
      <c r="D69" s="30">
        <v>6999.9</v>
      </c>
      <c r="E69" s="31"/>
      <c r="F69" s="31">
        <f t="shared" si="0"/>
        <v>6999.9</v>
      </c>
      <c r="G69" s="31"/>
      <c r="H69" s="31">
        <f t="shared" si="167"/>
        <v>6999.9</v>
      </c>
      <c r="I69" s="31"/>
      <c r="J69" s="31">
        <f t="shared" si="168"/>
        <v>6999.9</v>
      </c>
      <c r="K69" s="31"/>
      <c r="L69" s="31">
        <f t="shared" si="169"/>
        <v>6999.9</v>
      </c>
      <c r="M69" s="31"/>
      <c r="N69" s="31">
        <f t="shared" si="170"/>
        <v>6999.9</v>
      </c>
      <c r="O69" s="68">
        <v>-6999.9</v>
      </c>
      <c r="P69" s="31">
        <f t="shared" si="171"/>
        <v>0</v>
      </c>
      <c r="Q69" s="31"/>
      <c r="R69" s="31">
        <f t="shared" si="172"/>
        <v>0</v>
      </c>
      <c r="S69" s="42"/>
      <c r="T69" s="68">
        <f t="shared" si="173"/>
        <v>0</v>
      </c>
      <c r="U69" s="31">
        <v>0</v>
      </c>
      <c r="V69" s="31"/>
      <c r="W69" s="31">
        <f t="shared" si="8"/>
        <v>0</v>
      </c>
      <c r="X69" s="31"/>
      <c r="Y69" s="31">
        <f t="shared" si="174"/>
        <v>0</v>
      </c>
      <c r="Z69" s="31"/>
      <c r="AA69" s="31">
        <f t="shared" si="175"/>
        <v>0</v>
      </c>
      <c r="AB69" s="31"/>
      <c r="AC69" s="31">
        <f t="shared" si="176"/>
        <v>0</v>
      </c>
      <c r="AD69" s="31"/>
      <c r="AE69" s="31">
        <f t="shared" si="177"/>
        <v>0</v>
      </c>
      <c r="AF69" s="42"/>
      <c r="AG69" s="68">
        <f t="shared" si="178"/>
        <v>0</v>
      </c>
      <c r="AH69" s="31">
        <v>0</v>
      </c>
      <c r="AI69" s="31"/>
      <c r="AJ69" s="31">
        <f t="shared" si="14"/>
        <v>0</v>
      </c>
      <c r="AK69" s="31"/>
      <c r="AL69" s="31">
        <f t="shared" si="179"/>
        <v>0</v>
      </c>
      <c r="AM69" s="31"/>
      <c r="AN69" s="31">
        <f t="shared" si="180"/>
        <v>0</v>
      </c>
      <c r="AO69" s="31"/>
      <c r="AP69" s="31">
        <f t="shared" si="181"/>
        <v>0</v>
      </c>
      <c r="AQ69" s="31">
        <v>6999.9</v>
      </c>
      <c r="AR69" s="31">
        <f t="shared" si="182"/>
        <v>6999.9</v>
      </c>
      <c r="AS69" s="42"/>
      <c r="AT69" s="68">
        <f t="shared" si="183"/>
        <v>6999.9</v>
      </c>
      <c r="AU69" s="25" t="s">
        <v>205</v>
      </c>
      <c r="AW69" s="8"/>
    </row>
    <row r="70" spans="1:49" ht="36" x14ac:dyDescent="0.35">
      <c r="A70" s="89" t="s">
        <v>78</v>
      </c>
      <c r="B70" s="95" t="s">
        <v>57</v>
      </c>
      <c r="C70" s="94" t="s">
        <v>11</v>
      </c>
      <c r="D70" s="30">
        <v>622.9</v>
      </c>
      <c r="E70" s="31"/>
      <c r="F70" s="31">
        <f t="shared" si="0"/>
        <v>622.9</v>
      </c>
      <c r="G70" s="31"/>
      <c r="H70" s="31">
        <f t="shared" si="167"/>
        <v>622.9</v>
      </c>
      <c r="I70" s="31"/>
      <c r="J70" s="31">
        <f t="shared" si="168"/>
        <v>622.9</v>
      </c>
      <c r="K70" s="31"/>
      <c r="L70" s="31">
        <f t="shared" si="169"/>
        <v>622.9</v>
      </c>
      <c r="M70" s="31"/>
      <c r="N70" s="31">
        <f t="shared" si="170"/>
        <v>622.9</v>
      </c>
      <c r="O70" s="68"/>
      <c r="P70" s="31">
        <f t="shared" si="171"/>
        <v>622.9</v>
      </c>
      <c r="Q70" s="31"/>
      <c r="R70" s="31">
        <f t="shared" si="172"/>
        <v>622.9</v>
      </c>
      <c r="S70" s="42"/>
      <c r="T70" s="68">
        <f t="shared" si="173"/>
        <v>622.9</v>
      </c>
      <c r="U70" s="31">
        <v>16000</v>
      </c>
      <c r="V70" s="31"/>
      <c r="W70" s="31">
        <f t="shared" si="8"/>
        <v>16000</v>
      </c>
      <c r="X70" s="31"/>
      <c r="Y70" s="31">
        <f t="shared" si="174"/>
        <v>16000</v>
      </c>
      <c r="Z70" s="31"/>
      <c r="AA70" s="31">
        <f t="shared" si="175"/>
        <v>16000</v>
      </c>
      <c r="AB70" s="31"/>
      <c r="AC70" s="31">
        <f t="shared" si="176"/>
        <v>16000</v>
      </c>
      <c r="AD70" s="31"/>
      <c r="AE70" s="31">
        <f t="shared" si="177"/>
        <v>16000</v>
      </c>
      <c r="AF70" s="42"/>
      <c r="AG70" s="68">
        <f t="shared" si="178"/>
        <v>16000</v>
      </c>
      <c r="AH70" s="31">
        <v>0</v>
      </c>
      <c r="AI70" s="31"/>
      <c r="AJ70" s="31">
        <f t="shared" si="14"/>
        <v>0</v>
      </c>
      <c r="AK70" s="31"/>
      <c r="AL70" s="31">
        <f t="shared" si="179"/>
        <v>0</v>
      </c>
      <c r="AM70" s="31"/>
      <c r="AN70" s="31">
        <f t="shared" si="180"/>
        <v>0</v>
      </c>
      <c r="AO70" s="31"/>
      <c r="AP70" s="31">
        <f t="shared" si="181"/>
        <v>0</v>
      </c>
      <c r="AQ70" s="31"/>
      <c r="AR70" s="31">
        <f t="shared" si="182"/>
        <v>0</v>
      </c>
      <c r="AS70" s="42"/>
      <c r="AT70" s="68">
        <f t="shared" si="183"/>
        <v>0</v>
      </c>
      <c r="AU70" s="25" t="s">
        <v>206</v>
      </c>
      <c r="AW70" s="8"/>
    </row>
    <row r="71" spans="1:49" ht="36" x14ac:dyDescent="0.35">
      <c r="A71" s="89" t="s">
        <v>79</v>
      </c>
      <c r="B71" s="95" t="s">
        <v>58</v>
      </c>
      <c r="C71" s="94" t="s">
        <v>11</v>
      </c>
      <c r="D71" s="30">
        <v>622.9</v>
      </c>
      <c r="E71" s="31"/>
      <c r="F71" s="31">
        <f t="shared" si="0"/>
        <v>622.9</v>
      </c>
      <c r="G71" s="31"/>
      <c r="H71" s="31">
        <f t="shared" si="167"/>
        <v>622.9</v>
      </c>
      <c r="I71" s="31"/>
      <c r="J71" s="31">
        <f t="shared" si="168"/>
        <v>622.9</v>
      </c>
      <c r="K71" s="31"/>
      <c r="L71" s="31">
        <f t="shared" si="169"/>
        <v>622.9</v>
      </c>
      <c r="M71" s="31"/>
      <c r="N71" s="31">
        <f t="shared" si="170"/>
        <v>622.9</v>
      </c>
      <c r="O71" s="68"/>
      <c r="P71" s="31">
        <f t="shared" si="171"/>
        <v>622.9</v>
      </c>
      <c r="Q71" s="31"/>
      <c r="R71" s="31">
        <f t="shared" si="172"/>
        <v>622.9</v>
      </c>
      <c r="S71" s="42"/>
      <c r="T71" s="68">
        <f t="shared" si="173"/>
        <v>622.9</v>
      </c>
      <c r="U71" s="31">
        <v>16000</v>
      </c>
      <c r="V71" s="31"/>
      <c r="W71" s="31">
        <f t="shared" si="8"/>
        <v>16000</v>
      </c>
      <c r="X71" s="31"/>
      <c r="Y71" s="31">
        <f t="shared" si="174"/>
        <v>16000</v>
      </c>
      <c r="Z71" s="31"/>
      <c r="AA71" s="31">
        <f t="shared" si="175"/>
        <v>16000</v>
      </c>
      <c r="AB71" s="31"/>
      <c r="AC71" s="31">
        <f t="shared" si="176"/>
        <v>16000</v>
      </c>
      <c r="AD71" s="31"/>
      <c r="AE71" s="31">
        <f t="shared" si="177"/>
        <v>16000</v>
      </c>
      <c r="AF71" s="42"/>
      <c r="AG71" s="68">
        <f t="shared" si="178"/>
        <v>16000</v>
      </c>
      <c r="AH71" s="31">
        <v>0</v>
      </c>
      <c r="AI71" s="31"/>
      <c r="AJ71" s="31">
        <f t="shared" si="14"/>
        <v>0</v>
      </c>
      <c r="AK71" s="31"/>
      <c r="AL71" s="31">
        <f t="shared" si="179"/>
        <v>0</v>
      </c>
      <c r="AM71" s="31"/>
      <c r="AN71" s="31">
        <f t="shared" si="180"/>
        <v>0</v>
      </c>
      <c r="AO71" s="31"/>
      <c r="AP71" s="31">
        <f t="shared" si="181"/>
        <v>0</v>
      </c>
      <c r="AQ71" s="31"/>
      <c r="AR71" s="31">
        <f t="shared" si="182"/>
        <v>0</v>
      </c>
      <c r="AS71" s="42"/>
      <c r="AT71" s="68">
        <f t="shared" si="183"/>
        <v>0</v>
      </c>
      <c r="AU71" s="25" t="s">
        <v>207</v>
      </c>
      <c r="AW71" s="8"/>
    </row>
    <row r="72" spans="1:49" ht="36" x14ac:dyDescent="0.35">
      <c r="A72" s="89" t="s">
        <v>80</v>
      </c>
      <c r="B72" s="95" t="s">
        <v>59</v>
      </c>
      <c r="C72" s="94" t="s">
        <v>11</v>
      </c>
      <c r="D72" s="30">
        <v>16622.900000000001</v>
      </c>
      <c r="E72" s="31"/>
      <c r="F72" s="31">
        <f t="shared" si="0"/>
        <v>16622.900000000001</v>
      </c>
      <c r="G72" s="31"/>
      <c r="H72" s="31">
        <f t="shared" si="167"/>
        <v>16622.900000000001</v>
      </c>
      <c r="I72" s="31"/>
      <c r="J72" s="31">
        <f t="shared" si="168"/>
        <v>16622.900000000001</v>
      </c>
      <c r="K72" s="31"/>
      <c r="L72" s="31">
        <f t="shared" si="169"/>
        <v>16622.900000000001</v>
      </c>
      <c r="M72" s="31"/>
      <c r="N72" s="31">
        <f t="shared" si="170"/>
        <v>16622.900000000001</v>
      </c>
      <c r="O72" s="68">
        <v>-16622.900000000001</v>
      </c>
      <c r="P72" s="31">
        <f t="shared" si="171"/>
        <v>0</v>
      </c>
      <c r="Q72" s="31"/>
      <c r="R72" s="31">
        <f t="shared" si="172"/>
        <v>0</v>
      </c>
      <c r="S72" s="42"/>
      <c r="T72" s="68">
        <f t="shared" si="173"/>
        <v>0</v>
      </c>
      <c r="U72" s="31">
        <v>0</v>
      </c>
      <c r="V72" s="31"/>
      <c r="W72" s="31">
        <f t="shared" si="8"/>
        <v>0</v>
      </c>
      <c r="X72" s="31"/>
      <c r="Y72" s="31">
        <f t="shared" si="174"/>
        <v>0</v>
      </c>
      <c r="Z72" s="31"/>
      <c r="AA72" s="31">
        <f t="shared" si="175"/>
        <v>0</v>
      </c>
      <c r="AB72" s="31"/>
      <c r="AC72" s="31">
        <f t="shared" si="176"/>
        <v>0</v>
      </c>
      <c r="AD72" s="31"/>
      <c r="AE72" s="31">
        <f t="shared" si="177"/>
        <v>0</v>
      </c>
      <c r="AF72" s="42"/>
      <c r="AG72" s="68">
        <f t="shared" si="178"/>
        <v>0</v>
      </c>
      <c r="AH72" s="31">
        <v>0</v>
      </c>
      <c r="AI72" s="31"/>
      <c r="AJ72" s="31">
        <f t="shared" si="14"/>
        <v>0</v>
      </c>
      <c r="AK72" s="31"/>
      <c r="AL72" s="31">
        <f t="shared" si="179"/>
        <v>0</v>
      </c>
      <c r="AM72" s="31"/>
      <c r="AN72" s="31">
        <f t="shared" si="180"/>
        <v>0</v>
      </c>
      <c r="AO72" s="31"/>
      <c r="AP72" s="31">
        <f t="shared" si="181"/>
        <v>0</v>
      </c>
      <c r="AQ72" s="31">
        <v>16622.900000000001</v>
      </c>
      <c r="AR72" s="31">
        <f t="shared" si="182"/>
        <v>16622.900000000001</v>
      </c>
      <c r="AS72" s="42"/>
      <c r="AT72" s="68">
        <f t="shared" si="183"/>
        <v>16622.900000000001</v>
      </c>
      <c r="AU72" s="25" t="s">
        <v>208</v>
      </c>
      <c r="AW72" s="8"/>
    </row>
    <row r="73" spans="1:49" ht="36" x14ac:dyDescent="0.35">
      <c r="A73" s="89" t="s">
        <v>81</v>
      </c>
      <c r="B73" s="95" t="s">
        <v>60</v>
      </c>
      <c r="C73" s="94" t="s">
        <v>11</v>
      </c>
      <c r="D73" s="30">
        <v>16000</v>
      </c>
      <c r="E73" s="31"/>
      <c r="F73" s="31">
        <f t="shared" si="0"/>
        <v>16000</v>
      </c>
      <c r="G73" s="31"/>
      <c r="H73" s="31">
        <f t="shared" si="167"/>
        <v>16000</v>
      </c>
      <c r="I73" s="31"/>
      <c r="J73" s="31">
        <f t="shared" si="168"/>
        <v>16000</v>
      </c>
      <c r="K73" s="31"/>
      <c r="L73" s="31">
        <f t="shared" si="169"/>
        <v>16000</v>
      </c>
      <c r="M73" s="31"/>
      <c r="N73" s="31">
        <f t="shared" si="170"/>
        <v>16000</v>
      </c>
      <c r="O73" s="68"/>
      <c r="P73" s="31">
        <f t="shared" si="171"/>
        <v>16000</v>
      </c>
      <c r="Q73" s="31"/>
      <c r="R73" s="31">
        <f t="shared" si="172"/>
        <v>16000</v>
      </c>
      <c r="S73" s="42"/>
      <c r="T73" s="68">
        <f t="shared" si="173"/>
        <v>16000</v>
      </c>
      <c r="U73" s="31">
        <v>0</v>
      </c>
      <c r="V73" s="31"/>
      <c r="W73" s="31">
        <f t="shared" si="8"/>
        <v>0</v>
      </c>
      <c r="X73" s="31"/>
      <c r="Y73" s="31">
        <f t="shared" si="174"/>
        <v>0</v>
      </c>
      <c r="Z73" s="31"/>
      <c r="AA73" s="31">
        <f t="shared" si="175"/>
        <v>0</v>
      </c>
      <c r="AB73" s="31"/>
      <c r="AC73" s="31">
        <f t="shared" si="176"/>
        <v>0</v>
      </c>
      <c r="AD73" s="31"/>
      <c r="AE73" s="31">
        <f t="shared" si="177"/>
        <v>0</v>
      </c>
      <c r="AF73" s="42"/>
      <c r="AG73" s="68">
        <f t="shared" si="178"/>
        <v>0</v>
      </c>
      <c r="AH73" s="31">
        <v>0</v>
      </c>
      <c r="AI73" s="31"/>
      <c r="AJ73" s="31">
        <f t="shared" si="14"/>
        <v>0</v>
      </c>
      <c r="AK73" s="31"/>
      <c r="AL73" s="31">
        <f t="shared" si="179"/>
        <v>0</v>
      </c>
      <c r="AM73" s="31"/>
      <c r="AN73" s="31">
        <f t="shared" si="180"/>
        <v>0</v>
      </c>
      <c r="AO73" s="31"/>
      <c r="AP73" s="31">
        <f t="shared" si="181"/>
        <v>0</v>
      </c>
      <c r="AQ73" s="31"/>
      <c r="AR73" s="31">
        <f t="shared" si="182"/>
        <v>0</v>
      </c>
      <c r="AS73" s="42"/>
      <c r="AT73" s="68">
        <f t="shared" si="183"/>
        <v>0</v>
      </c>
      <c r="AU73" s="25" t="s">
        <v>209</v>
      </c>
      <c r="AW73" s="8"/>
    </row>
    <row r="74" spans="1:49" ht="36" x14ac:dyDescent="0.35">
      <c r="A74" s="89" t="s">
        <v>82</v>
      </c>
      <c r="B74" s="95" t="s">
        <v>61</v>
      </c>
      <c r="C74" s="94" t="s">
        <v>11</v>
      </c>
      <c r="D74" s="30">
        <v>0</v>
      </c>
      <c r="E74" s="31"/>
      <c r="F74" s="31">
        <f t="shared" si="0"/>
        <v>0</v>
      </c>
      <c r="G74" s="31"/>
      <c r="H74" s="31">
        <f t="shared" si="167"/>
        <v>0</v>
      </c>
      <c r="I74" s="31"/>
      <c r="J74" s="31">
        <f t="shared" si="168"/>
        <v>0</v>
      </c>
      <c r="K74" s="31"/>
      <c r="L74" s="31">
        <f t="shared" si="169"/>
        <v>0</v>
      </c>
      <c r="M74" s="31"/>
      <c r="N74" s="31">
        <f t="shared" si="170"/>
        <v>0</v>
      </c>
      <c r="O74" s="68"/>
      <c r="P74" s="31">
        <f t="shared" si="171"/>
        <v>0</v>
      </c>
      <c r="Q74" s="31"/>
      <c r="R74" s="31">
        <f t="shared" si="172"/>
        <v>0</v>
      </c>
      <c r="S74" s="42"/>
      <c r="T74" s="68">
        <f t="shared" si="173"/>
        <v>0</v>
      </c>
      <c r="U74" s="31">
        <v>16622.900000000001</v>
      </c>
      <c r="V74" s="31"/>
      <c r="W74" s="31">
        <f t="shared" si="8"/>
        <v>16622.900000000001</v>
      </c>
      <c r="X74" s="31"/>
      <c r="Y74" s="31">
        <f t="shared" si="174"/>
        <v>16622.900000000001</v>
      </c>
      <c r="Z74" s="31"/>
      <c r="AA74" s="31">
        <f t="shared" si="175"/>
        <v>16622.900000000001</v>
      </c>
      <c r="AB74" s="31"/>
      <c r="AC74" s="31">
        <f t="shared" si="176"/>
        <v>16622.900000000001</v>
      </c>
      <c r="AD74" s="31"/>
      <c r="AE74" s="31">
        <f t="shared" si="177"/>
        <v>16622.900000000001</v>
      </c>
      <c r="AF74" s="42"/>
      <c r="AG74" s="68">
        <f t="shared" si="178"/>
        <v>16622.900000000001</v>
      </c>
      <c r="AH74" s="31">
        <v>0</v>
      </c>
      <c r="AI74" s="31"/>
      <c r="AJ74" s="31">
        <f t="shared" si="14"/>
        <v>0</v>
      </c>
      <c r="AK74" s="31"/>
      <c r="AL74" s="31">
        <f t="shared" si="179"/>
        <v>0</v>
      </c>
      <c r="AM74" s="31"/>
      <c r="AN74" s="31">
        <f t="shared" si="180"/>
        <v>0</v>
      </c>
      <c r="AO74" s="31"/>
      <c r="AP74" s="31">
        <f t="shared" si="181"/>
        <v>0</v>
      </c>
      <c r="AQ74" s="31"/>
      <c r="AR74" s="31">
        <f t="shared" si="182"/>
        <v>0</v>
      </c>
      <c r="AS74" s="42"/>
      <c r="AT74" s="68">
        <f t="shared" si="183"/>
        <v>0</v>
      </c>
      <c r="AU74" s="25" t="s">
        <v>210</v>
      </c>
      <c r="AW74" s="8"/>
    </row>
    <row r="75" spans="1:49" ht="36" x14ac:dyDescent="0.35">
      <c r="A75" s="89" t="s">
        <v>83</v>
      </c>
      <c r="B75" s="95" t="s">
        <v>62</v>
      </c>
      <c r="C75" s="94" t="s">
        <v>11</v>
      </c>
      <c r="D75" s="30">
        <v>17616.3</v>
      </c>
      <c r="E75" s="31"/>
      <c r="F75" s="31">
        <f t="shared" si="0"/>
        <v>17616.3</v>
      </c>
      <c r="G75" s="31"/>
      <c r="H75" s="31">
        <f t="shared" si="167"/>
        <v>17616.3</v>
      </c>
      <c r="I75" s="31"/>
      <c r="J75" s="31">
        <f t="shared" si="168"/>
        <v>17616.3</v>
      </c>
      <c r="K75" s="31"/>
      <c r="L75" s="31">
        <f t="shared" si="169"/>
        <v>17616.3</v>
      </c>
      <c r="M75" s="31"/>
      <c r="N75" s="31">
        <f t="shared" si="170"/>
        <v>17616.3</v>
      </c>
      <c r="O75" s="68"/>
      <c r="P75" s="31">
        <f t="shared" si="171"/>
        <v>17616.3</v>
      </c>
      <c r="Q75" s="31"/>
      <c r="R75" s="31">
        <f t="shared" si="172"/>
        <v>17616.3</v>
      </c>
      <c r="S75" s="42"/>
      <c r="T75" s="68">
        <f t="shared" si="173"/>
        <v>17616.3</v>
      </c>
      <c r="U75" s="31">
        <v>0</v>
      </c>
      <c r="V75" s="31"/>
      <c r="W75" s="31">
        <f t="shared" si="8"/>
        <v>0</v>
      </c>
      <c r="X75" s="31"/>
      <c r="Y75" s="31">
        <f t="shared" si="174"/>
        <v>0</v>
      </c>
      <c r="Z75" s="31"/>
      <c r="AA75" s="31">
        <f t="shared" si="175"/>
        <v>0</v>
      </c>
      <c r="AB75" s="31"/>
      <c r="AC75" s="31">
        <f t="shared" si="176"/>
        <v>0</v>
      </c>
      <c r="AD75" s="31"/>
      <c r="AE75" s="31">
        <f t="shared" si="177"/>
        <v>0</v>
      </c>
      <c r="AF75" s="42"/>
      <c r="AG75" s="68">
        <f t="shared" si="178"/>
        <v>0</v>
      </c>
      <c r="AH75" s="31">
        <v>0</v>
      </c>
      <c r="AI75" s="31"/>
      <c r="AJ75" s="31">
        <f t="shared" si="14"/>
        <v>0</v>
      </c>
      <c r="AK75" s="31"/>
      <c r="AL75" s="31">
        <f t="shared" si="179"/>
        <v>0</v>
      </c>
      <c r="AM75" s="31"/>
      <c r="AN75" s="31">
        <f t="shared" si="180"/>
        <v>0</v>
      </c>
      <c r="AO75" s="31"/>
      <c r="AP75" s="31">
        <f t="shared" si="181"/>
        <v>0</v>
      </c>
      <c r="AQ75" s="31"/>
      <c r="AR75" s="31">
        <f t="shared" si="182"/>
        <v>0</v>
      </c>
      <c r="AS75" s="42"/>
      <c r="AT75" s="68">
        <f t="shared" si="183"/>
        <v>0</v>
      </c>
      <c r="AU75" s="25" t="s">
        <v>211</v>
      </c>
      <c r="AW75" s="8"/>
    </row>
    <row r="76" spans="1:49" ht="54" x14ac:dyDescent="0.35">
      <c r="A76" s="131" t="s">
        <v>84</v>
      </c>
      <c r="B76" s="133" t="s">
        <v>63</v>
      </c>
      <c r="C76" s="94" t="s">
        <v>32</v>
      </c>
      <c r="D76" s="30">
        <v>13208</v>
      </c>
      <c r="E76" s="31"/>
      <c r="F76" s="31">
        <f t="shared" si="0"/>
        <v>13208</v>
      </c>
      <c r="G76" s="31"/>
      <c r="H76" s="31">
        <f t="shared" si="167"/>
        <v>13208</v>
      </c>
      <c r="I76" s="31"/>
      <c r="J76" s="31">
        <f t="shared" si="168"/>
        <v>13208</v>
      </c>
      <c r="K76" s="31"/>
      <c r="L76" s="31">
        <f t="shared" si="169"/>
        <v>13208</v>
      </c>
      <c r="M76" s="31"/>
      <c r="N76" s="31">
        <f t="shared" si="170"/>
        <v>13208</v>
      </c>
      <c r="O76" s="68"/>
      <c r="P76" s="31">
        <f t="shared" si="171"/>
        <v>13208</v>
      </c>
      <c r="Q76" s="31"/>
      <c r="R76" s="31">
        <f t="shared" si="172"/>
        <v>13208</v>
      </c>
      <c r="S76" s="42"/>
      <c r="T76" s="68">
        <f t="shared" si="173"/>
        <v>13208</v>
      </c>
      <c r="U76" s="31">
        <v>130859</v>
      </c>
      <c r="V76" s="31"/>
      <c r="W76" s="31">
        <f t="shared" si="8"/>
        <v>130859</v>
      </c>
      <c r="X76" s="31"/>
      <c r="Y76" s="31">
        <f t="shared" si="174"/>
        <v>130859</v>
      </c>
      <c r="Z76" s="31"/>
      <c r="AA76" s="31">
        <f t="shared" si="175"/>
        <v>130859</v>
      </c>
      <c r="AB76" s="31"/>
      <c r="AC76" s="31">
        <f t="shared" si="176"/>
        <v>130859</v>
      </c>
      <c r="AD76" s="31"/>
      <c r="AE76" s="31">
        <f t="shared" si="177"/>
        <v>130859</v>
      </c>
      <c r="AF76" s="42"/>
      <c r="AG76" s="68">
        <f t="shared" si="178"/>
        <v>130859</v>
      </c>
      <c r="AH76" s="31">
        <v>0</v>
      </c>
      <c r="AI76" s="31"/>
      <c r="AJ76" s="31">
        <f t="shared" si="14"/>
        <v>0</v>
      </c>
      <c r="AK76" s="31"/>
      <c r="AL76" s="31">
        <f t="shared" si="179"/>
        <v>0</v>
      </c>
      <c r="AM76" s="31"/>
      <c r="AN76" s="31">
        <f t="shared" si="180"/>
        <v>0</v>
      </c>
      <c r="AO76" s="31"/>
      <c r="AP76" s="31">
        <f t="shared" si="181"/>
        <v>0</v>
      </c>
      <c r="AQ76" s="31"/>
      <c r="AR76" s="31">
        <f t="shared" si="182"/>
        <v>0</v>
      </c>
      <c r="AS76" s="42"/>
      <c r="AT76" s="68">
        <f t="shared" si="183"/>
        <v>0</v>
      </c>
      <c r="AU76" s="25" t="s">
        <v>212</v>
      </c>
      <c r="AW76" s="8"/>
    </row>
    <row r="77" spans="1:49" ht="36" x14ac:dyDescent="0.35">
      <c r="A77" s="132"/>
      <c r="B77" s="134"/>
      <c r="C77" s="94" t="s">
        <v>11</v>
      </c>
      <c r="D77" s="30">
        <v>0</v>
      </c>
      <c r="E77" s="31"/>
      <c r="F77" s="31">
        <f t="shared" si="0"/>
        <v>0</v>
      </c>
      <c r="G77" s="31"/>
      <c r="H77" s="31">
        <f t="shared" si="167"/>
        <v>0</v>
      </c>
      <c r="I77" s="31"/>
      <c r="J77" s="31">
        <f t="shared" si="168"/>
        <v>0</v>
      </c>
      <c r="K77" s="31"/>
      <c r="L77" s="31">
        <f t="shared" si="169"/>
        <v>0</v>
      </c>
      <c r="M77" s="31"/>
      <c r="N77" s="31">
        <f t="shared" si="170"/>
        <v>0</v>
      </c>
      <c r="O77" s="68"/>
      <c r="P77" s="31">
        <f t="shared" si="171"/>
        <v>0</v>
      </c>
      <c r="Q77" s="31"/>
      <c r="R77" s="31">
        <f t="shared" si="172"/>
        <v>0</v>
      </c>
      <c r="S77" s="42"/>
      <c r="T77" s="68">
        <f t="shared" si="173"/>
        <v>0</v>
      </c>
      <c r="U77" s="31">
        <v>1294.7</v>
      </c>
      <c r="V77" s="31"/>
      <c r="W77" s="31">
        <f t="shared" si="8"/>
        <v>1294.7</v>
      </c>
      <c r="X77" s="31"/>
      <c r="Y77" s="31">
        <f t="shared" si="174"/>
        <v>1294.7</v>
      </c>
      <c r="Z77" s="31"/>
      <c r="AA77" s="31">
        <f t="shared" si="175"/>
        <v>1294.7</v>
      </c>
      <c r="AB77" s="31"/>
      <c r="AC77" s="31">
        <f t="shared" si="176"/>
        <v>1294.7</v>
      </c>
      <c r="AD77" s="31"/>
      <c r="AE77" s="31">
        <f t="shared" si="177"/>
        <v>1294.7</v>
      </c>
      <c r="AF77" s="42"/>
      <c r="AG77" s="68">
        <f t="shared" si="178"/>
        <v>1294.7</v>
      </c>
      <c r="AH77" s="31">
        <v>0</v>
      </c>
      <c r="AI77" s="31"/>
      <c r="AJ77" s="31">
        <f t="shared" si="14"/>
        <v>0</v>
      </c>
      <c r="AK77" s="31"/>
      <c r="AL77" s="31">
        <f t="shared" si="179"/>
        <v>0</v>
      </c>
      <c r="AM77" s="31"/>
      <c r="AN77" s="31">
        <f t="shared" si="180"/>
        <v>0</v>
      </c>
      <c r="AO77" s="31"/>
      <c r="AP77" s="31">
        <f t="shared" si="181"/>
        <v>0</v>
      </c>
      <c r="AQ77" s="31"/>
      <c r="AR77" s="31">
        <f t="shared" si="182"/>
        <v>0</v>
      </c>
      <c r="AS77" s="42"/>
      <c r="AT77" s="68">
        <f t="shared" si="183"/>
        <v>0</v>
      </c>
      <c r="AU77" s="25" t="s">
        <v>212</v>
      </c>
      <c r="AW77" s="8"/>
    </row>
    <row r="78" spans="1:49" ht="54" x14ac:dyDescent="0.35">
      <c r="A78" s="131" t="s">
        <v>85</v>
      </c>
      <c r="B78" s="133" t="s">
        <v>64</v>
      </c>
      <c r="C78" s="94" t="s">
        <v>32</v>
      </c>
      <c r="D78" s="30">
        <v>13208</v>
      </c>
      <c r="E78" s="31"/>
      <c r="F78" s="31">
        <f t="shared" si="0"/>
        <v>13208</v>
      </c>
      <c r="G78" s="31"/>
      <c r="H78" s="31">
        <f t="shared" si="167"/>
        <v>13208</v>
      </c>
      <c r="I78" s="31"/>
      <c r="J78" s="31">
        <f t="shared" si="168"/>
        <v>13208</v>
      </c>
      <c r="K78" s="31"/>
      <c r="L78" s="31">
        <f t="shared" si="169"/>
        <v>13208</v>
      </c>
      <c r="M78" s="31"/>
      <c r="N78" s="31">
        <f t="shared" si="170"/>
        <v>13208</v>
      </c>
      <c r="O78" s="68"/>
      <c r="P78" s="31">
        <f t="shared" si="171"/>
        <v>13208</v>
      </c>
      <c r="Q78" s="31"/>
      <c r="R78" s="31">
        <f t="shared" si="172"/>
        <v>13208</v>
      </c>
      <c r="S78" s="42"/>
      <c r="T78" s="68">
        <f t="shared" si="173"/>
        <v>13208</v>
      </c>
      <c r="U78" s="31">
        <v>105503.9</v>
      </c>
      <c r="V78" s="31"/>
      <c r="W78" s="31">
        <f t="shared" si="8"/>
        <v>105503.9</v>
      </c>
      <c r="X78" s="31"/>
      <c r="Y78" s="31">
        <f t="shared" si="174"/>
        <v>105503.9</v>
      </c>
      <c r="Z78" s="31"/>
      <c r="AA78" s="31">
        <f t="shared" si="175"/>
        <v>105503.9</v>
      </c>
      <c r="AB78" s="31"/>
      <c r="AC78" s="31">
        <f t="shared" si="176"/>
        <v>105503.9</v>
      </c>
      <c r="AD78" s="31"/>
      <c r="AE78" s="31">
        <f t="shared" si="177"/>
        <v>105503.9</v>
      </c>
      <c r="AF78" s="42"/>
      <c r="AG78" s="68">
        <f t="shared" si="178"/>
        <v>105503.9</v>
      </c>
      <c r="AH78" s="31">
        <v>0</v>
      </c>
      <c r="AI78" s="31"/>
      <c r="AJ78" s="31">
        <f t="shared" si="14"/>
        <v>0</v>
      </c>
      <c r="AK78" s="31"/>
      <c r="AL78" s="31">
        <f t="shared" si="179"/>
        <v>0</v>
      </c>
      <c r="AM78" s="31"/>
      <c r="AN78" s="31">
        <f t="shared" si="180"/>
        <v>0</v>
      </c>
      <c r="AO78" s="31"/>
      <c r="AP78" s="31">
        <f t="shared" si="181"/>
        <v>0</v>
      </c>
      <c r="AQ78" s="31"/>
      <c r="AR78" s="31">
        <f t="shared" si="182"/>
        <v>0</v>
      </c>
      <c r="AS78" s="42"/>
      <c r="AT78" s="68">
        <f t="shared" si="183"/>
        <v>0</v>
      </c>
      <c r="AU78" s="25" t="s">
        <v>213</v>
      </c>
      <c r="AW78" s="8"/>
    </row>
    <row r="79" spans="1:49" ht="36" x14ac:dyDescent="0.35">
      <c r="A79" s="132"/>
      <c r="B79" s="134"/>
      <c r="C79" s="94" t="s">
        <v>11</v>
      </c>
      <c r="D79" s="30">
        <v>0</v>
      </c>
      <c r="E79" s="31"/>
      <c r="F79" s="31">
        <f t="shared" si="0"/>
        <v>0</v>
      </c>
      <c r="G79" s="31"/>
      <c r="H79" s="31">
        <f t="shared" si="167"/>
        <v>0</v>
      </c>
      <c r="I79" s="31"/>
      <c r="J79" s="31">
        <f t="shared" si="168"/>
        <v>0</v>
      </c>
      <c r="K79" s="31"/>
      <c r="L79" s="31">
        <f t="shared" si="169"/>
        <v>0</v>
      </c>
      <c r="M79" s="31"/>
      <c r="N79" s="31">
        <f t="shared" si="170"/>
        <v>0</v>
      </c>
      <c r="O79" s="68"/>
      <c r="P79" s="31">
        <f t="shared" si="171"/>
        <v>0</v>
      </c>
      <c r="Q79" s="31"/>
      <c r="R79" s="31">
        <f t="shared" si="172"/>
        <v>0</v>
      </c>
      <c r="S79" s="42"/>
      <c r="T79" s="68">
        <f t="shared" si="173"/>
        <v>0</v>
      </c>
      <c r="U79" s="31">
        <v>309.7</v>
      </c>
      <c r="V79" s="31"/>
      <c r="W79" s="31">
        <f t="shared" si="8"/>
        <v>309.7</v>
      </c>
      <c r="X79" s="31"/>
      <c r="Y79" s="31">
        <f t="shared" si="174"/>
        <v>309.7</v>
      </c>
      <c r="Z79" s="31"/>
      <c r="AA79" s="31">
        <f t="shared" si="175"/>
        <v>309.7</v>
      </c>
      <c r="AB79" s="31"/>
      <c r="AC79" s="31">
        <f t="shared" si="176"/>
        <v>309.7</v>
      </c>
      <c r="AD79" s="31"/>
      <c r="AE79" s="31">
        <f t="shared" si="177"/>
        <v>309.7</v>
      </c>
      <c r="AF79" s="42"/>
      <c r="AG79" s="68">
        <f t="shared" si="178"/>
        <v>309.7</v>
      </c>
      <c r="AH79" s="31">
        <v>0</v>
      </c>
      <c r="AI79" s="31"/>
      <c r="AJ79" s="31">
        <f t="shared" si="14"/>
        <v>0</v>
      </c>
      <c r="AK79" s="31"/>
      <c r="AL79" s="31">
        <f t="shared" si="179"/>
        <v>0</v>
      </c>
      <c r="AM79" s="31"/>
      <c r="AN79" s="31">
        <f t="shared" si="180"/>
        <v>0</v>
      </c>
      <c r="AO79" s="31"/>
      <c r="AP79" s="31">
        <f t="shared" si="181"/>
        <v>0</v>
      </c>
      <c r="AQ79" s="31"/>
      <c r="AR79" s="31">
        <f t="shared" si="182"/>
        <v>0</v>
      </c>
      <c r="AS79" s="42"/>
      <c r="AT79" s="68">
        <f t="shared" si="183"/>
        <v>0</v>
      </c>
      <c r="AU79" s="25" t="s">
        <v>213</v>
      </c>
      <c r="AW79" s="8"/>
    </row>
    <row r="80" spans="1:49" ht="54" x14ac:dyDescent="0.35">
      <c r="A80" s="131" t="s">
        <v>86</v>
      </c>
      <c r="B80" s="133" t="s">
        <v>65</v>
      </c>
      <c r="C80" s="94" t="s">
        <v>32</v>
      </c>
      <c r="D80" s="30">
        <v>0</v>
      </c>
      <c r="E80" s="31"/>
      <c r="F80" s="31">
        <f t="shared" si="0"/>
        <v>0</v>
      </c>
      <c r="G80" s="31"/>
      <c r="H80" s="31">
        <f t="shared" si="167"/>
        <v>0</v>
      </c>
      <c r="I80" s="31"/>
      <c r="J80" s="31">
        <f t="shared" si="168"/>
        <v>0</v>
      </c>
      <c r="K80" s="31"/>
      <c r="L80" s="31">
        <f t="shared" si="169"/>
        <v>0</v>
      </c>
      <c r="M80" s="31"/>
      <c r="N80" s="31">
        <f t="shared" si="170"/>
        <v>0</v>
      </c>
      <c r="O80" s="68"/>
      <c r="P80" s="31">
        <f t="shared" si="171"/>
        <v>0</v>
      </c>
      <c r="Q80" s="31"/>
      <c r="R80" s="31">
        <f t="shared" si="172"/>
        <v>0</v>
      </c>
      <c r="S80" s="42"/>
      <c r="T80" s="68">
        <f t="shared" si="173"/>
        <v>0</v>
      </c>
      <c r="U80" s="31">
        <v>30000</v>
      </c>
      <c r="V80" s="31"/>
      <c r="W80" s="31">
        <f t="shared" si="8"/>
        <v>30000</v>
      </c>
      <c r="X80" s="31"/>
      <c r="Y80" s="31">
        <f t="shared" si="174"/>
        <v>30000</v>
      </c>
      <c r="Z80" s="31"/>
      <c r="AA80" s="31">
        <f t="shared" si="175"/>
        <v>30000</v>
      </c>
      <c r="AB80" s="31"/>
      <c r="AC80" s="31">
        <f t="shared" si="176"/>
        <v>30000</v>
      </c>
      <c r="AD80" s="31"/>
      <c r="AE80" s="31">
        <f t="shared" si="177"/>
        <v>30000</v>
      </c>
      <c r="AF80" s="42"/>
      <c r="AG80" s="68">
        <f t="shared" si="178"/>
        <v>30000</v>
      </c>
      <c r="AH80" s="31">
        <v>60332.2</v>
      </c>
      <c r="AI80" s="31"/>
      <c r="AJ80" s="31">
        <f t="shared" si="14"/>
        <v>60332.2</v>
      </c>
      <c r="AK80" s="31"/>
      <c r="AL80" s="31">
        <f t="shared" si="179"/>
        <v>60332.2</v>
      </c>
      <c r="AM80" s="31"/>
      <c r="AN80" s="31">
        <f t="shared" si="180"/>
        <v>60332.2</v>
      </c>
      <c r="AO80" s="31"/>
      <c r="AP80" s="31">
        <f t="shared" si="181"/>
        <v>60332.2</v>
      </c>
      <c r="AQ80" s="31"/>
      <c r="AR80" s="31">
        <f t="shared" si="182"/>
        <v>60332.2</v>
      </c>
      <c r="AS80" s="42"/>
      <c r="AT80" s="68">
        <f t="shared" si="183"/>
        <v>60332.2</v>
      </c>
      <c r="AU80" s="25" t="s">
        <v>214</v>
      </c>
      <c r="AW80" s="8"/>
    </row>
    <row r="81" spans="1:49" ht="36" x14ac:dyDescent="0.35">
      <c r="A81" s="132"/>
      <c r="B81" s="134"/>
      <c r="C81" s="94" t="s">
        <v>11</v>
      </c>
      <c r="D81" s="30">
        <v>0</v>
      </c>
      <c r="E81" s="31"/>
      <c r="F81" s="31">
        <f t="shared" si="0"/>
        <v>0</v>
      </c>
      <c r="G81" s="31"/>
      <c r="H81" s="31">
        <f t="shared" si="167"/>
        <v>0</v>
      </c>
      <c r="I81" s="31"/>
      <c r="J81" s="31">
        <f t="shared" si="168"/>
        <v>0</v>
      </c>
      <c r="K81" s="31"/>
      <c r="L81" s="31">
        <f t="shared" si="169"/>
        <v>0</v>
      </c>
      <c r="M81" s="31"/>
      <c r="N81" s="31">
        <f t="shared" si="170"/>
        <v>0</v>
      </c>
      <c r="O81" s="68"/>
      <c r="P81" s="31">
        <f t="shared" si="171"/>
        <v>0</v>
      </c>
      <c r="Q81" s="31"/>
      <c r="R81" s="31">
        <f t="shared" si="172"/>
        <v>0</v>
      </c>
      <c r="S81" s="42"/>
      <c r="T81" s="68">
        <f t="shared" si="173"/>
        <v>0</v>
      </c>
      <c r="U81" s="31">
        <v>0</v>
      </c>
      <c r="V81" s="31"/>
      <c r="W81" s="31">
        <f t="shared" si="8"/>
        <v>0</v>
      </c>
      <c r="X81" s="31"/>
      <c r="Y81" s="31">
        <f t="shared" si="174"/>
        <v>0</v>
      </c>
      <c r="Z81" s="31"/>
      <c r="AA81" s="31">
        <f t="shared" si="175"/>
        <v>0</v>
      </c>
      <c r="AB81" s="31"/>
      <c r="AC81" s="31">
        <f t="shared" si="176"/>
        <v>0</v>
      </c>
      <c r="AD81" s="31"/>
      <c r="AE81" s="31">
        <f t="shared" si="177"/>
        <v>0</v>
      </c>
      <c r="AF81" s="42"/>
      <c r="AG81" s="68">
        <f t="shared" si="178"/>
        <v>0</v>
      </c>
      <c r="AH81" s="31">
        <v>1220.3</v>
      </c>
      <c r="AI81" s="31"/>
      <c r="AJ81" s="31">
        <f t="shared" si="14"/>
        <v>1220.3</v>
      </c>
      <c r="AK81" s="31"/>
      <c r="AL81" s="31">
        <f t="shared" si="179"/>
        <v>1220.3</v>
      </c>
      <c r="AM81" s="31"/>
      <c r="AN81" s="31">
        <f t="shared" si="180"/>
        <v>1220.3</v>
      </c>
      <c r="AO81" s="31"/>
      <c r="AP81" s="31">
        <f t="shared" si="181"/>
        <v>1220.3</v>
      </c>
      <c r="AQ81" s="31"/>
      <c r="AR81" s="31">
        <f t="shared" si="182"/>
        <v>1220.3</v>
      </c>
      <c r="AS81" s="42"/>
      <c r="AT81" s="68">
        <f t="shared" si="183"/>
        <v>1220.3</v>
      </c>
      <c r="AU81" s="25" t="s">
        <v>214</v>
      </c>
      <c r="AW81" s="8"/>
    </row>
    <row r="82" spans="1:49" ht="54" x14ac:dyDescent="0.35">
      <c r="A82" s="89" t="s">
        <v>87</v>
      </c>
      <c r="B82" s="95" t="s">
        <v>66</v>
      </c>
      <c r="C82" s="94" t="s">
        <v>32</v>
      </c>
      <c r="D82" s="30">
        <v>0</v>
      </c>
      <c r="E82" s="31"/>
      <c r="F82" s="31">
        <f t="shared" si="0"/>
        <v>0</v>
      </c>
      <c r="G82" s="31"/>
      <c r="H82" s="31">
        <f t="shared" si="167"/>
        <v>0</v>
      </c>
      <c r="I82" s="31"/>
      <c r="J82" s="31">
        <f t="shared" si="168"/>
        <v>0</v>
      </c>
      <c r="K82" s="31"/>
      <c r="L82" s="31">
        <f t="shared" si="169"/>
        <v>0</v>
      </c>
      <c r="M82" s="31"/>
      <c r="N82" s="31">
        <f t="shared" si="170"/>
        <v>0</v>
      </c>
      <c r="O82" s="68"/>
      <c r="P82" s="31">
        <f t="shared" si="171"/>
        <v>0</v>
      </c>
      <c r="Q82" s="31"/>
      <c r="R82" s="31">
        <f t="shared" si="172"/>
        <v>0</v>
      </c>
      <c r="S82" s="42"/>
      <c r="T82" s="68">
        <f t="shared" si="173"/>
        <v>0</v>
      </c>
      <c r="U82" s="31">
        <v>5158.8999999999996</v>
      </c>
      <c r="V82" s="31">
        <v>-1258.9000000000001</v>
      </c>
      <c r="W82" s="31">
        <f t="shared" si="8"/>
        <v>3899.9999999999995</v>
      </c>
      <c r="X82" s="31"/>
      <c r="Y82" s="31">
        <f t="shared" si="174"/>
        <v>3899.9999999999995</v>
      </c>
      <c r="Z82" s="31"/>
      <c r="AA82" s="31">
        <f t="shared" si="175"/>
        <v>3899.9999999999995</v>
      </c>
      <c r="AB82" s="31"/>
      <c r="AC82" s="31">
        <f t="shared" si="176"/>
        <v>3899.9999999999995</v>
      </c>
      <c r="AD82" s="31"/>
      <c r="AE82" s="31">
        <f t="shared" si="177"/>
        <v>3899.9999999999995</v>
      </c>
      <c r="AF82" s="42"/>
      <c r="AG82" s="68">
        <f t="shared" si="178"/>
        <v>3899.9999999999995</v>
      </c>
      <c r="AH82" s="31">
        <v>0</v>
      </c>
      <c r="AI82" s="31"/>
      <c r="AJ82" s="31">
        <f t="shared" si="14"/>
        <v>0</v>
      </c>
      <c r="AK82" s="31"/>
      <c r="AL82" s="31">
        <f t="shared" si="179"/>
        <v>0</v>
      </c>
      <c r="AM82" s="31"/>
      <c r="AN82" s="31">
        <f t="shared" si="180"/>
        <v>0</v>
      </c>
      <c r="AO82" s="31"/>
      <c r="AP82" s="31">
        <f t="shared" si="181"/>
        <v>0</v>
      </c>
      <c r="AQ82" s="31"/>
      <c r="AR82" s="31">
        <f t="shared" si="182"/>
        <v>0</v>
      </c>
      <c r="AS82" s="42"/>
      <c r="AT82" s="68">
        <f t="shared" si="183"/>
        <v>0</v>
      </c>
      <c r="AU82" s="25" t="s">
        <v>215</v>
      </c>
      <c r="AW82" s="8"/>
    </row>
    <row r="83" spans="1:49" s="3" customFormat="1" ht="54" hidden="1" x14ac:dyDescent="0.35">
      <c r="A83" s="1" t="s">
        <v>88</v>
      </c>
      <c r="B83" s="53" t="s">
        <v>321</v>
      </c>
      <c r="C83" s="53" t="s">
        <v>32</v>
      </c>
      <c r="D83" s="30"/>
      <c r="E83" s="31"/>
      <c r="F83" s="31"/>
      <c r="G83" s="31">
        <v>1.843</v>
      </c>
      <c r="H83" s="31">
        <f t="shared" si="167"/>
        <v>1.843</v>
      </c>
      <c r="I83" s="31"/>
      <c r="J83" s="31">
        <f t="shared" si="168"/>
        <v>1.843</v>
      </c>
      <c r="K83" s="31"/>
      <c r="L83" s="31">
        <f t="shared" si="169"/>
        <v>1.843</v>
      </c>
      <c r="M83" s="31"/>
      <c r="N83" s="31">
        <f t="shared" si="170"/>
        <v>1.843</v>
      </c>
      <c r="O83" s="68"/>
      <c r="P83" s="31">
        <f t="shared" si="171"/>
        <v>1.843</v>
      </c>
      <c r="Q83" s="31"/>
      <c r="R83" s="31">
        <f t="shared" si="172"/>
        <v>1.843</v>
      </c>
      <c r="S83" s="42">
        <v>-1.843</v>
      </c>
      <c r="T83" s="31">
        <f t="shared" si="173"/>
        <v>0</v>
      </c>
      <c r="U83" s="31"/>
      <c r="V83" s="31"/>
      <c r="W83" s="31"/>
      <c r="X83" s="31"/>
      <c r="Y83" s="31">
        <f t="shared" si="174"/>
        <v>0</v>
      </c>
      <c r="Z83" s="31"/>
      <c r="AA83" s="31">
        <f t="shared" si="175"/>
        <v>0</v>
      </c>
      <c r="AB83" s="31"/>
      <c r="AC83" s="31">
        <f t="shared" si="176"/>
        <v>0</v>
      </c>
      <c r="AD83" s="31"/>
      <c r="AE83" s="31">
        <f t="shared" si="177"/>
        <v>0</v>
      </c>
      <c r="AF83" s="42"/>
      <c r="AG83" s="31">
        <f t="shared" si="178"/>
        <v>0</v>
      </c>
      <c r="AH83" s="31"/>
      <c r="AI83" s="31"/>
      <c r="AJ83" s="31"/>
      <c r="AK83" s="31"/>
      <c r="AL83" s="31">
        <f t="shared" si="179"/>
        <v>0</v>
      </c>
      <c r="AM83" s="31"/>
      <c r="AN83" s="31">
        <f t="shared" si="180"/>
        <v>0</v>
      </c>
      <c r="AO83" s="31"/>
      <c r="AP83" s="31">
        <f t="shared" si="181"/>
        <v>0</v>
      </c>
      <c r="AQ83" s="31"/>
      <c r="AR83" s="31">
        <f t="shared" si="182"/>
        <v>0</v>
      </c>
      <c r="AS83" s="42"/>
      <c r="AT83" s="31">
        <f t="shared" si="183"/>
        <v>0</v>
      </c>
      <c r="AU83" s="35" t="s">
        <v>322</v>
      </c>
      <c r="AV83" s="19" t="s">
        <v>50</v>
      </c>
      <c r="AW83" s="8"/>
    </row>
    <row r="84" spans="1:49" ht="54" x14ac:dyDescent="0.35">
      <c r="A84" s="89" t="s">
        <v>88</v>
      </c>
      <c r="B84" s="94" t="s">
        <v>340</v>
      </c>
      <c r="C84" s="97" t="s">
        <v>32</v>
      </c>
      <c r="D84" s="30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68">
        <v>1532.952</v>
      </c>
      <c r="P84" s="31">
        <f t="shared" si="171"/>
        <v>1532.952</v>
      </c>
      <c r="Q84" s="31"/>
      <c r="R84" s="31">
        <f t="shared" si="172"/>
        <v>1532.952</v>
      </c>
      <c r="S84" s="42"/>
      <c r="T84" s="68">
        <f t="shared" si="173"/>
        <v>1532.952</v>
      </c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>
        <f t="shared" si="177"/>
        <v>0</v>
      </c>
      <c r="AF84" s="42"/>
      <c r="AG84" s="68">
        <f t="shared" si="178"/>
        <v>0</v>
      </c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>
        <f t="shared" si="182"/>
        <v>0</v>
      </c>
      <c r="AS84" s="42"/>
      <c r="AT84" s="68">
        <f t="shared" si="183"/>
        <v>0</v>
      </c>
      <c r="AU84" s="35" t="s">
        <v>342</v>
      </c>
      <c r="AW84" s="8"/>
    </row>
    <row r="85" spans="1:49" ht="54" x14ac:dyDescent="0.35">
      <c r="A85" s="89" t="s">
        <v>89</v>
      </c>
      <c r="B85" s="94" t="s">
        <v>341</v>
      </c>
      <c r="C85" s="97" t="s">
        <v>32</v>
      </c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68">
        <v>16684.161</v>
      </c>
      <c r="P85" s="31">
        <f t="shared" si="171"/>
        <v>16684.161</v>
      </c>
      <c r="Q85" s="31"/>
      <c r="R85" s="31">
        <f t="shared" si="172"/>
        <v>16684.161</v>
      </c>
      <c r="S85" s="42"/>
      <c r="T85" s="68">
        <f t="shared" si="173"/>
        <v>16684.161</v>
      </c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>
        <f t="shared" si="177"/>
        <v>0</v>
      </c>
      <c r="AF85" s="42"/>
      <c r="AG85" s="68">
        <f t="shared" si="178"/>
        <v>0</v>
      </c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>
        <f t="shared" si="182"/>
        <v>0</v>
      </c>
      <c r="AS85" s="42"/>
      <c r="AT85" s="68">
        <f t="shared" si="183"/>
        <v>0</v>
      </c>
      <c r="AU85" s="35" t="s">
        <v>343</v>
      </c>
      <c r="AW85" s="8"/>
    </row>
    <row r="86" spans="1:49" ht="54" x14ac:dyDescent="0.35">
      <c r="A86" s="89" t="s">
        <v>90</v>
      </c>
      <c r="B86" s="95" t="s">
        <v>358</v>
      </c>
      <c r="C86" s="97" t="s">
        <v>32</v>
      </c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68"/>
      <c r="P86" s="31"/>
      <c r="Q86" s="31"/>
      <c r="R86" s="31"/>
      <c r="S86" s="42">
        <v>1355.7829999999999</v>
      </c>
      <c r="T86" s="68">
        <f t="shared" si="173"/>
        <v>1355.7829999999999</v>
      </c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42"/>
      <c r="AG86" s="68">
        <f t="shared" si="178"/>
        <v>0</v>
      </c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42"/>
      <c r="AT86" s="68">
        <f t="shared" si="183"/>
        <v>0</v>
      </c>
      <c r="AU86" s="35" t="s">
        <v>359</v>
      </c>
      <c r="AW86" s="8"/>
    </row>
    <row r="87" spans="1:49" ht="54" x14ac:dyDescent="0.35">
      <c r="A87" s="89" t="s">
        <v>135</v>
      </c>
      <c r="B87" s="95" t="s">
        <v>360</v>
      </c>
      <c r="C87" s="97" t="s">
        <v>32</v>
      </c>
      <c r="D87" s="3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68"/>
      <c r="P87" s="31"/>
      <c r="Q87" s="31"/>
      <c r="R87" s="31"/>
      <c r="S87" s="42"/>
      <c r="T87" s="68">
        <f t="shared" si="173"/>
        <v>0</v>
      </c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42">
        <v>18748.326000000001</v>
      </c>
      <c r="AG87" s="68">
        <f t="shared" si="178"/>
        <v>18748.326000000001</v>
      </c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42"/>
      <c r="AT87" s="68">
        <f t="shared" si="183"/>
        <v>0</v>
      </c>
      <c r="AU87" s="35" t="s">
        <v>361</v>
      </c>
      <c r="AW87" s="8"/>
    </row>
    <row r="88" spans="1:49" x14ac:dyDescent="0.35">
      <c r="A88" s="89"/>
      <c r="B88" s="95" t="s">
        <v>25</v>
      </c>
      <c r="C88" s="97"/>
      <c r="D88" s="32">
        <f>D94+D95+D96+D97+D98+D99+D100+D101+D102+D103+D104+D105+D107+D108+D113+D116+D119</f>
        <v>1923889.5</v>
      </c>
      <c r="E88" s="33">
        <f>E94+E95+E96+E97+E98+E99+E100+E101+E102+E103+E104+E105+E107+E108+E113+E116+E119+E106+E123+E126</f>
        <v>-358843.24299999996</v>
      </c>
      <c r="F88" s="33">
        <f t="shared" si="0"/>
        <v>1565046.257</v>
      </c>
      <c r="G88" s="33">
        <f>G94+G95+G96+G97+G98+G99+G100+G101+G102+G103+G104+G105+G107+G108+G113+G116+G119+G106+G123+G126</f>
        <v>218963.45800000001</v>
      </c>
      <c r="H88" s="33">
        <f t="shared" si="167"/>
        <v>1784009.7150000001</v>
      </c>
      <c r="I88" s="33">
        <f>I94+I95+I96+I97+I98+I99+I100+I101+I102+I103+I104+I105+I107+I108+I113+I116+I119+I106+I123+I126</f>
        <v>2506.3020000000001</v>
      </c>
      <c r="J88" s="33">
        <f t="shared" si="168"/>
        <v>1786516.017</v>
      </c>
      <c r="K88" s="33">
        <f>K94+K95+K96+K97+K98+K99+K100+K101+K102+K103+K104+K105+K107+K108+K113+K116+K119+K106+K123+K126</f>
        <v>-8668.4629999999997</v>
      </c>
      <c r="L88" s="33">
        <f t="shared" si="169"/>
        <v>1777847.554</v>
      </c>
      <c r="M88" s="33">
        <f>M94+M95+M96+M97+M98+M99+M100+M101+M102+M103+M104+M105+M107+M108+M113+M116+M119+M106+M123+M126</f>
        <v>0</v>
      </c>
      <c r="N88" s="33">
        <f t="shared" si="170"/>
        <v>1777847.554</v>
      </c>
      <c r="O88" s="33">
        <f>O94+O95+O96+O97+O98+O99+O100+O101+O102+O103+O104+O105+O107+O108+O113+O116+O119+O106+O123+O126</f>
        <v>56691.229000000007</v>
      </c>
      <c r="P88" s="33">
        <f t="shared" si="171"/>
        <v>1834538.7830000001</v>
      </c>
      <c r="Q88" s="31">
        <f>Q94+Q95+Q96+Q97+Q98+Q99+Q100+Q101+Q102+Q103+Q104+Q105+Q107+Q108+Q113+Q116+Q119+Q106+Q123+Q126</f>
        <v>1175.914</v>
      </c>
      <c r="R88" s="33">
        <f t="shared" si="172"/>
        <v>1835714.6970000002</v>
      </c>
      <c r="S88" s="33">
        <f>S94+S95+S96+S97+S98+S99+S100+S101+S102+S103+S104+S105+S107+S108+S113+S116+S119+S106+S123+S126</f>
        <v>11070.32</v>
      </c>
      <c r="T88" s="68">
        <f t="shared" si="173"/>
        <v>1846785.0170000002</v>
      </c>
      <c r="U88" s="33">
        <f t="shared" ref="U88:AH88" si="184">U94+U95+U96+U97+U98+U99+U100+U101+U102+U103+U104+U105+U107+U108+U113+U116+U119</f>
        <v>5543608.1999999993</v>
      </c>
      <c r="V88" s="33">
        <f>V94+V95+V96+V97+V98+V99+V100+V101+V102+V103+V104+V105+V107+V108+V113+V116+V119+V106+V123+V126</f>
        <v>-240261.39999999991</v>
      </c>
      <c r="W88" s="33">
        <f t="shared" si="8"/>
        <v>5303346.7999999989</v>
      </c>
      <c r="X88" s="33">
        <f>X94+X95+X96+X97+X98+X99+X100+X101+X102+X103+X104+X105+X107+X108+X113+X116+X119+X106+X123+X126</f>
        <v>106538.943</v>
      </c>
      <c r="Y88" s="33">
        <f t="shared" si="174"/>
        <v>5409885.7429999989</v>
      </c>
      <c r="Z88" s="33">
        <f>Z94+Z95+Z96+Z97+Z98+Z99+Z100+Z101+Z102+Z103+Z104+Z105+Z107+Z108+Z113+Z116+Z119+Z106+Z123+Z126</f>
        <v>0</v>
      </c>
      <c r="AA88" s="33">
        <f t="shared" si="175"/>
        <v>5409885.7429999989</v>
      </c>
      <c r="AB88" s="33">
        <f>AB94+AB95+AB96+AB97+AB98+AB99+AB100+AB101+AB102+AB103+AB104+AB105+AB107+AB108+AB113+AB116+AB119+AB106+AB123+AB126</f>
        <v>0</v>
      </c>
      <c r="AC88" s="33">
        <f t="shared" si="176"/>
        <v>5409885.7429999989</v>
      </c>
      <c r="AD88" s="31">
        <f>AD94+AD95+AD96+AD97+AD98+AD99+AD100+AD101+AD102+AD103+AD104+AD105+AD107+AD108+AD113+AD116+AD119+AD106+AD123+AD126</f>
        <v>-196067.99800000002</v>
      </c>
      <c r="AE88" s="33">
        <f t="shared" si="177"/>
        <v>5213817.7449999992</v>
      </c>
      <c r="AF88" s="33">
        <f>AF94+AF95+AF96+AF97+AF98+AF99+AF100+AF101+AF102+AF103+AF104+AF105+AF107+AF108+AF113+AF116+AF119+AF106+AF123+AF126</f>
        <v>0</v>
      </c>
      <c r="AG88" s="68">
        <f t="shared" si="178"/>
        <v>5213817.7449999992</v>
      </c>
      <c r="AH88" s="33">
        <f t="shared" si="184"/>
        <v>914608.79999999993</v>
      </c>
      <c r="AI88" s="33">
        <f>AI94+AI95+AI96+AI97+AI98+AI99+AI100+AI101+AI102+AI103+AI104+AI105+AI107+AI108+AI113+AI116+AI119+AI106+AI123+AI126</f>
        <v>0</v>
      </c>
      <c r="AJ88" s="33">
        <f t="shared" si="14"/>
        <v>914608.79999999993</v>
      </c>
      <c r="AK88" s="33">
        <f>AK94+AK95+AK96+AK97+AK98+AK99+AK100+AK101+AK102+AK103+AK104+AK105+AK107+AK108+AK113+AK116+AK119+AK106+AK123+AK126</f>
        <v>130724.838</v>
      </c>
      <c r="AL88" s="33">
        <f t="shared" si="179"/>
        <v>1045333.6379999999</v>
      </c>
      <c r="AM88" s="33">
        <f>AM94+AM95+AM96+AM97+AM98+AM99+AM100+AM101+AM102+AM103+AM104+AM105+AM107+AM108+AM113+AM116+AM119+AM106+AM123+AM126</f>
        <v>0</v>
      </c>
      <c r="AN88" s="33">
        <f t="shared" si="180"/>
        <v>1045333.6379999999</v>
      </c>
      <c r="AO88" s="33">
        <f>AO94+AO95+AO96+AO97+AO98+AO99+AO100+AO101+AO102+AO103+AO104+AO105+AO107+AO108+AO113+AO116+AO119+AO106+AO123+AO126</f>
        <v>0</v>
      </c>
      <c r="AP88" s="33">
        <f t="shared" si="181"/>
        <v>1045333.6379999999</v>
      </c>
      <c r="AQ88" s="31">
        <f>AQ94+AQ95+AQ96+AQ97+AQ98+AQ99+AQ100+AQ101+AQ102+AQ103+AQ104+AQ105+AQ107+AQ108+AQ113+AQ116+AQ119+AQ106+AQ123+AQ126</f>
        <v>50423.485999999997</v>
      </c>
      <c r="AR88" s="33">
        <f t="shared" si="182"/>
        <v>1095757.1239999998</v>
      </c>
      <c r="AS88" s="33">
        <f>AS94+AS95+AS96+AS97+AS98+AS99+AS100+AS101+AS102+AS103+AS104+AS105+AS107+AS108+AS113+AS116+AS119+AS106+AS123+AS126</f>
        <v>0</v>
      </c>
      <c r="AT88" s="68">
        <f t="shared" si="183"/>
        <v>1095757.1239999998</v>
      </c>
      <c r="AU88" s="27"/>
      <c r="AV88" s="20"/>
      <c r="AW88" s="8"/>
    </row>
    <row r="89" spans="1:49" x14ac:dyDescent="0.35">
      <c r="A89" s="89"/>
      <c r="B89" s="90" t="s">
        <v>5</v>
      </c>
      <c r="C89" s="97"/>
      <c r="D89" s="32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1"/>
      <c r="R89" s="33"/>
      <c r="S89" s="33"/>
      <c r="T89" s="68"/>
      <c r="U89" s="33"/>
      <c r="V89" s="33"/>
      <c r="W89" s="33"/>
      <c r="X89" s="33"/>
      <c r="Y89" s="33"/>
      <c r="Z89" s="33"/>
      <c r="AA89" s="33"/>
      <c r="AB89" s="33"/>
      <c r="AC89" s="33"/>
      <c r="AD89" s="31"/>
      <c r="AE89" s="33"/>
      <c r="AF89" s="33"/>
      <c r="AG89" s="68"/>
      <c r="AH89" s="33"/>
      <c r="AI89" s="33"/>
      <c r="AJ89" s="33"/>
      <c r="AK89" s="33"/>
      <c r="AL89" s="33"/>
      <c r="AM89" s="33"/>
      <c r="AN89" s="33"/>
      <c r="AO89" s="33"/>
      <c r="AP89" s="33"/>
      <c r="AQ89" s="31"/>
      <c r="AR89" s="33"/>
      <c r="AS89" s="33"/>
      <c r="AT89" s="68"/>
      <c r="AU89" s="27"/>
      <c r="AV89" s="20"/>
      <c r="AW89" s="8"/>
    </row>
    <row r="90" spans="1:49" s="14" customFormat="1" hidden="1" x14ac:dyDescent="0.35">
      <c r="A90" s="12"/>
      <c r="B90" s="15" t="s">
        <v>6</v>
      </c>
      <c r="C90" s="18"/>
      <c r="D90" s="32">
        <f>D94+D95+D96+D97+D98+D99+D100+D101+D102+D105+D103+D104+D107+D110</f>
        <v>466242.5</v>
      </c>
      <c r="E90" s="33">
        <f>E94+E95+E96+E97+E98+E99+E100+E101+E102+E105+E103+E104+E107+E110+E106</f>
        <v>-14166.442999999999</v>
      </c>
      <c r="F90" s="33">
        <f t="shared" si="0"/>
        <v>452076.05700000003</v>
      </c>
      <c r="G90" s="33">
        <f>G94+G95+G96+G97+G98+G99+G100+G101+G102+G105+G103+G104+G107+G110+G106</f>
        <v>218963.45800000001</v>
      </c>
      <c r="H90" s="33">
        <f t="shared" ref="H90:H108" si="185">F90+G90</f>
        <v>671039.51500000001</v>
      </c>
      <c r="I90" s="33">
        <f>I94+I95+I96+I97+I98+I99+I100+I101+I102+I105+I103+I104+I107+I110+I106</f>
        <v>2506.3020000000001</v>
      </c>
      <c r="J90" s="33">
        <f t="shared" ref="J90:J108" si="186">H90+I90</f>
        <v>673545.81700000004</v>
      </c>
      <c r="K90" s="33">
        <f>K94+K95+K96+K97+K98+K99+K100+K101+K102+K105+K103+K104+K107+K110+K106</f>
        <v>-8668.4629999999997</v>
      </c>
      <c r="L90" s="33">
        <f t="shared" ref="L90:L108" si="187">J90+K90</f>
        <v>664877.35400000005</v>
      </c>
      <c r="M90" s="33">
        <f>M94+M95+M96+M97+M98+M99+M100+M101+M102+M105+M103+M104+M107+M110+M106</f>
        <v>0</v>
      </c>
      <c r="N90" s="33">
        <f t="shared" ref="N90:N108" si="188">L90+M90</f>
        <v>664877.35400000005</v>
      </c>
      <c r="O90" s="33">
        <f>O94+O95+O96+O97+O98+O99+O100+O101+O102+O105+O103+O104+O107+O110+O106</f>
        <v>48359.987000000001</v>
      </c>
      <c r="P90" s="33">
        <f t="shared" ref="P90:P108" si="189">N90+O90</f>
        <v>713237.34100000001</v>
      </c>
      <c r="Q90" s="31">
        <f>Q94+Q95+Q96+Q97+Q98+Q99+Q100+Q101+Q102+Q105+Q103+Q104+Q107+Q110+Q106</f>
        <v>1175.914</v>
      </c>
      <c r="R90" s="33">
        <f t="shared" ref="R90:R108" si="190">P90+Q90</f>
        <v>714413.255</v>
      </c>
      <c r="S90" s="33">
        <f>S94+S95+S96+S97+S98+S99+S100+S101+S102+S105+S103+S104+S107+S110+S106</f>
        <v>11070.32</v>
      </c>
      <c r="T90" s="33">
        <f t="shared" ref="T90:T108" si="191">R90+S90</f>
        <v>725483.57499999995</v>
      </c>
      <c r="U90" s="33">
        <f t="shared" ref="U90:AH90" si="192">U94+U95+U96+U97+U98+U99+U100+U101+U102+U105+U103+U104+U107+U110</f>
        <v>483024.19999999995</v>
      </c>
      <c r="V90" s="33">
        <f>V94+V95+V96+V97+V98+V99+V100+V101+V102+V105+V103+V104+V107+V110+V106</f>
        <v>10457.099999999999</v>
      </c>
      <c r="W90" s="33">
        <f t="shared" si="8"/>
        <v>493481.29999999993</v>
      </c>
      <c r="X90" s="33">
        <f>X94+X95+X96+X97+X98+X99+X100+X101+X102+X105+X103+X104+X107+X110+X106</f>
        <v>106538.943</v>
      </c>
      <c r="Y90" s="33">
        <f t="shared" ref="Y90:Y108" si="193">W90+X90</f>
        <v>600020.2429999999</v>
      </c>
      <c r="Z90" s="33">
        <f>Z94+Z95+Z96+Z97+Z98+Z99+Z100+Z101+Z102+Z105+Z103+Z104+Z107+Z110+Z106</f>
        <v>0</v>
      </c>
      <c r="AA90" s="33">
        <f t="shared" ref="AA90:AA108" si="194">Y90+Z90</f>
        <v>600020.2429999999</v>
      </c>
      <c r="AB90" s="33">
        <f>AB94+AB95+AB96+AB97+AB98+AB99+AB100+AB101+AB102+AB105+AB103+AB104+AB107+AB110+AB106</f>
        <v>0</v>
      </c>
      <c r="AC90" s="33">
        <f t="shared" ref="AC90:AC108" si="195">AA90+AB90</f>
        <v>600020.2429999999</v>
      </c>
      <c r="AD90" s="31">
        <f>AD94+AD95+AD96+AD97+AD98+AD99+AD100+AD101+AD102+AD105+AD103+AD104+AD107+AD110+AD106</f>
        <v>0</v>
      </c>
      <c r="AE90" s="33">
        <f t="shared" ref="AE90:AE108" si="196">AC90+AD90</f>
        <v>600020.2429999999</v>
      </c>
      <c r="AF90" s="33">
        <f>AF94+AF95+AF96+AF97+AF98+AF99+AF100+AF101+AF102+AF105+AF103+AF104+AF107+AF110+AF106</f>
        <v>0</v>
      </c>
      <c r="AG90" s="33">
        <f t="shared" ref="AG90:AG108" si="197">AE90+AF90</f>
        <v>600020.2429999999</v>
      </c>
      <c r="AH90" s="33">
        <f t="shared" si="192"/>
        <v>554000</v>
      </c>
      <c r="AI90" s="33">
        <f>AI94+AI95+AI96+AI97+AI98+AI99+AI100+AI101+AI102+AI105+AI103+AI104+AI107+AI110+AI106</f>
        <v>0</v>
      </c>
      <c r="AJ90" s="33">
        <f t="shared" si="14"/>
        <v>554000</v>
      </c>
      <c r="AK90" s="33">
        <f>AK94+AK95+AK96+AK97+AK98+AK99+AK100+AK101+AK102+AK105+AK103+AK104+AK107+AK110+AK106</f>
        <v>130724.838</v>
      </c>
      <c r="AL90" s="33">
        <f t="shared" ref="AL90:AL108" si="198">AJ90+AK90</f>
        <v>684724.83799999999</v>
      </c>
      <c r="AM90" s="33">
        <f>AM94+AM95+AM96+AM97+AM98+AM99+AM100+AM101+AM102+AM105+AM103+AM104+AM107+AM110+AM106</f>
        <v>0</v>
      </c>
      <c r="AN90" s="33">
        <f t="shared" ref="AN90:AN108" si="199">AL90+AM90</f>
        <v>684724.83799999999</v>
      </c>
      <c r="AO90" s="33">
        <f>AO94+AO95+AO96+AO97+AO98+AO99+AO100+AO101+AO102+AO105+AO103+AO104+AO107+AO110+AO106</f>
        <v>0</v>
      </c>
      <c r="AP90" s="33">
        <f t="shared" ref="AP90:AP108" si="200">AN90+AO90</f>
        <v>684724.83799999999</v>
      </c>
      <c r="AQ90" s="31">
        <f>AQ94+AQ95+AQ96+AQ97+AQ98+AQ99+AQ100+AQ101+AQ102+AQ105+AQ103+AQ104+AQ107+AQ110+AQ106</f>
        <v>0</v>
      </c>
      <c r="AR90" s="33">
        <f t="shared" ref="AR90:AR108" si="201">AP90+AQ90</f>
        <v>684724.83799999999</v>
      </c>
      <c r="AS90" s="33">
        <f>AS94+AS95+AS96+AS97+AS98+AS99+AS100+AS101+AS102+AS105+AS103+AS104+AS107+AS110+AS106</f>
        <v>0</v>
      </c>
      <c r="AT90" s="33">
        <f t="shared" ref="AT90:AT108" si="202">AR90+AS90</f>
        <v>684724.83799999999</v>
      </c>
      <c r="AU90" s="27"/>
      <c r="AV90" s="20" t="s">
        <v>50</v>
      </c>
      <c r="AW90" s="13"/>
    </row>
    <row r="91" spans="1:49" x14ac:dyDescent="0.35">
      <c r="A91" s="89"/>
      <c r="B91" s="94" t="s">
        <v>12</v>
      </c>
      <c r="C91" s="97"/>
      <c r="D91" s="32">
        <f>D111+D118+D121</f>
        <v>212318</v>
      </c>
      <c r="E91" s="33">
        <f>E111+E118+E121</f>
        <v>0</v>
      </c>
      <c r="F91" s="33">
        <f t="shared" si="0"/>
        <v>212318</v>
      </c>
      <c r="G91" s="33">
        <f>G111+G118+G121</f>
        <v>0</v>
      </c>
      <c r="H91" s="33">
        <f t="shared" si="185"/>
        <v>212318</v>
      </c>
      <c r="I91" s="33">
        <f>I111+I118+I121</f>
        <v>0</v>
      </c>
      <c r="J91" s="33">
        <f t="shared" si="186"/>
        <v>212318</v>
      </c>
      <c r="K91" s="33">
        <f>K111+K118+K121</f>
        <v>0</v>
      </c>
      <c r="L91" s="33">
        <f t="shared" si="187"/>
        <v>212318</v>
      </c>
      <c r="M91" s="33">
        <f>M111+M118+M121</f>
        <v>0</v>
      </c>
      <c r="N91" s="33">
        <f t="shared" si="188"/>
        <v>212318</v>
      </c>
      <c r="O91" s="33">
        <f>O111+O118+O121</f>
        <v>1056.8</v>
      </c>
      <c r="P91" s="33">
        <f t="shared" si="189"/>
        <v>213374.8</v>
      </c>
      <c r="Q91" s="31">
        <f>Q111+Q118+Q121</f>
        <v>0</v>
      </c>
      <c r="R91" s="33">
        <f t="shared" si="190"/>
        <v>213374.8</v>
      </c>
      <c r="S91" s="33">
        <f>S111+S118+S121</f>
        <v>0</v>
      </c>
      <c r="T91" s="68">
        <f t="shared" si="191"/>
        <v>213374.8</v>
      </c>
      <c r="U91" s="33">
        <f t="shared" ref="U91:AI91" si="203">U111+U118+U121</f>
        <v>216563.8</v>
      </c>
      <c r="V91" s="33">
        <f t="shared" ref="V91:X91" si="204">V111+V118+V121</f>
        <v>0</v>
      </c>
      <c r="W91" s="33">
        <f t="shared" si="8"/>
        <v>216563.8</v>
      </c>
      <c r="X91" s="33">
        <f t="shared" si="204"/>
        <v>0</v>
      </c>
      <c r="Y91" s="33">
        <f t="shared" si="193"/>
        <v>216563.8</v>
      </c>
      <c r="Z91" s="33">
        <f t="shared" ref="Z91:AB91" si="205">Z111+Z118+Z121</f>
        <v>0</v>
      </c>
      <c r="AA91" s="33">
        <f t="shared" si="194"/>
        <v>216563.8</v>
      </c>
      <c r="AB91" s="33">
        <f t="shared" si="205"/>
        <v>0</v>
      </c>
      <c r="AC91" s="33">
        <f t="shared" si="195"/>
        <v>216563.8</v>
      </c>
      <c r="AD91" s="31">
        <f t="shared" ref="AD91:AF91" si="206">AD111+AD118+AD121</f>
        <v>-75909.899000000005</v>
      </c>
      <c r="AE91" s="33">
        <f t="shared" si="196"/>
        <v>140653.90099999998</v>
      </c>
      <c r="AF91" s="33">
        <f t="shared" si="206"/>
        <v>0</v>
      </c>
      <c r="AG91" s="68">
        <f t="shared" si="197"/>
        <v>140653.90099999998</v>
      </c>
      <c r="AH91" s="33">
        <f t="shared" si="203"/>
        <v>261356.10000000003</v>
      </c>
      <c r="AI91" s="33">
        <f t="shared" si="203"/>
        <v>0</v>
      </c>
      <c r="AJ91" s="33">
        <f t="shared" si="14"/>
        <v>261356.10000000003</v>
      </c>
      <c r="AK91" s="33">
        <f t="shared" ref="AK91:AM91" si="207">AK111+AK118+AK121</f>
        <v>0</v>
      </c>
      <c r="AL91" s="33">
        <f t="shared" si="198"/>
        <v>261356.10000000003</v>
      </c>
      <c r="AM91" s="33">
        <f t="shared" si="207"/>
        <v>0</v>
      </c>
      <c r="AN91" s="33">
        <f t="shared" si="199"/>
        <v>261356.10000000003</v>
      </c>
      <c r="AO91" s="33">
        <f t="shared" ref="AO91:AQ91" si="208">AO111+AO118+AO121</f>
        <v>0</v>
      </c>
      <c r="AP91" s="33">
        <f t="shared" si="200"/>
        <v>261356.10000000003</v>
      </c>
      <c r="AQ91" s="31">
        <f t="shared" si="208"/>
        <v>50423.485999999997</v>
      </c>
      <c r="AR91" s="33">
        <f t="shared" si="201"/>
        <v>311779.58600000001</v>
      </c>
      <c r="AS91" s="33">
        <f t="shared" ref="AS91" si="209">AS111+AS118+AS121</f>
        <v>0</v>
      </c>
      <c r="AT91" s="68">
        <f t="shared" si="202"/>
        <v>311779.58600000001</v>
      </c>
      <c r="AU91" s="27"/>
      <c r="AV91" s="20"/>
      <c r="AW91" s="8"/>
    </row>
    <row r="92" spans="1:49" x14ac:dyDescent="0.35">
      <c r="A92" s="89"/>
      <c r="B92" s="94" t="s">
        <v>19</v>
      </c>
      <c r="C92" s="97"/>
      <c r="D92" s="32">
        <f>D122</f>
        <v>107290.7</v>
      </c>
      <c r="E92" s="33">
        <f>E122</f>
        <v>0</v>
      </c>
      <c r="F92" s="33">
        <f t="shared" si="0"/>
        <v>107290.7</v>
      </c>
      <c r="G92" s="33">
        <f>G122</f>
        <v>0</v>
      </c>
      <c r="H92" s="33">
        <f t="shared" si="185"/>
        <v>107290.7</v>
      </c>
      <c r="I92" s="33">
        <f>I122</f>
        <v>0</v>
      </c>
      <c r="J92" s="33">
        <f t="shared" si="186"/>
        <v>107290.7</v>
      </c>
      <c r="K92" s="33">
        <f>K122</f>
        <v>0</v>
      </c>
      <c r="L92" s="33">
        <f t="shared" si="187"/>
        <v>107290.7</v>
      </c>
      <c r="M92" s="33">
        <f>M122</f>
        <v>0</v>
      </c>
      <c r="N92" s="33">
        <f t="shared" si="188"/>
        <v>107290.7</v>
      </c>
      <c r="O92" s="33">
        <f>O122</f>
        <v>0</v>
      </c>
      <c r="P92" s="33">
        <f t="shared" si="189"/>
        <v>107290.7</v>
      </c>
      <c r="Q92" s="31">
        <f>Q122</f>
        <v>0</v>
      </c>
      <c r="R92" s="33">
        <f t="shared" si="190"/>
        <v>107290.7</v>
      </c>
      <c r="S92" s="33">
        <f>S122</f>
        <v>0</v>
      </c>
      <c r="T92" s="68">
        <f t="shared" si="191"/>
        <v>107290.7</v>
      </c>
      <c r="U92" s="33">
        <f t="shared" ref="U92:AI92" si="210">U122</f>
        <v>103845.8</v>
      </c>
      <c r="V92" s="33">
        <f t="shared" ref="V92:X92" si="211">V122</f>
        <v>0</v>
      </c>
      <c r="W92" s="33">
        <f t="shared" si="8"/>
        <v>103845.8</v>
      </c>
      <c r="X92" s="33">
        <f t="shared" si="211"/>
        <v>0</v>
      </c>
      <c r="Y92" s="33">
        <f t="shared" si="193"/>
        <v>103845.8</v>
      </c>
      <c r="Z92" s="33">
        <f t="shared" ref="Z92:AB92" si="212">Z122</f>
        <v>0</v>
      </c>
      <c r="AA92" s="33">
        <f t="shared" si="194"/>
        <v>103845.8</v>
      </c>
      <c r="AB92" s="33">
        <f t="shared" si="212"/>
        <v>0</v>
      </c>
      <c r="AC92" s="33">
        <f t="shared" si="195"/>
        <v>103845.8</v>
      </c>
      <c r="AD92" s="31">
        <f t="shared" ref="AD92:AF92" si="213">AD122</f>
        <v>0</v>
      </c>
      <c r="AE92" s="33">
        <f t="shared" si="196"/>
        <v>103845.8</v>
      </c>
      <c r="AF92" s="33">
        <f t="shared" si="213"/>
        <v>0</v>
      </c>
      <c r="AG92" s="68">
        <f t="shared" si="197"/>
        <v>103845.8</v>
      </c>
      <c r="AH92" s="33">
        <f t="shared" si="210"/>
        <v>99252.7</v>
      </c>
      <c r="AI92" s="33">
        <f t="shared" si="210"/>
        <v>0</v>
      </c>
      <c r="AJ92" s="33">
        <f t="shared" si="14"/>
        <v>99252.7</v>
      </c>
      <c r="AK92" s="33">
        <f t="shared" ref="AK92:AM92" si="214">AK122</f>
        <v>0</v>
      </c>
      <c r="AL92" s="33">
        <f t="shared" si="198"/>
        <v>99252.7</v>
      </c>
      <c r="AM92" s="33">
        <f t="shared" si="214"/>
        <v>0</v>
      </c>
      <c r="AN92" s="33">
        <f t="shared" si="199"/>
        <v>99252.7</v>
      </c>
      <c r="AO92" s="33">
        <f t="shared" ref="AO92:AQ92" si="215">AO122</f>
        <v>0</v>
      </c>
      <c r="AP92" s="33">
        <f t="shared" si="200"/>
        <v>99252.7</v>
      </c>
      <c r="AQ92" s="31">
        <f t="shared" si="215"/>
        <v>0</v>
      </c>
      <c r="AR92" s="33">
        <f t="shared" si="201"/>
        <v>99252.7</v>
      </c>
      <c r="AS92" s="33">
        <f t="shared" ref="AS92" si="216">AS122</f>
        <v>0</v>
      </c>
      <c r="AT92" s="68">
        <f t="shared" si="202"/>
        <v>99252.7</v>
      </c>
      <c r="AU92" s="27"/>
      <c r="AV92" s="20"/>
      <c r="AW92" s="8"/>
    </row>
    <row r="93" spans="1:49" ht="36" x14ac:dyDescent="0.35">
      <c r="A93" s="89"/>
      <c r="B93" s="94" t="s">
        <v>26</v>
      </c>
      <c r="C93" s="97"/>
      <c r="D93" s="32">
        <f>D112+D115</f>
        <v>1138038.3</v>
      </c>
      <c r="E93" s="33">
        <f>E112+E115+E125+E128</f>
        <v>-344676.79999999993</v>
      </c>
      <c r="F93" s="33">
        <f t="shared" si="0"/>
        <v>793361.50000000012</v>
      </c>
      <c r="G93" s="33">
        <f>G112+G115+G125+G128</f>
        <v>0</v>
      </c>
      <c r="H93" s="33">
        <f t="shared" si="185"/>
        <v>793361.50000000012</v>
      </c>
      <c r="I93" s="33">
        <f>I112+I115+I125+I128</f>
        <v>0</v>
      </c>
      <c r="J93" s="33">
        <f t="shared" si="186"/>
        <v>793361.50000000012</v>
      </c>
      <c r="K93" s="33">
        <f>K112+K115+K125+K128</f>
        <v>0</v>
      </c>
      <c r="L93" s="33">
        <f t="shared" si="187"/>
        <v>793361.50000000012</v>
      </c>
      <c r="M93" s="33">
        <f>M112+M115+M125+M128</f>
        <v>0</v>
      </c>
      <c r="N93" s="33">
        <f t="shared" si="188"/>
        <v>793361.50000000012</v>
      </c>
      <c r="O93" s="33">
        <f>O112+O115+O125+O128</f>
        <v>7274.442</v>
      </c>
      <c r="P93" s="33">
        <f t="shared" si="189"/>
        <v>800635.94200000016</v>
      </c>
      <c r="Q93" s="31">
        <f>Q112+Q115+Q125+Q128</f>
        <v>0</v>
      </c>
      <c r="R93" s="33">
        <f t="shared" si="190"/>
        <v>800635.94200000016</v>
      </c>
      <c r="S93" s="33">
        <f>S112+S115+S125+S128</f>
        <v>0</v>
      </c>
      <c r="T93" s="68">
        <f t="shared" si="191"/>
        <v>800635.94200000016</v>
      </c>
      <c r="U93" s="33">
        <f t="shared" ref="U93:AH93" si="217">U112+U115</f>
        <v>4740174.3999999994</v>
      </c>
      <c r="V93" s="33">
        <f>V112+V115+V125+V128</f>
        <v>-250718.5</v>
      </c>
      <c r="W93" s="33">
        <f t="shared" si="8"/>
        <v>4489455.8999999994</v>
      </c>
      <c r="X93" s="33">
        <f>X112+X115+X125+X128</f>
        <v>0</v>
      </c>
      <c r="Y93" s="33">
        <f t="shared" si="193"/>
        <v>4489455.8999999994</v>
      </c>
      <c r="Z93" s="33">
        <f>Z112+Z115+Z125+Z128</f>
        <v>0</v>
      </c>
      <c r="AA93" s="33">
        <f t="shared" si="194"/>
        <v>4489455.8999999994</v>
      </c>
      <c r="AB93" s="33">
        <f>AB112+AB115+AB125+AB128</f>
        <v>0</v>
      </c>
      <c r="AC93" s="33">
        <f t="shared" si="195"/>
        <v>4489455.8999999994</v>
      </c>
      <c r="AD93" s="31">
        <f>AD112+AD115+AD125+AD128</f>
        <v>-120158.099</v>
      </c>
      <c r="AE93" s="33">
        <f t="shared" si="196"/>
        <v>4369297.800999999</v>
      </c>
      <c r="AF93" s="33">
        <f>AF112+AF115+AF125+AF128</f>
        <v>0</v>
      </c>
      <c r="AG93" s="68">
        <f t="shared" si="197"/>
        <v>4369297.800999999</v>
      </c>
      <c r="AH93" s="33">
        <f t="shared" si="217"/>
        <v>0</v>
      </c>
      <c r="AI93" s="33">
        <f>AI112+AI115+AI125+AI128</f>
        <v>0</v>
      </c>
      <c r="AJ93" s="33">
        <f t="shared" si="14"/>
        <v>0</v>
      </c>
      <c r="AK93" s="33">
        <f>AK112+AK115+AK125+AK128</f>
        <v>0</v>
      </c>
      <c r="AL93" s="33">
        <f t="shared" si="198"/>
        <v>0</v>
      </c>
      <c r="AM93" s="33">
        <f>AM112+AM115+AM125+AM128</f>
        <v>0</v>
      </c>
      <c r="AN93" s="33">
        <f t="shared" si="199"/>
        <v>0</v>
      </c>
      <c r="AO93" s="33">
        <f>AO112+AO115+AO125+AO128</f>
        <v>0</v>
      </c>
      <c r="AP93" s="33">
        <f t="shared" si="200"/>
        <v>0</v>
      </c>
      <c r="AQ93" s="31">
        <f>AQ112+AQ115+AQ125+AQ128</f>
        <v>0</v>
      </c>
      <c r="AR93" s="33">
        <f t="shared" si="201"/>
        <v>0</v>
      </c>
      <c r="AS93" s="33">
        <f>AS112+AS115+AS125+AS128</f>
        <v>0</v>
      </c>
      <c r="AT93" s="68">
        <f t="shared" si="202"/>
        <v>0</v>
      </c>
      <c r="AU93" s="27"/>
      <c r="AV93" s="20"/>
      <c r="AW93" s="8"/>
    </row>
    <row r="94" spans="1:49" ht="54" x14ac:dyDescent="0.35">
      <c r="A94" s="89" t="s">
        <v>136</v>
      </c>
      <c r="B94" s="94" t="s">
        <v>92</v>
      </c>
      <c r="C94" s="97" t="s">
        <v>32</v>
      </c>
      <c r="D94" s="31">
        <v>0</v>
      </c>
      <c r="E94" s="31"/>
      <c r="F94" s="31">
        <f t="shared" si="0"/>
        <v>0</v>
      </c>
      <c r="G94" s="31"/>
      <c r="H94" s="31">
        <f t="shared" si="185"/>
        <v>0</v>
      </c>
      <c r="I94" s="31"/>
      <c r="J94" s="31">
        <f t="shared" si="186"/>
        <v>0</v>
      </c>
      <c r="K94" s="31"/>
      <c r="L94" s="31">
        <f t="shared" si="187"/>
        <v>0</v>
      </c>
      <c r="M94" s="31"/>
      <c r="N94" s="31">
        <f t="shared" si="188"/>
        <v>0</v>
      </c>
      <c r="O94" s="68"/>
      <c r="P94" s="31">
        <f t="shared" si="189"/>
        <v>0</v>
      </c>
      <c r="Q94" s="31"/>
      <c r="R94" s="31">
        <f t="shared" si="190"/>
        <v>0</v>
      </c>
      <c r="S94" s="42"/>
      <c r="T94" s="68">
        <f t="shared" si="191"/>
        <v>0</v>
      </c>
      <c r="U94" s="31">
        <v>80479</v>
      </c>
      <c r="V94" s="31"/>
      <c r="W94" s="31">
        <f t="shared" si="8"/>
        <v>80479</v>
      </c>
      <c r="X94" s="31">
        <v>-80479</v>
      </c>
      <c r="Y94" s="31">
        <f t="shared" si="193"/>
        <v>0</v>
      </c>
      <c r="Z94" s="31"/>
      <c r="AA94" s="31">
        <f t="shared" si="194"/>
        <v>0</v>
      </c>
      <c r="AB94" s="31"/>
      <c r="AC94" s="31">
        <f t="shared" si="195"/>
        <v>0</v>
      </c>
      <c r="AD94" s="31"/>
      <c r="AE94" s="31">
        <f t="shared" si="196"/>
        <v>0</v>
      </c>
      <c r="AF94" s="42"/>
      <c r="AG94" s="68">
        <f t="shared" si="197"/>
        <v>0</v>
      </c>
      <c r="AH94" s="31">
        <v>17000</v>
      </c>
      <c r="AI94" s="31"/>
      <c r="AJ94" s="31">
        <f t="shared" si="14"/>
        <v>17000</v>
      </c>
      <c r="AK94" s="31">
        <v>80479</v>
      </c>
      <c r="AL94" s="31">
        <f t="shared" si="198"/>
        <v>97479</v>
      </c>
      <c r="AM94" s="31"/>
      <c r="AN94" s="31">
        <f t="shared" si="199"/>
        <v>97479</v>
      </c>
      <c r="AO94" s="31"/>
      <c r="AP94" s="31">
        <f t="shared" si="200"/>
        <v>97479</v>
      </c>
      <c r="AQ94" s="31"/>
      <c r="AR94" s="31">
        <f t="shared" si="201"/>
        <v>97479</v>
      </c>
      <c r="AS94" s="42"/>
      <c r="AT94" s="68">
        <f t="shared" si="202"/>
        <v>97479</v>
      </c>
      <c r="AU94" s="25" t="s">
        <v>218</v>
      </c>
      <c r="AW94" s="8"/>
    </row>
    <row r="95" spans="1:49" ht="54" x14ac:dyDescent="0.35">
      <c r="A95" s="89" t="s">
        <v>137</v>
      </c>
      <c r="B95" s="94" t="s">
        <v>36</v>
      </c>
      <c r="C95" s="97" t="s">
        <v>32</v>
      </c>
      <c r="D95" s="31">
        <v>18139.8</v>
      </c>
      <c r="E95" s="31">
        <v>-6406.3429999999998</v>
      </c>
      <c r="F95" s="31">
        <f t="shared" si="0"/>
        <v>11733.456999999999</v>
      </c>
      <c r="G95" s="31"/>
      <c r="H95" s="31">
        <f t="shared" si="185"/>
        <v>11733.456999999999</v>
      </c>
      <c r="I95" s="31"/>
      <c r="J95" s="31">
        <f t="shared" si="186"/>
        <v>11733.456999999999</v>
      </c>
      <c r="K95" s="31">
        <v>-8668.4629999999997</v>
      </c>
      <c r="L95" s="31">
        <f t="shared" si="187"/>
        <v>3064.9939999999988</v>
      </c>
      <c r="M95" s="31"/>
      <c r="N95" s="31">
        <f t="shared" si="188"/>
        <v>3064.9939999999988</v>
      </c>
      <c r="O95" s="68"/>
      <c r="P95" s="31">
        <f t="shared" si="189"/>
        <v>3064.9939999999988</v>
      </c>
      <c r="Q95" s="31"/>
      <c r="R95" s="31">
        <f t="shared" si="190"/>
        <v>3064.9939999999988</v>
      </c>
      <c r="S95" s="42"/>
      <c r="T95" s="68">
        <f t="shared" si="191"/>
        <v>3064.9939999999988</v>
      </c>
      <c r="U95" s="31">
        <v>0</v>
      </c>
      <c r="V95" s="31"/>
      <c r="W95" s="31">
        <f t="shared" si="8"/>
        <v>0</v>
      </c>
      <c r="X95" s="31"/>
      <c r="Y95" s="31">
        <f t="shared" si="193"/>
        <v>0</v>
      </c>
      <c r="Z95" s="31"/>
      <c r="AA95" s="31">
        <f t="shared" si="194"/>
        <v>0</v>
      </c>
      <c r="AB95" s="31"/>
      <c r="AC95" s="31">
        <f t="shared" si="195"/>
        <v>0</v>
      </c>
      <c r="AD95" s="31"/>
      <c r="AE95" s="31">
        <f t="shared" si="196"/>
        <v>0</v>
      </c>
      <c r="AF95" s="42"/>
      <c r="AG95" s="68">
        <f t="shared" si="197"/>
        <v>0</v>
      </c>
      <c r="AH95" s="31">
        <v>0</v>
      </c>
      <c r="AI95" s="31"/>
      <c r="AJ95" s="31">
        <f t="shared" si="14"/>
        <v>0</v>
      </c>
      <c r="AK95" s="31"/>
      <c r="AL95" s="31">
        <f t="shared" si="198"/>
        <v>0</v>
      </c>
      <c r="AM95" s="31"/>
      <c r="AN95" s="31">
        <f t="shared" si="199"/>
        <v>0</v>
      </c>
      <c r="AO95" s="31"/>
      <c r="AP95" s="31">
        <f t="shared" si="200"/>
        <v>0</v>
      </c>
      <c r="AQ95" s="31"/>
      <c r="AR95" s="31">
        <f t="shared" si="201"/>
        <v>0</v>
      </c>
      <c r="AS95" s="42"/>
      <c r="AT95" s="68">
        <f t="shared" si="202"/>
        <v>0</v>
      </c>
      <c r="AU95" s="25" t="s">
        <v>219</v>
      </c>
      <c r="AW95" s="8"/>
    </row>
    <row r="96" spans="1:49" ht="54" x14ac:dyDescent="0.35">
      <c r="A96" s="89" t="s">
        <v>138</v>
      </c>
      <c r="B96" s="94" t="s">
        <v>91</v>
      </c>
      <c r="C96" s="97" t="s">
        <v>32</v>
      </c>
      <c r="D96" s="31">
        <v>20000</v>
      </c>
      <c r="E96" s="31">
        <v>4831.5</v>
      </c>
      <c r="F96" s="31">
        <f t="shared" si="0"/>
        <v>24831.5</v>
      </c>
      <c r="G96" s="31"/>
      <c r="H96" s="31">
        <f t="shared" si="185"/>
        <v>24831.5</v>
      </c>
      <c r="I96" s="31"/>
      <c r="J96" s="31">
        <f t="shared" si="186"/>
        <v>24831.5</v>
      </c>
      <c r="K96" s="31"/>
      <c r="L96" s="31">
        <f t="shared" si="187"/>
        <v>24831.5</v>
      </c>
      <c r="M96" s="31"/>
      <c r="N96" s="31">
        <f t="shared" si="188"/>
        <v>24831.5</v>
      </c>
      <c r="O96" s="68"/>
      <c r="P96" s="31">
        <f t="shared" si="189"/>
        <v>24831.5</v>
      </c>
      <c r="Q96" s="31"/>
      <c r="R96" s="31">
        <f t="shared" si="190"/>
        <v>24831.5</v>
      </c>
      <c r="S96" s="42"/>
      <c r="T96" s="68">
        <f t="shared" si="191"/>
        <v>24831.5</v>
      </c>
      <c r="U96" s="31">
        <v>132806.1</v>
      </c>
      <c r="V96" s="31">
        <v>27419.5</v>
      </c>
      <c r="W96" s="31">
        <f t="shared" si="8"/>
        <v>160225.60000000001</v>
      </c>
      <c r="X96" s="31"/>
      <c r="Y96" s="31">
        <f t="shared" si="193"/>
        <v>160225.60000000001</v>
      </c>
      <c r="Z96" s="31"/>
      <c r="AA96" s="31">
        <f t="shared" si="194"/>
        <v>160225.60000000001</v>
      </c>
      <c r="AB96" s="31"/>
      <c r="AC96" s="31">
        <f t="shared" si="195"/>
        <v>160225.60000000001</v>
      </c>
      <c r="AD96" s="31"/>
      <c r="AE96" s="31">
        <f t="shared" si="196"/>
        <v>160225.60000000001</v>
      </c>
      <c r="AF96" s="42"/>
      <c r="AG96" s="68">
        <f t="shared" si="197"/>
        <v>160225.60000000001</v>
      </c>
      <c r="AH96" s="31">
        <v>0</v>
      </c>
      <c r="AI96" s="31"/>
      <c r="AJ96" s="31">
        <f t="shared" si="14"/>
        <v>0</v>
      </c>
      <c r="AK96" s="31"/>
      <c r="AL96" s="31">
        <f t="shared" si="198"/>
        <v>0</v>
      </c>
      <c r="AM96" s="31"/>
      <c r="AN96" s="31">
        <f t="shared" si="199"/>
        <v>0</v>
      </c>
      <c r="AO96" s="31"/>
      <c r="AP96" s="31">
        <f t="shared" si="200"/>
        <v>0</v>
      </c>
      <c r="AQ96" s="31"/>
      <c r="AR96" s="31">
        <f t="shared" si="201"/>
        <v>0</v>
      </c>
      <c r="AS96" s="42"/>
      <c r="AT96" s="68">
        <f t="shared" si="202"/>
        <v>0</v>
      </c>
      <c r="AU96" s="25" t="s">
        <v>220</v>
      </c>
      <c r="AW96" s="8"/>
    </row>
    <row r="97" spans="1:49" ht="54" x14ac:dyDescent="0.35">
      <c r="A97" s="89" t="s">
        <v>139</v>
      </c>
      <c r="B97" s="94" t="s">
        <v>93</v>
      </c>
      <c r="C97" s="97" t="s">
        <v>32</v>
      </c>
      <c r="D97" s="31">
        <v>2093</v>
      </c>
      <c r="E97" s="31"/>
      <c r="F97" s="31">
        <f t="shared" si="0"/>
        <v>2093</v>
      </c>
      <c r="G97" s="31"/>
      <c r="H97" s="31">
        <f t="shared" si="185"/>
        <v>2093</v>
      </c>
      <c r="I97" s="31"/>
      <c r="J97" s="31">
        <f t="shared" si="186"/>
        <v>2093</v>
      </c>
      <c r="K97" s="31"/>
      <c r="L97" s="31">
        <f t="shared" si="187"/>
        <v>2093</v>
      </c>
      <c r="M97" s="31"/>
      <c r="N97" s="31">
        <f t="shared" si="188"/>
        <v>2093</v>
      </c>
      <c r="O97" s="68"/>
      <c r="P97" s="31">
        <f t="shared" si="189"/>
        <v>2093</v>
      </c>
      <c r="Q97" s="31"/>
      <c r="R97" s="31">
        <f t="shared" si="190"/>
        <v>2093</v>
      </c>
      <c r="S97" s="42"/>
      <c r="T97" s="68">
        <f t="shared" si="191"/>
        <v>2093</v>
      </c>
      <c r="U97" s="31">
        <v>38895</v>
      </c>
      <c r="V97" s="31">
        <v>-38895</v>
      </c>
      <c r="W97" s="31">
        <f t="shared" si="8"/>
        <v>0</v>
      </c>
      <c r="X97" s="31"/>
      <c r="Y97" s="31">
        <f t="shared" si="193"/>
        <v>0</v>
      </c>
      <c r="Z97" s="31"/>
      <c r="AA97" s="31">
        <f t="shared" si="194"/>
        <v>0</v>
      </c>
      <c r="AB97" s="31"/>
      <c r="AC97" s="31">
        <f t="shared" si="195"/>
        <v>0</v>
      </c>
      <c r="AD97" s="31"/>
      <c r="AE97" s="31">
        <f t="shared" si="196"/>
        <v>0</v>
      </c>
      <c r="AF97" s="42"/>
      <c r="AG97" s="68">
        <f t="shared" si="197"/>
        <v>0</v>
      </c>
      <c r="AH97" s="31">
        <v>0</v>
      </c>
      <c r="AI97" s="31"/>
      <c r="AJ97" s="31">
        <f t="shared" si="14"/>
        <v>0</v>
      </c>
      <c r="AK97" s="31"/>
      <c r="AL97" s="31">
        <f t="shared" si="198"/>
        <v>0</v>
      </c>
      <c r="AM97" s="31"/>
      <c r="AN97" s="31">
        <f t="shared" si="199"/>
        <v>0</v>
      </c>
      <c r="AO97" s="31"/>
      <c r="AP97" s="31">
        <f t="shared" si="200"/>
        <v>0</v>
      </c>
      <c r="AQ97" s="31"/>
      <c r="AR97" s="31">
        <f t="shared" si="201"/>
        <v>0</v>
      </c>
      <c r="AS97" s="42"/>
      <c r="AT97" s="68">
        <f t="shared" si="202"/>
        <v>0</v>
      </c>
      <c r="AU97" s="25" t="s">
        <v>221</v>
      </c>
      <c r="AW97" s="8"/>
    </row>
    <row r="98" spans="1:49" ht="72" x14ac:dyDescent="0.35">
      <c r="A98" s="89" t="s">
        <v>140</v>
      </c>
      <c r="B98" s="94" t="s">
        <v>37</v>
      </c>
      <c r="C98" s="97" t="s">
        <v>38</v>
      </c>
      <c r="D98" s="31">
        <v>6293</v>
      </c>
      <c r="E98" s="31">
        <v>2697</v>
      </c>
      <c r="F98" s="31">
        <f t="shared" si="0"/>
        <v>8990</v>
      </c>
      <c r="G98" s="31">
        <v>-6293</v>
      </c>
      <c r="H98" s="31">
        <f t="shared" si="185"/>
        <v>2697</v>
      </c>
      <c r="I98" s="31"/>
      <c r="J98" s="31">
        <f t="shared" si="186"/>
        <v>2697</v>
      </c>
      <c r="K98" s="31"/>
      <c r="L98" s="31">
        <f t="shared" si="187"/>
        <v>2697</v>
      </c>
      <c r="M98" s="31"/>
      <c r="N98" s="31">
        <f t="shared" si="188"/>
        <v>2697</v>
      </c>
      <c r="O98" s="68"/>
      <c r="P98" s="31">
        <f t="shared" si="189"/>
        <v>2697</v>
      </c>
      <c r="Q98" s="31"/>
      <c r="R98" s="31">
        <f t="shared" si="190"/>
        <v>2697</v>
      </c>
      <c r="S98" s="42"/>
      <c r="T98" s="68">
        <f t="shared" si="191"/>
        <v>2697</v>
      </c>
      <c r="U98" s="31">
        <v>0</v>
      </c>
      <c r="V98" s="31"/>
      <c r="W98" s="31">
        <f t="shared" si="8"/>
        <v>0</v>
      </c>
      <c r="X98" s="31">
        <v>6293</v>
      </c>
      <c r="Y98" s="31">
        <f t="shared" si="193"/>
        <v>6293</v>
      </c>
      <c r="Z98" s="31"/>
      <c r="AA98" s="31">
        <f t="shared" si="194"/>
        <v>6293</v>
      </c>
      <c r="AB98" s="31"/>
      <c r="AC98" s="31">
        <f t="shared" si="195"/>
        <v>6293</v>
      </c>
      <c r="AD98" s="31"/>
      <c r="AE98" s="31">
        <f t="shared" si="196"/>
        <v>6293</v>
      </c>
      <c r="AF98" s="42"/>
      <c r="AG98" s="68">
        <f t="shared" si="197"/>
        <v>6293</v>
      </c>
      <c r="AH98" s="31">
        <v>0</v>
      </c>
      <c r="AI98" s="31"/>
      <c r="AJ98" s="31">
        <f t="shared" si="14"/>
        <v>0</v>
      </c>
      <c r="AK98" s="31"/>
      <c r="AL98" s="31">
        <f t="shared" si="198"/>
        <v>0</v>
      </c>
      <c r="AM98" s="31"/>
      <c r="AN98" s="31">
        <f t="shared" si="199"/>
        <v>0</v>
      </c>
      <c r="AO98" s="31"/>
      <c r="AP98" s="31">
        <f t="shared" si="200"/>
        <v>0</v>
      </c>
      <c r="AQ98" s="31"/>
      <c r="AR98" s="31">
        <f t="shared" si="201"/>
        <v>0</v>
      </c>
      <c r="AS98" s="42"/>
      <c r="AT98" s="68">
        <f t="shared" si="202"/>
        <v>0</v>
      </c>
      <c r="AU98" s="25" t="s">
        <v>222</v>
      </c>
      <c r="AW98" s="8"/>
    </row>
    <row r="99" spans="1:49" ht="54" x14ac:dyDescent="0.35">
      <c r="A99" s="89" t="s">
        <v>141</v>
      </c>
      <c r="B99" s="94" t="s">
        <v>39</v>
      </c>
      <c r="C99" s="97" t="s">
        <v>32</v>
      </c>
      <c r="D99" s="31">
        <v>9350</v>
      </c>
      <c r="E99" s="31"/>
      <c r="F99" s="31">
        <f t="shared" si="0"/>
        <v>9350</v>
      </c>
      <c r="G99" s="31"/>
      <c r="H99" s="31">
        <f t="shared" si="185"/>
        <v>9350</v>
      </c>
      <c r="I99" s="31"/>
      <c r="J99" s="31">
        <f t="shared" si="186"/>
        <v>9350</v>
      </c>
      <c r="K99" s="31"/>
      <c r="L99" s="31">
        <f t="shared" si="187"/>
        <v>9350</v>
      </c>
      <c r="M99" s="31"/>
      <c r="N99" s="31">
        <f t="shared" si="188"/>
        <v>9350</v>
      </c>
      <c r="O99" s="68">
        <v>245.98699999999999</v>
      </c>
      <c r="P99" s="31">
        <f t="shared" si="189"/>
        <v>9595.9869999999992</v>
      </c>
      <c r="Q99" s="31"/>
      <c r="R99" s="31">
        <f t="shared" si="190"/>
        <v>9595.9869999999992</v>
      </c>
      <c r="S99" s="42"/>
      <c r="T99" s="68">
        <f t="shared" si="191"/>
        <v>9595.9869999999992</v>
      </c>
      <c r="U99" s="31">
        <v>0</v>
      </c>
      <c r="V99" s="31"/>
      <c r="W99" s="31">
        <f t="shared" si="8"/>
        <v>0</v>
      </c>
      <c r="X99" s="31"/>
      <c r="Y99" s="31">
        <f t="shared" si="193"/>
        <v>0</v>
      </c>
      <c r="Z99" s="31"/>
      <c r="AA99" s="31">
        <f t="shared" si="194"/>
        <v>0</v>
      </c>
      <c r="AB99" s="31"/>
      <c r="AC99" s="31">
        <f t="shared" si="195"/>
        <v>0</v>
      </c>
      <c r="AD99" s="31"/>
      <c r="AE99" s="31">
        <f t="shared" si="196"/>
        <v>0</v>
      </c>
      <c r="AF99" s="42"/>
      <c r="AG99" s="68">
        <f t="shared" si="197"/>
        <v>0</v>
      </c>
      <c r="AH99" s="31">
        <v>0</v>
      </c>
      <c r="AI99" s="31"/>
      <c r="AJ99" s="31">
        <f t="shared" si="14"/>
        <v>0</v>
      </c>
      <c r="AK99" s="31"/>
      <c r="AL99" s="31">
        <f t="shared" si="198"/>
        <v>0</v>
      </c>
      <c r="AM99" s="31"/>
      <c r="AN99" s="31">
        <f t="shared" si="199"/>
        <v>0</v>
      </c>
      <c r="AO99" s="31"/>
      <c r="AP99" s="31">
        <f t="shared" si="200"/>
        <v>0</v>
      </c>
      <c r="AQ99" s="31"/>
      <c r="AR99" s="31">
        <f t="shared" si="201"/>
        <v>0</v>
      </c>
      <c r="AS99" s="42"/>
      <c r="AT99" s="68">
        <f t="shared" si="202"/>
        <v>0</v>
      </c>
      <c r="AU99" s="25" t="s">
        <v>223</v>
      </c>
      <c r="AW99" s="8"/>
    </row>
    <row r="100" spans="1:49" ht="54" x14ac:dyDescent="0.35">
      <c r="A100" s="89" t="s">
        <v>142</v>
      </c>
      <c r="B100" s="94" t="s">
        <v>94</v>
      </c>
      <c r="C100" s="97" t="s">
        <v>32</v>
      </c>
      <c r="D100" s="31">
        <v>15288.6</v>
      </c>
      <c r="E100" s="31">
        <v>-15288.6</v>
      </c>
      <c r="F100" s="31">
        <f t="shared" si="0"/>
        <v>0</v>
      </c>
      <c r="G100" s="31"/>
      <c r="H100" s="31">
        <f t="shared" si="185"/>
        <v>0</v>
      </c>
      <c r="I100" s="31"/>
      <c r="J100" s="31">
        <f t="shared" si="186"/>
        <v>0</v>
      </c>
      <c r="K100" s="31"/>
      <c r="L100" s="31">
        <f t="shared" si="187"/>
        <v>0</v>
      </c>
      <c r="M100" s="31"/>
      <c r="N100" s="31">
        <f t="shared" si="188"/>
        <v>0</v>
      </c>
      <c r="O100" s="68"/>
      <c r="P100" s="31">
        <f t="shared" si="189"/>
        <v>0</v>
      </c>
      <c r="Q100" s="31"/>
      <c r="R100" s="31">
        <f t="shared" si="190"/>
        <v>0</v>
      </c>
      <c r="S100" s="42"/>
      <c r="T100" s="68">
        <f t="shared" si="191"/>
        <v>0</v>
      </c>
      <c r="U100" s="31">
        <v>100597.4</v>
      </c>
      <c r="V100" s="31">
        <v>21932.6</v>
      </c>
      <c r="W100" s="31">
        <f t="shared" si="8"/>
        <v>122530</v>
      </c>
      <c r="X100" s="31">
        <v>-30245.838</v>
      </c>
      <c r="Y100" s="31">
        <f t="shared" si="193"/>
        <v>92284.161999999997</v>
      </c>
      <c r="Z100" s="31"/>
      <c r="AA100" s="31">
        <f t="shared" si="194"/>
        <v>92284.161999999997</v>
      </c>
      <c r="AB100" s="31"/>
      <c r="AC100" s="31">
        <f t="shared" si="195"/>
        <v>92284.161999999997</v>
      </c>
      <c r="AD100" s="31"/>
      <c r="AE100" s="31">
        <f t="shared" si="196"/>
        <v>92284.161999999997</v>
      </c>
      <c r="AF100" s="42"/>
      <c r="AG100" s="68">
        <f t="shared" si="197"/>
        <v>92284.161999999997</v>
      </c>
      <c r="AH100" s="31">
        <v>37000</v>
      </c>
      <c r="AI100" s="31"/>
      <c r="AJ100" s="31">
        <f t="shared" si="14"/>
        <v>37000</v>
      </c>
      <c r="AK100" s="31">
        <v>30245.838</v>
      </c>
      <c r="AL100" s="31">
        <f t="shared" si="198"/>
        <v>67245.838000000003</v>
      </c>
      <c r="AM100" s="31"/>
      <c r="AN100" s="31">
        <f t="shared" si="199"/>
        <v>67245.838000000003</v>
      </c>
      <c r="AO100" s="31"/>
      <c r="AP100" s="31">
        <f t="shared" si="200"/>
        <v>67245.838000000003</v>
      </c>
      <c r="AQ100" s="31"/>
      <c r="AR100" s="31">
        <f t="shared" si="201"/>
        <v>67245.838000000003</v>
      </c>
      <c r="AS100" s="42"/>
      <c r="AT100" s="68">
        <f t="shared" si="202"/>
        <v>67245.838000000003</v>
      </c>
      <c r="AU100" s="25" t="s">
        <v>224</v>
      </c>
      <c r="AW100" s="8"/>
    </row>
    <row r="101" spans="1:49" ht="54" x14ac:dyDescent="0.35">
      <c r="A101" s="89" t="s">
        <v>143</v>
      </c>
      <c r="B101" s="94" t="s">
        <v>95</v>
      </c>
      <c r="C101" s="97" t="s">
        <v>32</v>
      </c>
      <c r="D101" s="31">
        <v>14760.4</v>
      </c>
      <c r="E101" s="31"/>
      <c r="F101" s="31">
        <f t="shared" si="0"/>
        <v>14760.4</v>
      </c>
      <c r="G101" s="31">
        <v>25454.12</v>
      </c>
      <c r="H101" s="31">
        <f t="shared" si="185"/>
        <v>40214.519999999997</v>
      </c>
      <c r="I101" s="31">
        <v>-685.54</v>
      </c>
      <c r="J101" s="31">
        <f t="shared" si="186"/>
        <v>39528.979999999996</v>
      </c>
      <c r="K101" s="31"/>
      <c r="L101" s="31">
        <f t="shared" si="187"/>
        <v>39528.979999999996</v>
      </c>
      <c r="M101" s="31"/>
      <c r="N101" s="31">
        <f t="shared" si="188"/>
        <v>39528.979999999996</v>
      </c>
      <c r="O101" s="68"/>
      <c r="P101" s="31">
        <f t="shared" si="189"/>
        <v>39528.979999999996</v>
      </c>
      <c r="Q101" s="31"/>
      <c r="R101" s="31">
        <f t="shared" si="190"/>
        <v>39528.979999999996</v>
      </c>
      <c r="S101" s="42"/>
      <c r="T101" s="68">
        <f t="shared" si="191"/>
        <v>39528.979999999996</v>
      </c>
      <c r="U101" s="31">
        <v>0</v>
      </c>
      <c r="V101" s="31"/>
      <c r="W101" s="31">
        <f t="shared" si="8"/>
        <v>0</v>
      </c>
      <c r="X101" s="31">
        <v>232673.386</v>
      </c>
      <c r="Y101" s="31">
        <f t="shared" si="193"/>
        <v>232673.386</v>
      </c>
      <c r="Z101" s="31"/>
      <c r="AA101" s="31">
        <f t="shared" si="194"/>
        <v>232673.386</v>
      </c>
      <c r="AB101" s="31"/>
      <c r="AC101" s="31">
        <f t="shared" si="195"/>
        <v>232673.386</v>
      </c>
      <c r="AD101" s="31"/>
      <c r="AE101" s="31">
        <f t="shared" si="196"/>
        <v>232673.386</v>
      </c>
      <c r="AF101" s="42"/>
      <c r="AG101" s="68">
        <f t="shared" si="197"/>
        <v>232673.386</v>
      </c>
      <c r="AH101" s="31">
        <v>0</v>
      </c>
      <c r="AI101" s="31"/>
      <c r="AJ101" s="31">
        <f t="shared" si="14"/>
        <v>0</v>
      </c>
      <c r="AK101" s="31">
        <v>20000</v>
      </c>
      <c r="AL101" s="31">
        <f t="shared" si="198"/>
        <v>20000</v>
      </c>
      <c r="AM101" s="31"/>
      <c r="AN101" s="31">
        <f t="shared" si="199"/>
        <v>20000</v>
      </c>
      <c r="AO101" s="31"/>
      <c r="AP101" s="31">
        <f t="shared" si="200"/>
        <v>20000</v>
      </c>
      <c r="AQ101" s="31"/>
      <c r="AR101" s="31">
        <f t="shared" si="201"/>
        <v>20000</v>
      </c>
      <c r="AS101" s="42"/>
      <c r="AT101" s="68">
        <f t="shared" si="202"/>
        <v>20000</v>
      </c>
      <c r="AU101" s="25" t="s">
        <v>225</v>
      </c>
      <c r="AW101" s="8"/>
    </row>
    <row r="102" spans="1:49" ht="54" x14ac:dyDescent="0.35">
      <c r="A102" s="89" t="s">
        <v>144</v>
      </c>
      <c r="B102" s="94" t="s">
        <v>31</v>
      </c>
      <c r="C102" s="97" t="s">
        <v>32</v>
      </c>
      <c r="D102" s="31">
        <v>110724.5</v>
      </c>
      <c r="E102" s="31"/>
      <c r="F102" s="31">
        <f t="shared" si="0"/>
        <v>110724.5</v>
      </c>
      <c r="G102" s="31">
        <v>-60759.125999999997</v>
      </c>
      <c r="H102" s="31">
        <f t="shared" si="185"/>
        <v>49965.374000000003</v>
      </c>
      <c r="I102" s="31"/>
      <c r="J102" s="31">
        <f t="shared" si="186"/>
        <v>49965.374000000003</v>
      </c>
      <c r="K102" s="31"/>
      <c r="L102" s="31">
        <f t="shared" si="187"/>
        <v>49965.374000000003</v>
      </c>
      <c r="M102" s="31"/>
      <c r="N102" s="31">
        <f t="shared" si="188"/>
        <v>49965.374000000003</v>
      </c>
      <c r="O102" s="68"/>
      <c r="P102" s="31">
        <f t="shared" si="189"/>
        <v>49965.374000000003</v>
      </c>
      <c r="Q102" s="31"/>
      <c r="R102" s="31">
        <f t="shared" si="190"/>
        <v>49965.374000000003</v>
      </c>
      <c r="S102" s="42"/>
      <c r="T102" s="68">
        <f t="shared" si="191"/>
        <v>49965.374000000003</v>
      </c>
      <c r="U102" s="31">
        <v>26057.3</v>
      </c>
      <c r="V102" s="31"/>
      <c r="W102" s="31">
        <f t="shared" si="8"/>
        <v>26057.3</v>
      </c>
      <c r="X102" s="31">
        <v>-15409.605</v>
      </c>
      <c r="Y102" s="31">
        <f t="shared" si="193"/>
        <v>10647.695</v>
      </c>
      <c r="Z102" s="31"/>
      <c r="AA102" s="31">
        <f t="shared" si="194"/>
        <v>10647.695</v>
      </c>
      <c r="AB102" s="31"/>
      <c r="AC102" s="31">
        <f t="shared" si="195"/>
        <v>10647.695</v>
      </c>
      <c r="AD102" s="31"/>
      <c r="AE102" s="31">
        <f t="shared" si="196"/>
        <v>10647.695</v>
      </c>
      <c r="AF102" s="42"/>
      <c r="AG102" s="68">
        <f t="shared" si="197"/>
        <v>10647.695</v>
      </c>
      <c r="AH102" s="31">
        <v>0</v>
      </c>
      <c r="AI102" s="31"/>
      <c r="AJ102" s="31">
        <f t="shared" si="14"/>
        <v>0</v>
      </c>
      <c r="AK102" s="31"/>
      <c r="AL102" s="31">
        <f t="shared" si="198"/>
        <v>0</v>
      </c>
      <c r="AM102" s="31"/>
      <c r="AN102" s="31">
        <f t="shared" si="199"/>
        <v>0</v>
      </c>
      <c r="AO102" s="31"/>
      <c r="AP102" s="31">
        <f t="shared" si="200"/>
        <v>0</v>
      </c>
      <c r="AQ102" s="31"/>
      <c r="AR102" s="31">
        <f t="shared" si="201"/>
        <v>0</v>
      </c>
      <c r="AS102" s="42"/>
      <c r="AT102" s="68">
        <f t="shared" si="202"/>
        <v>0</v>
      </c>
      <c r="AU102" s="25" t="s">
        <v>226</v>
      </c>
      <c r="AW102" s="8"/>
    </row>
    <row r="103" spans="1:49" ht="54" x14ac:dyDescent="0.35">
      <c r="A103" s="89" t="s">
        <v>145</v>
      </c>
      <c r="B103" s="94" t="s">
        <v>40</v>
      </c>
      <c r="C103" s="97" t="s">
        <v>32</v>
      </c>
      <c r="D103" s="31">
        <v>4480</v>
      </c>
      <c r="E103" s="31"/>
      <c r="F103" s="31">
        <f t="shared" ref="F103:F177" si="218">D103+E103</f>
        <v>4480</v>
      </c>
      <c r="G103" s="31">
        <v>-630</v>
      </c>
      <c r="H103" s="31">
        <f t="shared" si="185"/>
        <v>3850</v>
      </c>
      <c r="I103" s="31">
        <v>630</v>
      </c>
      <c r="J103" s="31">
        <f t="shared" si="186"/>
        <v>4480</v>
      </c>
      <c r="K103" s="31"/>
      <c r="L103" s="31">
        <f t="shared" si="187"/>
        <v>4480</v>
      </c>
      <c r="M103" s="31"/>
      <c r="N103" s="31">
        <f t="shared" si="188"/>
        <v>4480</v>
      </c>
      <c r="O103" s="68"/>
      <c r="P103" s="31">
        <f t="shared" si="189"/>
        <v>4480</v>
      </c>
      <c r="Q103" s="31"/>
      <c r="R103" s="31">
        <f t="shared" si="190"/>
        <v>4480</v>
      </c>
      <c r="S103" s="42"/>
      <c r="T103" s="68">
        <f t="shared" si="191"/>
        <v>4480</v>
      </c>
      <c r="U103" s="31">
        <v>52519.8</v>
      </c>
      <c r="V103" s="31"/>
      <c r="W103" s="31">
        <f t="shared" ref="W103:W177" si="219">U103+V103</f>
        <v>52519.8</v>
      </c>
      <c r="X103" s="31"/>
      <c r="Y103" s="31">
        <f t="shared" si="193"/>
        <v>52519.8</v>
      </c>
      <c r="Z103" s="31"/>
      <c r="AA103" s="31">
        <f t="shared" si="194"/>
        <v>52519.8</v>
      </c>
      <c r="AB103" s="31"/>
      <c r="AC103" s="31">
        <f t="shared" si="195"/>
        <v>52519.8</v>
      </c>
      <c r="AD103" s="31"/>
      <c r="AE103" s="31">
        <f t="shared" si="196"/>
        <v>52519.8</v>
      </c>
      <c r="AF103" s="42"/>
      <c r="AG103" s="68">
        <f t="shared" si="197"/>
        <v>52519.8</v>
      </c>
      <c r="AH103" s="31">
        <v>0</v>
      </c>
      <c r="AI103" s="31"/>
      <c r="AJ103" s="31">
        <f t="shared" ref="AJ103:AJ177" si="220">AH103+AI103</f>
        <v>0</v>
      </c>
      <c r="AK103" s="31"/>
      <c r="AL103" s="31">
        <f t="shared" si="198"/>
        <v>0</v>
      </c>
      <c r="AM103" s="31"/>
      <c r="AN103" s="31">
        <f t="shared" si="199"/>
        <v>0</v>
      </c>
      <c r="AO103" s="31"/>
      <c r="AP103" s="31">
        <f t="shared" si="200"/>
        <v>0</v>
      </c>
      <c r="AQ103" s="31"/>
      <c r="AR103" s="31">
        <f t="shared" si="201"/>
        <v>0</v>
      </c>
      <c r="AS103" s="42"/>
      <c r="AT103" s="68">
        <f t="shared" si="202"/>
        <v>0</v>
      </c>
      <c r="AU103" s="25" t="s">
        <v>227</v>
      </c>
      <c r="AW103" s="8"/>
    </row>
    <row r="104" spans="1:49" ht="103.5" customHeight="1" x14ac:dyDescent="0.35">
      <c r="A104" s="89" t="s">
        <v>146</v>
      </c>
      <c r="B104" s="94" t="s">
        <v>41</v>
      </c>
      <c r="C104" s="97" t="s">
        <v>32</v>
      </c>
      <c r="D104" s="31">
        <v>37668.300000000003</v>
      </c>
      <c r="E104" s="31"/>
      <c r="F104" s="31">
        <f t="shared" si="218"/>
        <v>37668.300000000003</v>
      </c>
      <c r="G104" s="31">
        <f>7.018+35935.006</f>
        <v>35942.023999999998</v>
      </c>
      <c r="H104" s="31">
        <f t="shared" si="185"/>
        <v>73610.323999999993</v>
      </c>
      <c r="I104" s="31"/>
      <c r="J104" s="31">
        <f t="shared" si="186"/>
        <v>73610.323999999993</v>
      </c>
      <c r="K104" s="31"/>
      <c r="L104" s="31">
        <f t="shared" si="187"/>
        <v>73610.323999999993</v>
      </c>
      <c r="M104" s="31"/>
      <c r="N104" s="31">
        <f t="shared" si="188"/>
        <v>73610.323999999993</v>
      </c>
      <c r="O104" s="68"/>
      <c r="P104" s="31">
        <f t="shared" si="189"/>
        <v>73610.323999999993</v>
      </c>
      <c r="Q104" s="31"/>
      <c r="R104" s="31">
        <f t="shared" si="190"/>
        <v>73610.323999999993</v>
      </c>
      <c r="S104" s="42"/>
      <c r="T104" s="68">
        <f t="shared" si="191"/>
        <v>73610.323999999993</v>
      </c>
      <c r="U104" s="31">
        <v>0</v>
      </c>
      <c r="V104" s="31"/>
      <c r="W104" s="31">
        <f t="shared" si="219"/>
        <v>0</v>
      </c>
      <c r="X104" s="31"/>
      <c r="Y104" s="31">
        <f t="shared" si="193"/>
        <v>0</v>
      </c>
      <c r="Z104" s="31"/>
      <c r="AA104" s="31">
        <f t="shared" si="194"/>
        <v>0</v>
      </c>
      <c r="AB104" s="31"/>
      <c r="AC104" s="31">
        <f t="shared" si="195"/>
        <v>0</v>
      </c>
      <c r="AD104" s="31"/>
      <c r="AE104" s="31">
        <f t="shared" si="196"/>
        <v>0</v>
      </c>
      <c r="AF104" s="42"/>
      <c r="AG104" s="68">
        <f t="shared" si="197"/>
        <v>0</v>
      </c>
      <c r="AH104" s="31">
        <v>0</v>
      </c>
      <c r="AI104" s="31"/>
      <c r="AJ104" s="31">
        <f t="shared" si="220"/>
        <v>0</v>
      </c>
      <c r="AK104" s="31"/>
      <c r="AL104" s="31">
        <f t="shared" si="198"/>
        <v>0</v>
      </c>
      <c r="AM104" s="31"/>
      <c r="AN104" s="31">
        <f t="shared" si="199"/>
        <v>0</v>
      </c>
      <c r="AO104" s="31"/>
      <c r="AP104" s="31">
        <f t="shared" si="200"/>
        <v>0</v>
      </c>
      <c r="AQ104" s="31"/>
      <c r="AR104" s="31">
        <f t="shared" si="201"/>
        <v>0</v>
      </c>
      <c r="AS104" s="42"/>
      <c r="AT104" s="68">
        <f t="shared" si="202"/>
        <v>0</v>
      </c>
      <c r="AU104" s="25" t="s">
        <v>228</v>
      </c>
      <c r="AW104" s="8"/>
    </row>
    <row r="105" spans="1:49" s="3" customFormat="1" ht="56.25" hidden="1" customHeight="1" x14ac:dyDescent="0.35">
      <c r="A105" s="1" t="s">
        <v>146</v>
      </c>
      <c r="B105" s="45" t="s">
        <v>96</v>
      </c>
      <c r="C105" s="5" t="s">
        <v>32</v>
      </c>
      <c r="D105" s="31">
        <v>45000</v>
      </c>
      <c r="E105" s="31">
        <v>-45000</v>
      </c>
      <c r="F105" s="31">
        <f t="shared" si="218"/>
        <v>0</v>
      </c>
      <c r="G105" s="31"/>
      <c r="H105" s="31">
        <f t="shared" si="185"/>
        <v>0</v>
      </c>
      <c r="I105" s="31"/>
      <c r="J105" s="31">
        <f t="shared" si="186"/>
        <v>0</v>
      </c>
      <c r="K105" s="31"/>
      <c r="L105" s="31">
        <f t="shared" si="187"/>
        <v>0</v>
      </c>
      <c r="M105" s="31"/>
      <c r="N105" s="31">
        <f t="shared" si="188"/>
        <v>0</v>
      </c>
      <c r="O105" s="68"/>
      <c r="P105" s="31">
        <f t="shared" si="189"/>
        <v>0</v>
      </c>
      <c r="Q105" s="31"/>
      <c r="R105" s="31">
        <f t="shared" si="190"/>
        <v>0</v>
      </c>
      <c r="S105" s="42"/>
      <c r="T105" s="31">
        <f t="shared" si="191"/>
        <v>0</v>
      </c>
      <c r="U105" s="31">
        <v>51669.599999999999</v>
      </c>
      <c r="V105" s="31">
        <v>-51669.599999999999</v>
      </c>
      <c r="W105" s="31">
        <f t="shared" si="219"/>
        <v>0</v>
      </c>
      <c r="X105" s="31"/>
      <c r="Y105" s="31">
        <f t="shared" si="193"/>
        <v>0</v>
      </c>
      <c r="Z105" s="31"/>
      <c r="AA105" s="31">
        <f t="shared" si="194"/>
        <v>0</v>
      </c>
      <c r="AB105" s="31"/>
      <c r="AC105" s="31">
        <f t="shared" si="195"/>
        <v>0</v>
      </c>
      <c r="AD105" s="31"/>
      <c r="AE105" s="31">
        <f t="shared" si="196"/>
        <v>0</v>
      </c>
      <c r="AF105" s="42"/>
      <c r="AG105" s="31">
        <f t="shared" si="197"/>
        <v>0</v>
      </c>
      <c r="AH105" s="31">
        <v>0</v>
      </c>
      <c r="AI105" s="31"/>
      <c r="AJ105" s="31">
        <f t="shared" si="220"/>
        <v>0</v>
      </c>
      <c r="AK105" s="31"/>
      <c r="AL105" s="31">
        <f t="shared" si="198"/>
        <v>0</v>
      </c>
      <c r="AM105" s="31"/>
      <c r="AN105" s="31">
        <f t="shared" si="199"/>
        <v>0</v>
      </c>
      <c r="AO105" s="31"/>
      <c r="AP105" s="31">
        <f t="shared" si="200"/>
        <v>0</v>
      </c>
      <c r="AQ105" s="31"/>
      <c r="AR105" s="31">
        <f t="shared" si="201"/>
        <v>0</v>
      </c>
      <c r="AS105" s="42"/>
      <c r="AT105" s="31">
        <f t="shared" si="202"/>
        <v>0</v>
      </c>
      <c r="AU105" s="25" t="s">
        <v>229</v>
      </c>
      <c r="AV105" s="19" t="s">
        <v>50</v>
      </c>
      <c r="AW105" s="8"/>
    </row>
    <row r="106" spans="1:49" ht="72" x14ac:dyDescent="0.35">
      <c r="A106" s="89" t="s">
        <v>147</v>
      </c>
      <c r="B106" s="98" t="s">
        <v>96</v>
      </c>
      <c r="C106" s="97" t="s">
        <v>38</v>
      </c>
      <c r="D106" s="30"/>
      <c r="E106" s="31">
        <v>45000</v>
      </c>
      <c r="F106" s="31">
        <f t="shared" si="218"/>
        <v>45000</v>
      </c>
      <c r="G106" s="31">
        <v>6293</v>
      </c>
      <c r="H106" s="31">
        <f t="shared" si="185"/>
        <v>51293</v>
      </c>
      <c r="I106" s="31"/>
      <c r="J106" s="31">
        <f t="shared" si="186"/>
        <v>51293</v>
      </c>
      <c r="K106" s="31"/>
      <c r="L106" s="31">
        <f t="shared" si="187"/>
        <v>51293</v>
      </c>
      <c r="M106" s="31"/>
      <c r="N106" s="31">
        <f t="shared" si="188"/>
        <v>51293</v>
      </c>
      <c r="O106" s="68"/>
      <c r="P106" s="31">
        <f t="shared" si="189"/>
        <v>51293</v>
      </c>
      <c r="Q106" s="31"/>
      <c r="R106" s="31">
        <f t="shared" si="190"/>
        <v>51293</v>
      </c>
      <c r="S106" s="42"/>
      <c r="T106" s="68">
        <f t="shared" si="191"/>
        <v>51293</v>
      </c>
      <c r="U106" s="31"/>
      <c r="V106" s="31">
        <v>51669.599999999999</v>
      </c>
      <c r="W106" s="31">
        <f t="shared" si="219"/>
        <v>51669.599999999999</v>
      </c>
      <c r="X106" s="31">
        <v>-6293</v>
      </c>
      <c r="Y106" s="31">
        <f t="shared" si="193"/>
        <v>45376.6</v>
      </c>
      <c r="Z106" s="31"/>
      <c r="AA106" s="31">
        <f t="shared" si="194"/>
        <v>45376.6</v>
      </c>
      <c r="AB106" s="31"/>
      <c r="AC106" s="31">
        <f t="shared" si="195"/>
        <v>45376.6</v>
      </c>
      <c r="AD106" s="31"/>
      <c r="AE106" s="31">
        <f t="shared" si="196"/>
        <v>45376.6</v>
      </c>
      <c r="AF106" s="42"/>
      <c r="AG106" s="68">
        <f t="shared" si="197"/>
        <v>45376.6</v>
      </c>
      <c r="AH106" s="31"/>
      <c r="AI106" s="31"/>
      <c r="AJ106" s="31">
        <f t="shared" si="220"/>
        <v>0</v>
      </c>
      <c r="AK106" s="31"/>
      <c r="AL106" s="31">
        <f t="shared" si="198"/>
        <v>0</v>
      </c>
      <c r="AM106" s="31"/>
      <c r="AN106" s="31">
        <f t="shared" si="199"/>
        <v>0</v>
      </c>
      <c r="AO106" s="31"/>
      <c r="AP106" s="31">
        <f t="shared" si="200"/>
        <v>0</v>
      </c>
      <c r="AQ106" s="31"/>
      <c r="AR106" s="31">
        <f t="shared" si="201"/>
        <v>0</v>
      </c>
      <c r="AS106" s="42"/>
      <c r="AT106" s="68">
        <f t="shared" si="202"/>
        <v>0</v>
      </c>
      <c r="AU106" s="25" t="s">
        <v>229</v>
      </c>
      <c r="AW106" s="8"/>
    </row>
    <row r="107" spans="1:49" ht="54" x14ac:dyDescent="0.35">
      <c r="A107" s="89" t="s">
        <v>148</v>
      </c>
      <c r="B107" s="94" t="s">
        <v>97</v>
      </c>
      <c r="C107" s="97" t="s">
        <v>32</v>
      </c>
      <c r="D107" s="30">
        <v>27873.5</v>
      </c>
      <c r="E107" s="31"/>
      <c r="F107" s="31">
        <f t="shared" si="218"/>
        <v>27873.5</v>
      </c>
      <c r="G107" s="31"/>
      <c r="H107" s="31">
        <f t="shared" si="185"/>
        <v>27873.5</v>
      </c>
      <c r="I107" s="31"/>
      <c r="J107" s="31">
        <f t="shared" si="186"/>
        <v>27873.5</v>
      </c>
      <c r="K107" s="31"/>
      <c r="L107" s="31">
        <f t="shared" si="187"/>
        <v>27873.5</v>
      </c>
      <c r="M107" s="31"/>
      <c r="N107" s="31">
        <f t="shared" si="188"/>
        <v>27873.5</v>
      </c>
      <c r="O107" s="68">
        <v>-245.98699999999999</v>
      </c>
      <c r="P107" s="31">
        <f t="shared" si="189"/>
        <v>27627.512999999999</v>
      </c>
      <c r="Q107" s="31"/>
      <c r="R107" s="31">
        <f t="shared" si="190"/>
        <v>27627.512999999999</v>
      </c>
      <c r="S107" s="42"/>
      <c r="T107" s="68">
        <f t="shared" si="191"/>
        <v>27627.512999999999</v>
      </c>
      <c r="U107" s="31">
        <v>0</v>
      </c>
      <c r="V107" s="31"/>
      <c r="W107" s="31">
        <f t="shared" si="219"/>
        <v>0</v>
      </c>
      <c r="X107" s="31"/>
      <c r="Y107" s="31">
        <f t="shared" si="193"/>
        <v>0</v>
      </c>
      <c r="Z107" s="31"/>
      <c r="AA107" s="31">
        <f t="shared" si="194"/>
        <v>0</v>
      </c>
      <c r="AB107" s="31"/>
      <c r="AC107" s="31">
        <f t="shared" si="195"/>
        <v>0</v>
      </c>
      <c r="AD107" s="31"/>
      <c r="AE107" s="31">
        <f t="shared" si="196"/>
        <v>0</v>
      </c>
      <c r="AF107" s="42"/>
      <c r="AG107" s="68">
        <f t="shared" si="197"/>
        <v>0</v>
      </c>
      <c r="AH107" s="31">
        <v>0</v>
      </c>
      <c r="AI107" s="31"/>
      <c r="AJ107" s="31">
        <f t="shared" si="220"/>
        <v>0</v>
      </c>
      <c r="AK107" s="31"/>
      <c r="AL107" s="31">
        <f t="shared" si="198"/>
        <v>0</v>
      </c>
      <c r="AM107" s="31"/>
      <c r="AN107" s="31">
        <f t="shared" si="199"/>
        <v>0</v>
      </c>
      <c r="AO107" s="31"/>
      <c r="AP107" s="31">
        <f t="shared" si="200"/>
        <v>0</v>
      </c>
      <c r="AQ107" s="31"/>
      <c r="AR107" s="31">
        <f t="shared" si="201"/>
        <v>0</v>
      </c>
      <c r="AS107" s="42"/>
      <c r="AT107" s="68">
        <f t="shared" si="202"/>
        <v>0</v>
      </c>
      <c r="AU107" s="25" t="s">
        <v>230</v>
      </c>
      <c r="AW107" s="8"/>
    </row>
    <row r="108" spans="1:49" ht="54" x14ac:dyDescent="0.35">
      <c r="A108" s="89" t="s">
        <v>149</v>
      </c>
      <c r="B108" s="94" t="s">
        <v>132</v>
      </c>
      <c r="C108" s="97" t="s">
        <v>3</v>
      </c>
      <c r="D108" s="30">
        <f>D110+D111+D112</f>
        <v>1111422.8999999999</v>
      </c>
      <c r="E108" s="31">
        <f>E110+E111+E112</f>
        <v>-367677.39999999997</v>
      </c>
      <c r="F108" s="31">
        <f t="shared" si="218"/>
        <v>743745.5</v>
      </c>
      <c r="G108" s="31">
        <f>G110+G111+G112</f>
        <v>218956.44</v>
      </c>
      <c r="H108" s="31">
        <f t="shared" si="185"/>
        <v>962701.94</v>
      </c>
      <c r="I108" s="31">
        <f>I110+I111+I112</f>
        <v>2561.8420000000001</v>
      </c>
      <c r="J108" s="31">
        <f t="shared" si="186"/>
        <v>965263.78199999989</v>
      </c>
      <c r="K108" s="31">
        <f>K110+K111+K112</f>
        <v>0</v>
      </c>
      <c r="L108" s="31">
        <f t="shared" si="187"/>
        <v>965263.78199999989</v>
      </c>
      <c r="M108" s="31">
        <f>M110+M111+M112</f>
        <v>0</v>
      </c>
      <c r="N108" s="31">
        <f t="shared" si="188"/>
        <v>965263.78199999989</v>
      </c>
      <c r="O108" s="68">
        <f>O110+O111+O112</f>
        <v>56691.229000000007</v>
      </c>
      <c r="P108" s="31">
        <f t="shared" si="189"/>
        <v>1021955.0109999999</v>
      </c>
      <c r="Q108" s="31">
        <f>Q110+Q111+Q112</f>
        <v>1175.914</v>
      </c>
      <c r="R108" s="31">
        <f t="shared" si="190"/>
        <v>1023130.9249999999</v>
      </c>
      <c r="S108" s="42">
        <f>S110+S111+S112</f>
        <v>11070.32</v>
      </c>
      <c r="T108" s="68">
        <f t="shared" si="191"/>
        <v>1034201.2449999999</v>
      </c>
      <c r="U108" s="31">
        <f t="shared" ref="U108:AI108" si="221">U110+U111+U112</f>
        <v>4577948.6999999993</v>
      </c>
      <c r="V108" s="31">
        <f t="shared" ref="V108:X108" si="222">V110+V111+V112</f>
        <v>-1417383.4</v>
      </c>
      <c r="W108" s="31">
        <f t="shared" si="219"/>
        <v>3160565.2999999993</v>
      </c>
      <c r="X108" s="31">
        <f t="shared" si="222"/>
        <v>0</v>
      </c>
      <c r="Y108" s="31">
        <f t="shared" si="193"/>
        <v>3160565.2999999993</v>
      </c>
      <c r="Z108" s="31">
        <f t="shared" ref="Z108:AB108" si="223">Z110+Z111+Z112</f>
        <v>0</v>
      </c>
      <c r="AA108" s="31">
        <f t="shared" si="194"/>
        <v>3160565.2999999993</v>
      </c>
      <c r="AB108" s="31">
        <f t="shared" si="223"/>
        <v>0</v>
      </c>
      <c r="AC108" s="31">
        <f t="shared" si="195"/>
        <v>3160565.2999999993</v>
      </c>
      <c r="AD108" s="31">
        <f t="shared" ref="AD108:AF108" si="224">AD110+AD111+AD112</f>
        <v>-196067.99800000002</v>
      </c>
      <c r="AE108" s="31">
        <f t="shared" si="196"/>
        <v>2964497.3019999992</v>
      </c>
      <c r="AF108" s="42">
        <f t="shared" si="224"/>
        <v>0</v>
      </c>
      <c r="AG108" s="68">
        <f t="shared" si="197"/>
        <v>2964497.3019999992</v>
      </c>
      <c r="AH108" s="31">
        <f t="shared" si="221"/>
        <v>649689.69999999995</v>
      </c>
      <c r="AI108" s="31">
        <f t="shared" si="221"/>
        <v>0</v>
      </c>
      <c r="AJ108" s="31">
        <f t="shared" si="220"/>
        <v>649689.69999999995</v>
      </c>
      <c r="AK108" s="31">
        <f t="shared" ref="AK108:AM108" si="225">AK110+AK111+AK112</f>
        <v>0</v>
      </c>
      <c r="AL108" s="31">
        <f t="shared" si="198"/>
        <v>649689.69999999995</v>
      </c>
      <c r="AM108" s="31">
        <f t="shared" si="225"/>
        <v>0</v>
      </c>
      <c r="AN108" s="31">
        <f t="shared" si="199"/>
        <v>649689.69999999995</v>
      </c>
      <c r="AO108" s="31">
        <f t="shared" ref="AO108:AQ108" si="226">AO110+AO111+AO112</f>
        <v>0</v>
      </c>
      <c r="AP108" s="31">
        <f t="shared" si="200"/>
        <v>649689.69999999995</v>
      </c>
      <c r="AQ108" s="31">
        <f t="shared" si="226"/>
        <v>50423.485999999997</v>
      </c>
      <c r="AR108" s="31">
        <f t="shared" si="201"/>
        <v>700113.18599999999</v>
      </c>
      <c r="AS108" s="42">
        <f t="shared" ref="AS108" si="227">AS110+AS111+AS112</f>
        <v>0</v>
      </c>
      <c r="AT108" s="68">
        <f t="shared" si="202"/>
        <v>700113.18599999999</v>
      </c>
      <c r="AU108" s="25"/>
      <c r="AW108" s="8"/>
    </row>
    <row r="109" spans="1:49" x14ac:dyDescent="0.35">
      <c r="A109" s="89"/>
      <c r="B109" s="90" t="s">
        <v>5</v>
      </c>
      <c r="C109" s="97"/>
      <c r="D109" s="3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68"/>
      <c r="P109" s="31"/>
      <c r="Q109" s="31"/>
      <c r="R109" s="31"/>
      <c r="S109" s="42"/>
      <c r="T109" s="68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42"/>
      <c r="AG109" s="68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42"/>
      <c r="AT109" s="68"/>
      <c r="AU109" s="25"/>
      <c r="AW109" s="8"/>
    </row>
    <row r="110" spans="1:49" s="81" customFormat="1" ht="19.2" hidden="1" customHeight="1" x14ac:dyDescent="0.35">
      <c r="A110" s="78"/>
      <c r="B110" s="79" t="s">
        <v>6</v>
      </c>
      <c r="C110" s="80"/>
      <c r="D110" s="31">
        <v>154571.4</v>
      </c>
      <c r="E110" s="31"/>
      <c r="F110" s="31">
        <f t="shared" si="218"/>
        <v>154571.4</v>
      </c>
      <c r="G110" s="31">
        <f>189570.112+36577.073-41360.692+34169.947</f>
        <v>218956.44</v>
      </c>
      <c r="H110" s="31">
        <f t="shared" ref="H110:H113" si="228">F110+G110</f>
        <v>373527.83999999997</v>
      </c>
      <c r="I110" s="31">
        <v>2561.8420000000001</v>
      </c>
      <c r="J110" s="31">
        <f t="shared" ref="J110:J113" si="229">H110+I110</f>
        <v>376089.68199999997</v>
      </c>
      <c r="K110" s="31"/>
      <c r="L110" s="31">
        <f t="shared" ref="L110:L113" si="230">J110+K110</f>
        <v>376089.68199999997</v>
      </c>
      <c r="M110" s="31"/>
      <c r="N110" s="31">
        <f t="shared" ref="N110:N113" si="231">L110+M110</f>
        <v>376089.68199999997</v>
      </c>
      <c r="O110" s="68">
        <f>48359.987-1056.8+1056.8</f>
        <v>48359.987000000001</v>
      </c>
      <c r="P110" s="31">
        <f t="shared" ref="P110:P113" si="232">N110+O110</f>
        <v>424449.66899999999</v>
      </c>
      <c r="Q110" s="31">
        <f>766.991+408.923</f>
        <v>1175.914</v>
      </c>
      <c r="R110" s="42">
        <f t="shared" ref="R110:R113" si="233">P110+Q110</f>
        <v>425625.58299999998</v>
      </c>
      <c r="S110" s="42">
        <f>10868.319+202.001</f>
        <v>11070.32</v>
      </c>
      <c r="T110" s="42">
        <f t="shared" ref="T110:T113" si="234">R110+S110</f>
        <v>436695.90299999999</v>
      </c>
      <c r="U110" s="31">
        <v>0</v>
      </c>
      <c r="V110" s="31"/>
      <c r="W110" s="31">
        <f t="shared" si="219"/>
        <v>0</v>
      </c>
      <c r="X110" s="31"/>
      <c r="Y110" s="31">
        <f t="shared" ref="Y110:Y113" si="235">W110+X110</f>
        <v>0</v>
      </c>
      <c r="Z110" s="31"/>
      <c r="AA110" s="31">
        <f t="shared" ref="AA110:AA113" si="236">Y110+Z110</f>
        <v>0</v>
      </c>
      <c r="AB110" s="31"/>
      <c r="AC110" s="31">
        <f t="shared" ref="AC110:AC113" si="237">AA110+AB110</f>
        <v>0</v>
      </c>
      <c r="AD110" s="31"/>
      <c r="AE110" s="31">
        <f t="shared" ref="AE110:AE113" si="238">AC110+AD110</f>
        <v>0</v>
      </c>
      <c r="AF110" s="42"/>
      <c r="AG110" s="42">
        <f t="shared" ref="AG110:AG113" si="239">AE110+AF110</f>
        <v>0</v>
      </c>
      <c r="AH110" s="31">
        <v>500000</v>
      </c>
      <c r="AI110" s="31"/>
      <c r="AJ110" s="31">
        <f t="shared" si="220"/>
        <v>500000</v>
      </c>
      <c r="AK110" s="31"/>
      <c r="AL110" s="31">
        <f t="shared" ref="AL110:AL113" si="240">AJ110+AK110</f>
        <v>500000</v>
      </c>
      <c r="AM110" s="31"/>
      <c r="AN110" s="31">
        <f t="shared" ref="AN110:AN113" si="241">AL110+AM110</f>
        <v>500000</v>
      </c>
      <c r="AO110" s="31"/>
      <c r="AP110" s="31">
        <f t="shared" ref="AP110:AP113" si="242">AN110+AO110</f>
        <v>500000</v>
      </c>
      <c r="AQ110" s="31"/>
      <c r="AR110" s="31">
        <f t="shared" ref="AR110:AR113" si="243">AP110+AQ110</f>
        <v>500000</v>
      </c>
      <c r="AS110" s="42"/>
      <c r="AT110" s="42">
        <f t="shared" ref="AT110:AT113" si="244">AR110+AS110</f>
        <v>500000</v>
      </c>
      <c r="AU110" s="25" t="s">
        <v>345</v>
      </c>
      <c r="AV110" s="19" t="s">
        <v>50</v>
      </c>
      <c r="AW110" s="8"/>
    </row>
    <row r="111" spans="1:49" x14ac:dyDescent="0.35">
      <c r="A111" s="89"/>
      <c r="B111" s="90" t="s">
        <v>12</v>
      </c>
      <c r="C111" s="97"/>
      <c r="D111" s="31">
        <v>91719.2</v>
      </c>
      <c r="E111" s="31"/>
      <c r="F111" s="31">
        <f t="shared" si="218"/>
        <v>91719.2</v>
      </c>
      <c r="G111" s="31"/>
      <c r="H111" s="31">
        <f t="shared" si="228"/>
        <v>91719.2</v>
      </c>
      <c r="I111" s="31"/>
      <c r="J111" s="31">
        <f t="shared" si="229"/>
        <v>91719.2</v>
      </c>
      <c r="K111" s="31"/>
      <c r="L111" s="31">
        <f t="shared" si="230"/>
        <v>91719.2</v>
      </c>
      <c r="M111" s="31"/>
      <c r="N111" s="31">
        <f t="shared" si="231"/>
        <v>91719.2</v>
      </c>
      <c r="O111" s="68">
        <v>1056.8</v>
      </c>
      <c r="P111" s="31">
        <f t="shared" si="232"/>
        <v>92776</v>
      </c>
      <c r="Q111" s="31"/>
      <c r="R111" s="31">
        <f t="shared" si="233"/>
        <v>92776</v>
      </c>
      <c r="S111" s="42"/>
      <c r="T111" s="68">
        <f t="shared" si="234"/>
        <v>92776</v>
      </c>
      <c r="U111" s="31">
        <v>99793.1</v>
      </c>
      <c r="V111" s="31"/>
      <c r="W111" s="31">
        <f t="shared" si="219"/>
        <v>99793.1</v>
      </c>
      <c r="X111" s="31"/>
      <c r="Y111" s="31">
        <f t="shared" si="235"/>
        <v>99793.1</v>
      </c>
      <c r="Z111" s="31"/>
      <c r="AA111" s="31">
        <f t="shared" si="236"/>
        <v>99793.1</v>
      </c>
      <c r="AB111" s="31"/>
      <c r="AC111" s="31">
        <f t="shared" si="237"/>
        <v>99793.1</v>
      </c>
      <c r="AD111" s="31">
        <v>-75909.899000000005</v>
      </c>
      <c r="AE111" s="31">
        <f t="shared" si="238"/>
        <v>23883.201000000001</v>
      </c>
      <c r="AF111" s="42"/>
      <c r="AG111" s="68">
        <f t="shared" si="239"/>
        <v>23883.201000000001</v>
      </c>
      <c r="AH111" s="31">
        <v>149689.70000000001</v>
      </c>
      <c r="AI111" s="31"/>
      <c r="AJ111" s="31">
        <f t="shared" si="220"/>
        <v>149689.70000000001</v>
      </c>
      <c r="AK111" s="31"/>
      <c r="AL111" s="31">
        <f t="shared" si="240"/>
        <v>149689.70000000001</v>
      </c>
      <c r="AM111" s="31"/>
      <c r="AN111" s="31">
        <f t="shared" si="241"/>
        <v>149689.70000000001</v>
      </c>
      <c r="AO111" s="31"/>
      <c r="AP111" s="31">
        <f t="shared" si="242"/>
        <v>149689.70000000001</v>
      </c>
      <c r="AQ111" s="31">
        <v>50423.485999999997</v>
      </c>
      <c r="AR111" s="31">
        <f t="shared" si="243"/>
        <v>200113.18600000002</v>
      </c>
      <c r="AS111" s="42"/>
      <c r="AT111" s="68">
        <f t="shared" si="244"/>
        <v>200113.18600000002</v>
      </c>
      <c r="AU111" s="25" t="s">
        <v>344</v>
      </c>
      <c r="AW111" s="8"/>
    </row>
    <row r="112" spans="1:49" ht="36" x14ac:dyDescent="0.35">
      <c r="A112" s="89"/>
      <c r="B112" s="94" t="s">
        <v>26</v>
      </c>
      <c r="C112" s="94"/>
      <c r="D112" s="31">
        <v>865132.3</v>
      </c>
      <c r="E112" s="31">
        <f>-344676.8-23000.6</f>
        <v>-367677.39999999997</v>
      </c>
      <c r="F112" s="31">
        <f t="shared" si="218"/>
        <v>497454.90000000008</v>
      </c>
      <c r="G112" s="31"/>
      <c r="H112" s="31">
        <f t="shared" si="228"/>
        <v>497454.90000000008</v>
      </c>
      <c r="I112" s="31"/>
      <c r="J112" s="31">
        <f t="shared" si="229"/>
        <v>497454.90000000008</v>
      </c>
      <c r="K112" s="31"/>
      <c r="L112" s="31">
        <f t="shared" si="230"/>
        <v>497454.90000000008</v>
      </c>
      <c r="M112" s="31"/>
      <c r="N112" s="31">
        <f t="shared" si="231"/>
        <v>497454.90000000008</v>
      </c>
      <c r="O112" s="68">
        <v>7274.442</v>
      </c>
      <c r="P112" s="31">
        <f t="shared" si="232"/>
        <v>504729.34200000006</v>
      </c>
      <c r="Q112" s="31"/>
      <c r="R112" s="31">
        <f t="shared" si="233"/>
        <v>504729.34200000006</v>
      </c>
      <c r="S112" s="42"/>
      <c r="T112" s="68">
        <f t="shared" si="234"/>
        <v>504729.34200000006</v>
      </c>
      <c r="U112" s="31">
        <v>4478155.5999999996</v>
      </c>
      <c r="V112" s="31">
        <f>-250718.5-1166664.9</f>
        <v>-1417383.4</v>
      </c>
      <c r="W112" s="31">
        <f t="shared" si="219"/>
        <v>3060772.1999999997</v>
      </c>
      <c r="X112" s="31"/>
      <c r="Y112" s="31">
        <f t="shared" si="235"/>
        <v>3060772.1999999997</v>
      </c>
      <c r="Z112" s="31"/>
      <c r="AA112" s="31">
        <f t="shared" si="236"/>
        <v>3060772.1999999997</v>
      </c>
      <c r="AB112" s="31"/>
      <c r="AC112" s="31">
        <f t="shared" si="237"/>
        <v>3060772.1999999997</v>
      </c>
      <c r="AD112" s="31">
        <v>-120158.099</v>
      </c>
      <c r="AE112" s="31">
        <f t="shared" si="238"/>
        <v>2940614.1009999998</v>
      </c>
      <c r="AF112" s="42"/>
      <c r="AG112" s="68">
        <f t="shared" si="239"/>
        <v>2940614.1009999998</v>
      </c>
      <c r="AH112" s="31">
        <v>0</v>
      </c>
      <c r="AI112" s="31"/>
      <c r="AJ112" s="31">
        <f t="shared" si="220"/>
        <v>0</v>
      </c>
      <c r="AK112" s="31"/>
      <c r="AL112" s="31">
        <f t="shared" si="240"/>
        <v>0</v>
      </c>
      <c r="AM112" s="31"/>
      <c r="AN112" s="31">
        <f t="shared" si="241"/>
        <v>0</v>
      </c>
      <c r="AO112" s="31"/>
      <c r="AP112" s="31">
        <f t="shared" si="242"/>
        <v>0</v>
      </c>
      <c r="AQ112" s="31"/>
      <c r="AR112" s="31">
        <f t="shared" si="243"/>
        <v>0</v>
      </c>
      <c r="AS112" s="42"/>
      <c r="AT112" s="68">
        <f t="shared" si="244"/>
        <v>0</v>
      </c>
      <c r="AU112" s="25" t="s">
        <v>233</v>
      </c>
      <c r="AW112" s="8"/>
    </row>
    <row r="113" spans="1:49" ht="54" x14ac:dyDescent="0.35">
      <c r="A113" s="89" t="s">
        <v>150</v>
      </c>
      <c r="B113" s="99" t="s">
        <v>353</v>
      </c>
      <c r="C113" s="97" t="s">
        <v>32</v>
      </c>
      <c r="D113" s="31">
        <f>D115</f>
        <v>272906</v>
      </c>
      <c r="E113" s="31">
        <f>E115</f>
        <v>0</v>
      </c>
      <c r="F113" s="31">
        <f t="shared" si="218"/>
        <v>272906</v>
      </c>
      <c r="G113" s="31">
        <f>G115</f>
        <v>0</v>
      </c>
      <c r="H113" s="31">
        <f t="shared" si="228"/>
        <v>272906</v>
      </c>
      <c r="I113" s="31">
        <f>I115</f>
        <v>0</v>
      </c>
      <c r="J113" s="31">
        <f t="shared" si="229"/>
        <v>272906</v>
      </c>
      <c r="K113" s="31">
        <f>K115</f>
        <v>0</v>
      </c>
      <c r="L113" s="31">
        <f t="shared" si="230"/>
        <v>272906</v>
      </c>
      <c r="M113" s="31">
        <f>M115</f>
        <v>0</v>
      </c>
      <c r="N113" s="31">
        <f t="shared" si="231"/>
        <v>272906</v>
      </c>
      <c r="O113" s="68">
        <f>O115</f>
        <v>0</v>
      </c>
      <c r="P113" s="31">
        <f t="shared" si="232"/>
        <v>272906</v>
      </c>
      <c r="Q113" s="31">
        <f>Q115</f>
        <v>0</v>
      </c>
      <c r="R113" s="31">
        <f t="shared" si="233"/>
        <v>272906</v>
      </c>
      <c r="S113" s="42">
        <f>S115</f>
        <v>0</v>
      </c>
      <c r="T113" s="68">
        <f t="shared" si="234"/>
        <v>272906</v>
      </c>
      <c r="U113" s="31">
        <f t="shared" ref="U113:AI113" si="245">U115</f>
        <v>262018.8</v>
      </c>
      <c r="V113" s="31">
        <f t="shared" ref="V113:X113" si="246">V115</f>
        <v>0</v>
      </c>
      <c r="W113" s="31">
        <f t="shared" si="219"/>
        <v>262018.8</v>
      </c>
      <c r="X113" s="31">
        <f t="shared" si="246"/>
        <v>0</v>
      </c>
      <c r="Y113" s="31">
        <f t="shared" si="235"/>
        <v>262018.8</v>
      </c>
      <c r="Z113" s="31">
        <f t="shared" ref="Z113:AB113" si="247">Z115</f>
        <v>0</v>
      </c>
      <c r="AA113" s="31">
        <f t="shared" si="236"/>
        <v>262018.8</v>
      </c>
      <c r="AB113" s="31">
        <f t="shared" si="247"/>
        <v>0</v>
      </c>
      <c r="AC113" s="31">
        <f t="shared" si="237"/>
        <v>262018.8</v>
      </c>
      <c r="AD113" s="31">
        <f t="shared" ref="AD113:AF113" si="248">AD115</f>
        <v>0</v>
      </c>
      <c r="AE113" s="31">
        <f t="shared" si="238"/>
        <v>262018.8</v>
      </c>
      <c r="AF113" s="42">
        <f t="shared" si="248"/>
        <v>0</v>
      </c>
      <c r="AG113" s="68">
        <f t="shared" si="239"/>
        <v>262018.8</v>
      </c>
      <c r="AH113" s="31">
        <f t="shared" si="245"/>
        <v>0</v>
      </c>
      <c r="AI113" s="31">
        <f t="shared" si="245"/>
        <v>0</v>
      </c>
      <c r="AJ113" s="31">
        <f t="shared" si="220"/>
        <v>0</v>
      </c>
      <c r="AK113" s="31">
        <f t="shared" ref="AK113:AM113" si="249">AK115</f>
        <v>0</v>
      </c>
      <c r="AL113" s="31">
        <f t="shared" si="240"/>
        <v>0</v>
      </c>
      <c r="AM113" s="31">
        <f t="shared" si="249"/>
        <v>0</v>
      </c>
      <c r="AN113" s="31">
        <f t="shared" si="241"/>
        <v>0</v>
      </c>
      <c r="AO113" s="31">
        <f t="shared" ref="AO113:AQ113" si="250">AO115</f>
        <v>0</v>
      </c>
      <c r="AP113" s="31">
        <f t="shared" si="242"/>
        <v>0</v>
      </c>
      <c r="AQ113" s="31">
        <f t="shared" si="250"/>
        <v>0</v>
      </c>
      <c r="AR113" s="31">
        <f t="shared" si="243"/>
        <v>0</v>
      </c>
      <c r="AS113" s="42">
        <f t="shared" ref="AS113" si="251">AS115</f>
        <v>0</v>
      </c>
      <c r="AT113" s="68">
        <f t="shared" si="244"/>
        <v>0</v>
      </c>
      <c r="AU113" s="25"/>
      <c r="AW113" s="8"/>
    </row>
    <row r="114" spans="1:49" x14ac:dyDescent="0.35">
      <c r="A114" s="89"/>
      <c r="B114" s="94" t="s">
        <v>5</v>
      </c>
      <c r="C114" s="97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68"/>
      <c r="P114" s="31"/>
      <c r="Q114" s="31"/>
      <c r="R114" s="31"/>
      <c r="S114" s="42"/>
      <c r="T114" s="68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42"/>
      <c r="AG114" s="68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42"/>
      <c r="AT114" s="68"/>
      <c r="AU114" s="25"/>
      <c r="AW114" s="8"/>
    </row>
    <row r="115" spans="1:49" ht="36" x14ac:dyDescent="0.35">
      <c r="A115" s="89"/>
      <c r="B115" s="94" t="s">
        <v>26</v>
      </c>
      <c r="C115" s="97"/>
      <c r="D115" s="31">
        <v>272906</v>
      </c>
      <c r="E115" s="31"/>
      <c r="F115" s="31">
        <f t="shared" si="218"/>
        <v>272906</v>
      </c>
      <c r="G115" s="31"/>
      <c r="H115" s="31">
        <f t="shared" ref="H115:H116" si="252">F115+G115</f>
        <v>272906</v>
      </c>
      <c r="I115" s="31"/>
      <c r="J115" s="31">
        <f t="shared" ref="J115:J116" si="253">H115+I115</f>
        <v>272906</v>
      </c>
      <c r="K115" s="31"/>
      <c r="L115" s="31">
        <f t="shared" ref="L115:L116" si="254">J115+K115</f>
        <v>272906</v>
      </c>
      <c r="M115" s="31"/>
      <c r="N115" s="31">
        <f t="shared" ref="N115:N116" si="255">L115+M115</f>
        <v>272906</v>
      </c>
      <c r="O115" s="68"/>
      <c r="P115" s="31">
        <f t="shared" ref="P115:P116" si="256">N115+O115</f>
        <v>272906</v>
      </c>
      <c r="Q115" s="31"/>
      <c r="R115" s="31">
        <f t="shared" ref="R115:R116" si="257">P115+Q115</f>
        <v>272906</v>
      </c>
      <c r="S115" s="42"/>
      <c r="T115" s="68">
        <f t="shared" ref="T115:T116" si="258">R115+S115</f>
        <v>272906</v>
      </c>
      <c r="U115" s="31">
        <v>262018.8</v>
      </c>
      <c r="V115" s="31"/>
      <c r="W115" s="31">
        <f t="shared" si="219"/>
        <v>262018.8</v>
      </c>
      <c r="X115" s="31"/>
      <c r="Y115" s="31">
        <f t="shared" ref="Y115:Y116" si="259">W115+X115</f>
        <v>262018.8</v>
      </c>
      <c r="Z115" s="31"/>
      <c r="AA115" s="31">
        <f t="shared" ref="AA115:AA116" si="260">Y115+Z115</f>
        <v>262018.8</v>
      </c>
      <c r="AB115" s="31"/>
      <c r="AC115" s="31">
        <f t="shared" ref="AC115:AC116" si="261">AA115+AB115</f>
        <v>262018.8</v>
      </c>
      <c r="AD115" s="31"/>
      <c r="AE115" s="31">
        <f t="shared" ref="AE115:AE116" si="262">AC115+AD115</f>
        <v>262018.8</v>
      </c>
      <c r="AF115" s="42"/>
      <c r="AG115" s="68">
        <f t="shared" ref="AG115:AG116" si="263">AE115+AF115</f>
        <v>262018.8</v>
      </c>
      <c r="AH115" s="31">
        <v>0</v>
      </c>
      <c r="AI115" s="31"/>
      <c r="AJ115" s="31">
        <f t="shared" si="220"/>
        <v>0</v>
      </c>
      <c r="AK115" s="31"/>
      <c r="AL115" s="31">
        <f t="shared" ref="AL115:AL116" si="264">AJ115+AK115</f>
        <v>0</v>
      </c>
      <c r="AM115" s="31"/>
      <c r="AN115" s="31">
        <f t="shared" ref="AN115:AN116" si="265">AL115+AM115</f>
        <v>0</v>
      </c>
      <c r="AO115" s="31"/>
      <c r="AP115" s="31">
        <f t="shared" ref="AP115:AP116" si="266">AN115+AO115</f>
        <v>0</v>
      </c>
      <c r="AQ115" s="31"/>
      <c r="AR115" s="31">
        <f t="shared" ref="AR115:AR116" si="267">AP115+AQ115</f>
        <v>0</v>
      </c>
      <c r="AS115" s="42"/>
      <c r="AT115" s="68">
        <f t="shared" ref="AT115:AT116" si="268">AR115+AS115</f>
        <v>0</v>
      </c>
      <c r="AU115" s="25" t="s">
        <v>233</v>
      </c>
      <c r="AW115" s="8"/>
    </row>
    <row r="116" spans="1:49" ht="120" customHeight="1" x14ac:dyDescent="0.35">
      <c r="A116" s="89" t="s">
        <v>151</v>
      </c>
      <c r="B116" s="94" t="s">
        <v>133</v>
      </c>
      <c r="C116" s="97" t="s">
        <v>3</v>
      </c>
      <c r="D116" s="31">
        <f>D118</f>
        <v>84835.199999999997</v>
      </c>
      <c r="E116" s="31">
        <f>E118</f>
        <v>0</v>
      </c>
      <c r="F116" s="31">
        <f t="shared" si="218"/>
        <v>84835.199999999997</v>
      </c>
      <c r="G116" s="31">
        <f>G118</f>
        <v>0</v>
      </c>
      <c r="H116" s="31">
        <f t="shared" si="252"/>
        <v>84835.199999999997</v>
      </c>
      <c r="I116" s="31">
        <f>I118</f>
        <v>0</v>
      </c>
      <c r="J116" s="31">
        <f t="shared" si="253"/>
        <v>84835.199999999997</v>
      </c>
      <c r="K116" s="31">
        <f>K118</f>
        <v>0</v>
      </c>
      <c r="L116" s="31">
        <f t="shared" si="254"/>
        <v>84835.199999999997</v>
      </c>
      <c r="M116" s="31">
        <f>M118</f>
        <v>0</v>
      </c>
      <c r="N116" s="31">
        <f t="shared" si="255"/>
        <v>84835.199999999997</v>
      </c>
      <c r="O116" s="68">
        <f>O118</f>
        <v>0</v>
      </c>
      <c r="P116" s="31">
        <f t="shared" si="256"/>
        <v>84835.199999999997</v>
      </c>
      <c r="Q116" s="31">
        <f>Q118</f>
        <v>0</v>
      </c>
      <c r="R116" s="31">
        <f t="shared" si="257"/>
        <v>84835.199999999997</v>
      </c>
      <c r="S116" s="42">
        <f>S118</f>
        <v>0</v>
      </c>
      <c r="T116" s="68">
        <f t="shared" si="258"/>
        <v>84835.199999999997</v>
      </c>
      <c r="U116" s="31">
        <f t="shared" ref="U116:AI116" si="269">U118</f>
        <v>82155.399999999994</v>
      </c>
      <c r="V116" s="31">
        <f t="shared" ref="V116:X116" si="270">V118</f>
        <v>0</v>
      </c>
      <c r="W116" s="31">
        <f t="shared" si="219"/>
        <v>82155.399999999994</v>
      </c>
      <c r="X116" s="31">
        <f t="shared" si="270"/>
        <v>0</v>
      </c>
      <c r="Y116" s="31">
        <f t="shared" si="259"/>
        <v>82155.399999999994</v>
      </c>
      <c r="Z116" s="31">
        <f t="shared" ref="Z116:AB116" si="271">Z118</f>
        <v>0</v>
      </c>
      <c r="AA116" s="31">
        <f t="shared" si="260"/>
        <v>82155.399999999994</v>
      </c>
      <c r="AB116" s="31">
        <f t="shared" si="271"/>
        <v>0</v>
      </c>
      <c r="AC116" s="31">
        <f t="shared" si="261"/>
        <v>82155.399999999994</v>
      </c>
      <c r="AD116" s="31">
        <f t="shared" ref="AD116:AF116" si="272">AD118</f>
        <v>0</v>
      </c>
      <c r="AE116" s="31">
        <f t="shared" si="262"/>
        <v>82155.399999999994</v>
      </c>
      <c r="AF116" s="42">
        <f t="shared" si="272"/>
        <v>0</v>
      </c>
      <c r="AG116" s="68">
        <f t="shared" si="263"/>
        <v>82155.399999999994</v>
      </c>
      <c r="AH116" s="31">
        <f t="shared" si="269"/>
        <v>78582.2</v>
      </c>
      <c r="AI116" s="31">
        <f t="shared" si="269"/>
        <v>0</v>
      </c>
      <c r="AJ116" s="31">
        <f t="shared" si="220"/>
        <v>78582.2</v>
      </c>
      <c r="AK116" s="31">
        <f t="shared" ref="AK116:AM116" si="273">AK118</f>
        <v>0</v>
      </c>
      <c r="AL116" s="31">
        <f t="shared" si="264"/>
        <v>78582.2</v>
      </c>
      <c r="AM116" s="31">
        <f t="shared" si="273"/>
        <v>0</v>
      </c>
      <c r="AN116" s="31">
        <f t="shared" si="265"/>
        <v>78582.2</v>
      </c>
      <c r="AO116" s="31">
        <f t="shared" ref="AO116:AQ116" si="274">AO118</f>
        <v>0</v>
      </c>
      <c r="AP116" s="31">
        <f t="shared" si="266"/>
        <v>78582.2</v>
      </c>
      <c r="AQ116" s="31">
        <f t="shared" si="274"/>
        <v>0</v>
      </c>
      <c r="AR116" s="31">
        <f t="shared" si="267"/>
        <v>78582.2</v>
      </c>
      <c r="AS116" s="42">
        <f t="shared" ref="AS116" si="275">AS118</f>
        <v>0</v>
      </c>
      <c r="AT116" s="68">
        <f t="shared" si="268"/>
        <v>78582.2</v>
      </c>
      <c r="AU116" s="25"/>
      <c r="AW116" s="8"/>
    </row>
    <row r="117" spans="1:49" x14ac:dyDescent="0.35">
      <c r="A117" s="89"/>
      <c r="B117" s="94" t="s">
        <v>5</v>
      </c>
      <c r="C117" s="97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68"/>
      <c r="P117" s="31"/>
      <c r="Q117" s="31"/>
      <c r="R117" s="31"/>
      <c r="S117" s="42"/>
      <c r="T117" s="68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42"/>
      <c r="AG117" s="68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42"/>
      <c r="AT117" s="68"/>
      <c r="AU117" s="25"/>
      <c r="AW117" s="8"/>
    </row>
    <row r="118" spans="1:49" x14ac:dyDescent="0.35">
      <c r="A118" s="89"/>
      <c r="B118" s="94" t="s">
        <v>12</v>
      </c>
      <c r="C118" s="97"/>
      <c r="D118" s="31">
        <v>84835.199999999997</v>
      </c>
      <c r="E118" s="31"/>
      <c r="F118" s="31">
        <f t="shared" si="218"/>
        <v>84835.199999999997</v>
      </c>
      <c r="G118" s="31"/>
      <c r="H118" s="31">
        <f t="shared" ref="H118:H119" si="276">F118+G118</f>
        <v>84835.199999999997</v>
      </c>
      <c r="I118" s="31"/>
      <c r="J118" s="31">
        <f t="shared" ref="J118:J119" si="277">H118+I118</f>
        <v>84835.199999999997</v>
      </c>
      <c r="K118" s="31"/>
      <c r="L118" s="31">
        <f t="shared" ref="L118:L119" si="278">J118+K118</f>
        <v>84835.199999999997</v>
      </c>
      <c r="M118" s="31"/>
      <c r="N118" s="31">
        <f t="shared" ref="N118:N119" si="279">L118+M118</f>
        <v>84835.199999999997</v>
      </c>
      <c r="O118" s="68"/>
      <c r="P118" s="31">
        <f t="shared" ref="P118:P119" si="280">N118+O118</f>
        <v>84835.199999999997</v>
      </c>
      <c r="Q118" s="31"/>
      <c r="R118" s="31">
        <f t="shared" ref="R118:R119" si="281">P118+Q118</f>
        <v>84835.199999999997</v>
      </c>
      <c r="S118" s="42"/>
      <c r="T118" s="68">
        <f t="shared" ref="T118:T119" si="282">R118+S118</f>
        <v>84835.199999999997</v>
      </c>
      <c r="U118" s="31">
        <v>82155.399999999994</v>
      </c>
      <c r="V118" s="31"/>
      <c r="W118" s="31">
        <f t="shared" si="219"/>
        <v>82155.399999999994</v>
      </c>
      <c r="X118" s="31"/>
      <c r="Y118" s="31">
        <f t="shared" ref="Y118:Y119" si="283">W118+X118</f>
        <v>82155.399999999994</v>
      </c>
      <c r="Z118" s="31"/>
      <c r="AA118" s="31">
        <f t="shared" ref="AA118:AA119" si="284">Y118+Z118</f>
        <v>82155.399999999994</v>
      </c>
      <c r="AB118" s="31"/>
      <c r="AC118" s="31">
        <f t="shared" ref="AC118:AC119" si="285">AA118+AB118</f>
        <v>82155.399999999994</v>
      </c>
      <c r="AD118" s="31"/>
      <c r="AE118" s="31">
        <f t="shared" ref="AE118:AE119" si="286">AC118+AD118</f>
        <v>82155.399999999994</v>
      </c>
      <c r="AF118" s="42"/>
      <c r="AG118" s="68">
        <f t="shared" ref="AG118:AG119" si="287">AE118+AF118</f>
        <v>82155.399999999994</v>
      </c>
      <c r="AH118" s="31">
        <v>78582.2</v>
      </c>
      <c r="AI118" s="31"/>
      <c r="AJ118" s="31">
        <f t="shared" si="220"/>
        <v>78582.2</v>
      </c>
      <c r="AK118" s="31"/>
      <c r="AL118" s="31">
        <f t="shared" ref="AL118:AL119" si="288">AJ118+AK118</f>
        <v>78582.2</v>
      </c>
      <c r="AM118" s="31"/>
      <c r="AN118" s="31">
        <f t="shared" ref="AN118:AN119" si="289">AL118+AM118</f>
        <v>78582.2</v>
      </c>
      <c r="AO118" s="31"/>
      <c r="AP118" s="31">
        <f t="shared" ref="AP118:AP119" si="290">AN118+AO118</f>
        <v>78582.2</v>
      </c>
      <c r="AQ118" s="31"/>
      <c r="AR118" s="31">
        <f t="shared" ref="AR118:AR119" si="291">AP118+AQ118</f>
        <v>78582.2</v>
      </c>
      <c r="AS118" s="42"/>
      <c r="AT118" s="68">
        <f t="shared" ref="AT118:AT119" si="292">AR118+AS118</f>
        <v>78582.2</v>
      </c>
      <c r="AU118" s="25" t="s">
        <v>231</v>
      </c>
      <c r="AW118" s="8"/>
    </row>
    <row r="119" spans="1:49" ht="54" x14ac:dyDescent="0.35">
      <c r="A119" s="89" t="s">
        <v>152</v>
      </c>
      <c r="B119" s="94" t="s">
        <v>134</v>
      </c>
      <c r="C119" s="97" t="s">
        <v>3</v>
      </c>
      <c r="D119" s="31">
        <f>D121+D122</f>
        <v>143054.29999999999</v>
      </c>
      <c r="E119" s="31">
        <f>E121+E122</f>
        <v>0</v>
      </c>
      <c r="F119" s="31">
        <f t="shared" si="218"/>
        <v>143054.29999999999</v>
      </c>
      <c r="G119" s="31">
        <f>G121+G122</f>
        <v>0</v>
      </c>
      <c r="H119" s="31">
        <f t="shared" si="276"/>
        <v>143054.29999999999</v>
      </c>
      <c r="I119" s="31">
        <f>I121+I122</f>
        <v>0</v>
      </c>
      <c r="J119" s="31">
        <f t="shared" si="277"/>
        <v>143054.29999999999</v>
      </c>
      <c r="K119" s="31">
        <f>K121+K122</f>
        <v>0</v>
      </c>
      <c r="L119" s="31">
        <f t="shared" si="278"/>
        <v>143054.29999999999</v>
      </c>
      <c r="M119" s="31">
        <f>M121+M122</f>
        <v>0</v>
      </c>
      <c r="N119" s="31">
        <f t="shared" si="279"/>
        <v>143054.29999999999</v>
      </c>
      <c r="O119" s="68">
        <f>O121+O122</f>
        <v>0</v>
      </c>
      <c r="P119" s="31">
        <f t="shared" si="280"/>
        <v>143054.29999999999</v>
      </c>
      <c r="Q119" s="31">
        <f>Q121+Q122</f>
        <v>0</v>
      </c>
      <c r="R119" s="31">
        <f t="shared" si="281"/>
        <v>143054.29999999999</v>
      </c>
      <c r="S119" s="42">
        <f>S121+S122</f>
        <v>0</v>
      </c>
      <c r="T119" s="68">
        <f t="shared" si="282"/>
        <v>143054.29999999999</v>
      </c>
      <c r="U119" s="31">
        <f t="shared" ref="U119:AI119" si="293">U121+U122</f>
        <v>138461.1</v>
      </c>
      <c r="V119" s="31">
        <f t="shared" ref="V119:X119" si="294">V121+V122</f>
        <v>0</v>
      </c>
      <c r="W119" s="31">
        <f t="shared" si="219"/>
        <v>138461.1</v>
      </c>
      <c r="X119" s="31">
        <f t="shared" si="294"/>
        <v>0</v>
      </c>
      <c r="Y119" s="31">
        <f t="shared" si="283"/>
        <v>138461.1</v>
      </c>
      <c r="Z119" s="31">
        <f t="shared" ref="Z119:AB119" si="295">Z121+Z122</f>
        <v>0</v>
      </c>
      <c r="AA119" s="31">
        <f t="shared" si="284"/>
        <v>138461.1</v>
      </c>
      <c r="AB119" s="31">
        <f t="shared" si="295"/>
        <v>0</v>
      </c>
      <c r="AC119" s="31">
        <f t="shared" si="285"/>
        <v>138461.1</v>
      </c>
      <c r="AD119" s="31">
        <f t="shared" ref="AD119:AF119" si="296">AD121+AD122</f>
        <v>0</v>
      </c>
      <c r="AE119" s="31">
        <f t="shared" si="286"/>
        <v>138461.1</v>
      </c>
      <c r="AF119" s="42">
        <f t="shared" si="296"/>
        <v>0</v>
      </c>
      <c r="AG119" s="68">
        <f t="shared" si="287"/>
        <v>138461.1</v>
      </c>
      <c r="AH119" s="31">
        <f t="shared" si="293"/>
        <v>132336.9</v>
      </c>
      <c r="AI119" s="31">
        <f t="shared" si="293"/>
        <v>0</v>
      </c>
      <c r="AJ119" s="31">
        <f t="shared" si="220"/>
        <v>132336.9</v>
      </c>
      <c r="AK119" s="31">
        <f t="shared" ref="AK119:AM119" si="297">AK121+AK122</f>
        <v>0</v>
      </c>
      <c r="AL119" s="31">
        <f t="shared" si="288"/>
        <v>132336.9</v>
      </c>
      <c r="AM119" s="31">
        <f t="shared" si="297"/>
        <v>0</v>
      </c>
      <c r="AN119" s="31">
        <f t="shared" si="289"/>
        <v>132336.9</v>
      </c>
      <c r="AO119" s="31">
        <f t="shared" ref="AO119:AQ119" si="298">AO121+AO122</f>
        <v>0</v>
      </c>
      <c r="AP119" s="31">
        <f t="shared" si="290"/>
        <v>132336.9</v>
      </c>
      <c r="AQ119" s="31">
        <f t="shared" si="298"/>
        <v>0</v>
      </c>
      <c r="AR119" s="31">
        <f t="shared" si="291"/>
        <v>132336.9</v>
      </c>
      <c r="AS119" s="42">
        <f t="shared" ref="AS119" si="299">AS121+AS122</f>
        <v>0</v>
      </c>
      <c r="AT119" s="68">
        <f t="shared" si="292"/>
        <v>132336.9</v>
      </c>
      <c r="AU119" s="25"/>
      <c r="AW119" s="8"/>
    </row>
    <row r="120" spans="1:49" x14ac:dyDescent="0.35">
      <c r="A120" s="89"/>
      <c r="B120" s="94" t="s">
        <v>5</v>
      </c>
      <c r="C120" s="97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68"/>
      <c r="P120" s="31"/>
      <c r="Q120" s="31"/>
      <c r="R120" s="31"/>
      <c r="S120" s="42"/>
      <c r="T120" s="68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42"/>
      <c r="AG120" s="68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42"/>
      <c r="AT120" s="68"/>
      <c r="AU120" s="25"/>
      <c r="AW120" s="8"/>
    </row>
    <row r="121" spans="1:49" x14ac:dyDescent="0.35">
      <c r="A121" s="89"/>
      <c r="B121" s="94" t="s">
        <v>12</v>
      </c>
      <c r="C121" s="97"/>
      <c r="D121" s="31">
        <v>35763.599999999999</v>
      </c>
      <c r="E121" s="31"/>
      <c r="F121" s="31">
        <f t="shared" si="218"/>
        <v>35763.599999999999</v>
      </c>
      <c r="G121" s="31"/>
      <c r="H121" s="31">
        <f t="shared" ref="H121:H123" si="300">F121+G121</f>
        <v>35763.599999999999</v>
      </c>
      <c r="I121" s="31"/>
      <c r="J121" s="31">
        <f t="shared" ref="J121:J123" si="301">H121+I121</f>
        <v>35763.599999999999</v>
      </c>
      <c r="K121" s="31"/>
      <c r="L121" s="31">
        <f t="shared" ref="L121:L123" si="302">J121+K121</f>
        <v>35763.599999999999</v>
      </c>
      <c r="M121" s="31"/>
      <c r="N121" s="31">
        <f t="shared" ref="N121:N123" si="303">L121+M121</f>
        <v>35763.599999999999</v>
      </c>
      <c r="O121" s="68"/>
      <c r="P121" s="31">
        <f t="shared" ref="P121:P123" si="304">N121+O121</f>
        <v>35763.599999999999</v>
      </c>
      <c r="Q121" s="31"/>
      <c r="R121" s="31">
        <f t="shared" ref="R121:R123" si="305">P121+Q121</f>
        <v>35763.599999999999</v>
      </c>
      <c r="S121" s="42"/>
      <c r="T121" s="68">
        <f t="shared" ref="T121:T123" si="306">R121+S121</f>
        <v>35763.599999999999</v>
      </c>
      <c r="U121" s="31">
        <v>34615.300000000003</v>
      </c>
      <c r="V121" s="31"/>
      <c r="W121" s="31">
        <f t="shared" si="219"/>
        <v>34615.300000000003</v>
      </c>
      <c r="X121" s="31"/>
      <c r="Y121" s="31">
        <f t="shared" ref="Y121:Y123" si="307">W121+X121</f>
        <v>34615.300000000003</v>
      </c>
      <c r="Z121" s="31"/>
      <c r="AA121" s="31">
        <f t="shared" ref="AA121:AA123" si="308">Y121+Z121</f>
        <v>34615.300000000003</v>
      </c>
      <c r="AB121" s="31"/>
      <c r="AC121" s="31">
        <f t="shared" ref="AC121:AC123" si="309">AA121+AB121</f>
        <v>34615.300000000003</v>
      </c>
      <c r="AD121" s="31"/>
      <c r="AE121" s="31">
        <f t="shared" ref="AE121:AE123" si="310">AC121+AD121</f>
        <v>34615.300000000003</v>
      </c>
      <c r="AF121" s="42"/>
      <c r="AG121" s="68">
        <f t="shared" ref="AG121:AG123" si="311">AE121+AF121</f>
        <v>34615.300000000003</v>
      </c>
      <c r="AH121" s="31">
        <v>33084.199999999997</v>
      </c>
      <c r="AI121" s="31"/>
      <c r="AJ121" s="31">
        <f t="shared" si="220"/>
        <v>33084.199999999997</v>
      </c>
      <c r="AK121" s="31"/>
      <c r="AL121" s="31">
        <f t="shared" ref="AL121:AL123" si="312">AJ121+AK121</f>
        <v>33084.199999999997</v>
      </c>
      <c r="AM121" s="31"/>
      <c r="AN121" s="31">
        <f t="shared" ref="AN121:AN123" si="313">AL121+AM121</f>
        <v>33084.199999999997</v>
      </c>
      <c r="AO121" s="31"/>
      <c r="AP121" s="31">
        <f t="shared" ref="AP121:AP123" si="314">AN121+AO121</f>
        <v>33084.199999999997</v>
      </c>
      <c r="AQ121" s="31"/>
      <c r="AR121" s="31">
        <f t="shared" ref="AR121:AR123" si="315">AP121+AQ121</f>
        <v>33084.199999999997</v>
      </c>
      <c r="AS121" s="42"/>
      <c r="AT121" s="68">
        <f t="shared" ref="AT121:AT123" si="316">AR121+AS121</f>
        <v>33084.199999999997</v>
      </c>
      <c r="AU121" s="25" t="s">
        <v>232</v>
      </c>
      <c r="AW121" s="8"/>
    </row>
    <row r="122" spans="1:49" x14ac:dyDescent="0.35">
      <c r="A122" s="89"/>
      <c r="B122" s="94" t="s">
        <v>19</v>
      </c>
      <c r="C122" s="97"/>
      <c r="D122" s="31">
        <v>107290.7</v>
      </c>
      <c r="E122" s="31"/>
      <c r="F122" s="31">
        <f t="shared" si="218"/>
        <v>107290.7</v>
      </c>
      <c r="G122" s="31"/>
      <c r="H122" s="31">
        <f t="shared" si="300"/>
        <v>107290.7</v>
      </c>
      <c r="I122" s="31"/>
      <c r="J122" s="31">
        <f t="shared" si="301"/>
        <v>107290.7</v>
      </c>
      <c r="K122" s="31"/>
      <c r="L122" s="31">
        <f t="shared" si="302"/>
        <v>107290.7</v>
      </c>
      <c r="M122" s="31"/>
      <c r="N122" s="31">
        <f t="shared" si="303"/>
        <v>107290.7</v>
      </c>
      <c r="O122" s="68"/>
      <c r="P122" s="31">
        <f t="shared" si="304"/>
        <v>107290.7</v>
      </c>
      <c r="Q122" s="31"/>
      <c r="R122" s="31">
        <f t="shared" si="305"/>
        <v>107290.7</v>
      </c>
      <c r="S122" s="42"/>
      <c r="T122" s="68">
        <f t="shared" si="306"/>
        <v>107290.7</v>
      </c>
      <c r="U122" s="31">
        <v>103845.8</v>
      </c>
      <c r="V122" s="31"/>
      <c r="W122" s="31">
        <f t="shared" si="219"/>
        <v>103845.8</v>
      </c>
      <c r="X122" s="31"/>
      <c r="Y122" s="31">
        <f t="shared" si="307"/>
        <v>103845.8</v>
      </c>
      <c r="Z122" s="31"/>
      <c r="AA122" s="31">
        <f t="shared" si="308"/>
        <v>103845.8</v>
      </c>
      <c r="AB122" s="31"/>
      <c r="AC122" s="31">
        <f t="shared" si="309"/>
        <v>103845.8</v>
      </c>
      <c r="AD122" s="31"/>
      <c r="AE122" s="31">
        <f t="shared" si="310"/>
        <v>103845.8</v>
      </c>
      <c r="AF122" s="42"/>
      <c r="AG122" s="68">
        <f t="shared" si="311"/>
        <v>103845.8</v>
      </c>
      <c r="AH122" s="31">
        <v>99252.7</v>
      </c>
      <c r="AI122" s="31"/>
      <c r="AJ122" s="31">
        <f t="shared" si="220"/>
        <v>99252.7</v>
      </c>
      <c r="AK122" s="31"/>
      <c r="AL122" s="31">
        <f t="shared" si="312"/>
        <v>99252.7</v>
      </c>
      <c r="AM122" s="31"/>
      <c r="AN122" s="31">
        <f t="shared" si="313"/>
        <v>99252.7</v>
      </c>
      <c r="AO122" s="31"/>
      <c r="AP122" s="31">
        <f t="shared" si="314"/>
        <v>99252.7</v>
      </c>
      <c r="AQ122" s="31"/>
      <c r="AR122" s="31">
        <f t="shared" si="315"/>
        <v>99252.7</v>
      </c>
      <c r="AS122" s="42"/>
      <c r="AT122" s="68">
        <f t="shared" si="316"/>
        <v>99252.7</v>
      </c>
      <c r="AU122" s="25" t="s">
        <v>232</v>
      </c>
      <c r="AW122" s="8"/>
    </row>
    <row r="123" spans="1:49" ht="54" x14ac:dyDescent="0.35">
      <c r="A123" s="89" t="s">
        <v>153</v>
      </c>
      <c r="B123" s="94" t="s">
        <v>354</v>
      </c>
      <c r="C123" s="97" t="s">
        <v>32</v>
      </c>
      <c r="D123" s="31"/>
      <c r="E123" s="31">
        <f>E125</f>
        <v>11500.2</v>
      </c>
      <c r="F123" s="31">
        <f t="shared" si="218"/>
        <v>11500.2</v>
      </c>
      <c r="G123" s="31">
        <f>G125</f>
        <v>0</v>
      </c>
      <c r="H123" s="31">
        <f t="shared" si="300"/>
        <v>11500.2</v>
      </c>
      <c r="I123" s="31">
        <f>I125</f>
        <v>0</v>
      </c>
      <c r="J123" s="31">
        <f t="shared" si="301"/>
        <v>11500.2</v>
      </c>
      <c r="K123" s="31">
        <f>K125</f>
        <v>0</v>
      </c>
      <c r="L123" s="31">
        <f t="shared" si="302"/>
        <v>11500.2</v>
      </c>
      <c r="M123" s="31">
        <f>M125</f>
        <v>0</v>
      </c>
      <c r="N123" s="31">
        <f t="shared" si="303"/>
        <v>11500.2</v>
      </c>
      <c r="O123" s="68">
        <f>O125</f>
        <v>0</v>
      </c>
      <c r="P123" s="31">
        <f t="shared" si="304"/>
        <v>11500.2</v>
      </c>
      <c r="Q123" s="31">
        <f>Q125</f>
        <v>0</v>
      </c>
      <c r="R123" s="31">
        <f t="shared" si="305"/>
        <v>11500.2</v>
      </c>
      <c r="S123" s="42">
        <f>S125</f>
        <v>0</v>
      </c>
      <c r="T123" s="68">
        <f t="shared" si="306"/>
        <v>11500.2</v>
      </c>
      <c r="U123" s="31"/>
      <c r="V123" s="31">
        <f>V125</f>
        <v>583233.69999999995</v>
      </c>
      <c r="W123" s="31">
        <f t="shared" si="219"/>
        <v>583233.69999999995</v>
      </c>
      <c r="X123" s="31">
        <f>X125</f>
        <v>0</v>
      </c>
      <c r="Y123" s="31">
        <f t="shared" si="307"/>
        <v>583233.69999999995</v>
      </c>
      <c r="Z123" s="31">
        <f>Z125</f>
        <v>0</v>
      </c>
      <c r="AA123" s="31">
        <f t="shared" si="308"/>
        <v>583233.69999999995</v>
      </c>
      <c r="AB123" s="31">
        <f>AB125</f>
        <v>0</v>
      </c>
      <c r="AC123" s="31">
        <f t="shared" si="309"/>
        <v>583233.69999999995</v>
      </c>
      <c r="AD123" s="31">
        <f>AD125</f>
        <v>0</v>
      </c>
      <c r="AE123" s="31">
        <f t="shared" si="310"/>
        <v>583233.69999999995</v>
      </c>
      <c r="AF123" s="42">
        <f>AF125</f>
        <v>0</v>
      </c>
      <c r="AG123" s="68">
        <f t="shared" si="311"/>
        <v>583233.69999999995</v>
      </c>
      <c r="AH123" s="31"/>
      <c r="AI123" s="31"/>
      <c r="AJ123" s="31">
        <f t="shared" si="220"/>
        <v>0</v>
      </c>
      <c r="AK123" s="31"/>
      <c r="AL123" s="31">
        <f t="shared" si="312"/>
        <v>0</v>
      </c>
      <c r="AM123" s="31"/>
      <c r="AN123" s="31">
        <f t="shared" si="313"/>
        <v>0</v>
      </c>
      <c r="AO123" s="31"/>
      <c r="AP123" s="31">
        <f t="shared" si="314"/>
        <v>0</v>
      </c>
      <c r="AQ123" s="31"/>
      <c r="AR123" s="31">
        <f t="shared" si="315"/>
        <v>0</v>
      </c>
      <c r="AS123" s="42"/>
      <c r="AT123" s="68">
        <f t="shared" si="316"/>
        <v>0</v>
      </c>
      <c r="AU123" s="25"/>
      <c r="AW123" s="8"/>
    </row>
    <row r="124" spans="1:49" x14ac:dyDescent="0.35">
      <c r="A124" s="89"/>
      <c r="B124" s="94" t="s">
        <v>5</v>
      </c>
      <c r="C124" s="97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68"/>
      <c r="P124" s="31"/>
      <c r="Q124" s="31"/>
      <c r="R124" s="31"/>
      <c r="S124" s="42"/>
      <c r="T124" s="68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42"/>
      <c r="AG124" s="68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42"/>
      <c r="AT124" s="68"/>
      <c r="AU124" s="25"/>
      <c r="AW124" s="8"/>
    </row>
    <row r="125" spans="1:49" ht="36" x14ac:dyDescent="0.35">
      <c r="A125" s="89"/>
      <c r="B125" s="94" t="s">
        <v>26</v>
      </c>
      <c r="C125" s="97"/>
      <c r="D125" s="31"/>
      <c r="E125" s="31">
        <v>11500.2</v>
      </c>
      <c r="F125" s="31">
        <f t="shared" si="218"/>
        <v>11500.2</v>
      </c>
      <c r="G125" s="31"/>
      <c r="H125" s="31">
        <f t="shared" ref="H125:H126" si="317">F125+G125</f>
        <v>11500.2</v>
      </c>
      <c r="I125" s="31"/>
      <c r="J125" s="31">
        <f t="shared" ref="J125:J126" si="318">H125+I125</f>
        <v>11500.2</v>
      </c>
      <c r="K125" s="31"/>
      <c r="L125" s="31">
        <f t="shared" ref="L125:L126" si="319">J125+K125</f>
        <v>11500.2</v>
      </c>
      <c r="M125" s="31"/>
      <c r="N125" s="31">
        <f t="shared" ref="N125:N126" si="320">L125+M125</f>
        <v>11500.2</v>
      </c>
      <c r="O125" s="68"/>
      <c r="P125" s="31">
        <f t="shared" ref="P125:P126" si="321">N125+O125</f>
        <v>11500.2</v>
      </c>
      <c r="Q125" s="31"/>
      <c r="R125" s="31">
        <f t="shared" ref="R125:R126" si="322">P125+Q125</f>
        <v>11500.2</v>
      </c>
      <c r="S125" s="42"/>
      <c r="T125" s="68">
        <f t="shared" ref="T125:T126" si="323">R125+S125</f>
        <v>11500.2</v>
      </c>
      <c r="U125" s="31"/>
      <c r="V125" s="31">
        <v>583233.69999999995</v>
      </c>
      <c r="W125" s="31">
        <f t="shared" si="219"/>
        <v>583233.69999999995</v>
      </c>
      <c r="X125" s="31"/>
      <c r="Y125" s="31">
        <f t="shared" ref="Y125:Y126" si="324">W125+X125</f>
        <v>583233.69999999995</v>
      </c>
      <c r="Z125" s="31"/>
      <c r="AA125" s="31">
        <f t="shared" ref="AA125:AA126" si="325">Y125+Z125</f>
        <v>583233.69999999995</v>
      </c>
      <c r="AB125" s="31"/>
      <c r="AC125" s="31">
        <f t="shared" ref="AC125:AC126" si="326">AA125+AB125</f>
        <v>583233.69999999995</v>
      </c>
      <c r="AD125" s="31"/>
      <c r="AE125" s="31">
        <f t="shared" ref="AE125:AE126" si="327">AC125+AD125</f>
        <v>583233.69999999995</v>
      </c>
      <c r="AF125" s="42"/>
      <c r="AG125" s="68">
        <f t="shared" ref="AG125:AG126" si="328">AE125+AF125</f>
        <v>583233.69999999995</v>
      </c>
      <c r="AH125" s="31"/>
      <c r="AI125" s="31"/>
      <c r="AJ125" s="31">
        <f t="shared" si="220"/>
        <v>0</v>
      </c>
      <c r="AK125" s="31"/>
      <c r="AL125" s="31">
        <f t="shared" ref="AL125:AL126" si="329">AJ125+AK125</f>
        <v>0</v>
      </c>
      <c r="AM125" s="31"/>
      <c r="AN125" s="31">
        <f t="shared" ref="AN125:AN126" si="330">AL125+AM125</f>
        <v>0</v>
      </c>
      <c r="AO125" s="31"/>
      <c r="AP125" s="31">
        <f t="shared" ref="AP125:AP126" si="331">AN125+AO125</f>
        <v>0</v>
      </c>
      <c r="AQ125" s="31"/>
      <c r="AR125" s="31">
        <f t="shared" ref="AR125:AR126" si="332">AP125+AQ125</f>
        <v>0</v>
      </c>
      <c r="AS125" s="42"/>
      <c r="AT125" s="68">
        <f t="shared" ref="AT125:AT126" si="333">AR125+AS125</f>
        <v>0</v>
      </c>
      <c r="AU125" s="25" t="s">
        <v>233</v>
      </c>
      <c r="AW125" s="8"/>
    </row>
    <row r="126" spans="1:49" ht="54" x14ac:dyDescent="0.35">
      <c r="A126" s="89" t="s">
        <v>154</v>
      </c>
      <c r="B126" s="94" t="s">
        <v>355</v>
      </c>
      <c r="C126" s="97" t="s">
        <v>32</v>
      </c>
      <c r="D126" s="31"/>
      <c r="E126" s="31">
        <f>E128</f>
        <v>11500.4</v>
      </c>
      <c r="F126" s="31">
        <f t="shared" si="218"/>
        <v>11500.4</v>
      </c>
      <c r="G126" s="31">
        <f>G128</f>
        <v>0</v>
      </c>
      <c r="H126" s="31">
        <f t="shared" si="317"/>
        <v>11500.4</v>
      </c>
      <c r="I126" s="31">
        <f>I128</f>
        <v>0</v>
      </c>
      <c r="J126" s="31">
        <f t="shared" si="318"/>
        <v>11500.4</v>
      </c>
      <c r="K126" s="31">
        <f>K128</f>
        <v>0</v>
      </c>
      <c r="L126" s="31">
        <f t="shared" si="319"/>
        <v>11500.4</v>
      </c>
      <c r="M126" s="31">
        <f>M128</f>
        <v>0</v>
      </c>
      <c r="N126" s="31">
        <f t="shared" si="320"/>
        <v>11500.4</v>
      </c>
      <c r="O126" s="68">
        <f>O128</f>
        <v>0</v>
      </c>
      <c r="P126" s="31">
        <f t="shared" si="321"/>
        <v>11500.4</v>
      </c>
      <c r="Q126" s="31">
        <f>Q128</f>
        <v>0</v>
      </c>
      <c r="R126" s="31">
        <f t="shared" si="322"/>
        <v>11500.4</v>
      </c>
      <c r="S126" s="42">
        <f>S128</f>
        <v>0</v>
      </c>
      <c r="T126" s="68">
        <f t="shared" si="323"/>
        <v>11500.4</v>
      </c>
      <c r="U126" s="31"/>
      <c r="V126" s="31">
        <f>V128</f>
        <v>583431.19999999995</v>
      </c>
      <c r="W126" s="31">
        <f t="shared" si="219"/>
        <v>583431.19999999995</v>
      </c>
      <c r="X126" s="31">
        <f>X128</f>
        <v>0</v>
      </c>
      <c r="Y126" s="31">
        <f t="shared" si="324"/>
        <v>583431.19999999995</v>
      </c>
      <c r="Z126" s="31">
        <f>Z128</f>
        <v>0</v>
      </c>
      <c r="AA126" s="31">
        <f t="shared" si="325"/>
        <v>583431.19999999995</v>
      </c>
      <c r="AB126" s="31">
        <f>AB128</f>
        <v>0</v>
      </c>
      <c r="AC126" s="31">
        <f t="shared" si="326"/>
        <v>583431.19999999995</v>
      </c>
      <c r="AD126" s="31">
        <f>AD128</f>
        <v>0</v>
      </c>
      <c r="AE126" s="31">
        <f t="shared" si="327"/>
        <v>583431.19999999995</v>
      </c>
      <c r="AF126" s="42">
        <f>AF128</f>
        <v>0</v>
      </c>
      <c r="AG126" s="68">
        <f t="shared" si="328"/>
        <v>583431.19999999995</v>
      </c>
      <c r="AH126" s="31"/>
      <c r="AI126" s="31"/>
      <c r="AJ126" s="31">
        <f t="shared" si="220"/>
        <v>0</v>
      </c>
      <c r="AK126" s="31"/>
      <c r="AL126" s="31">
        <f t="shared" si="329"/>
        <v>0</v>
      </c>
      <c r="AM126" s="31"/>
      <c r="AN126" s="31">
        <f t="shared" si="330"/>
        <v>0</v>
      </c>
      <c r="AO126" s="31"/>
      <c r="AP126" s="31">
        <f t="shared" si="331"/>
        <v>0</v>
      </c>
      <c r="AQ126" s="31"/>
      <c r="AR126" s="31">
        <f t="shared" si="332"/>
        <v>0</v>
      </c>
      <c r="AS126" s="42"/>
      <c r="AT126" s="68">
        <f t="shared" si="333"/>
        <v>0</v>
      </c>
      <c r="AU126" s="25"/>
      <c r="AW126" s="8"/>
    </row>
    <row r="127" spans="1:49" x14ac:dyDescent="0.35">
      <c r="A127" s="89"/>
      <c r="B127" s="94" t="s">
        <v>5</v>
      </c>
      <c r="C127" s="97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68"/>
      <c r="P127" s="31"/>
      <c r="Q127" s="31"/>
      <c r="R127" s="31"/>
      <c r="S127" s="42"/>
      <c r="T127" s="68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42"/>
      <c r="AG127" s="68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42"/>
      <c r="AT127" s="68"/>
      <c r="AU127" s="25"/>
      <c r="AW127" s="8"/>
    </row>
    <row r="128" spans="1:49" ht="36" x14ac:dyDescent="0.35">
      <c r="A128" s="89"/>
      <c r="B128" s="94" t="s">
        <v>26</v>
      </c>
      <c r="C128" s="97"/>
      <c r="D128" s="31"/>
      <c r="E128" s="31">
        <v>11500.4</v>
      </c>
      <c r="F128" s="31">
        <f t="shared" si="218"/>
        <v>11500.4</v>
      </c>
      <c r="G128" s="31"/>
      <c r="H128" s="31">
        <f t="shared" ref="H128:H129" si="334">F128+G128</f>
        <v>11500.4</v>
      </c>
      <c r="I128" s="31"/>
      <c r="J128" s="31">
        <f t="shared" ref="J128:J129" si="335">H128+I128</f>
        <v>11500.4</v>
      </c>
      <c r="K128" s="31"/>
      <c r="L128" s="31">
        <f t="shared" ref="L128:L129" si="336">J128+K128</f>
        <v>11500.4</v>
      </c>
      <c r="M128" s="31"/>
      <c r="N128" s="31">
        <f t="shared" ref="N128:N129" si="337">L128+M128</f>
        <v>11500.4</v>
      </c>
      <c r="O128" s="68"/>
      <c r="P128" s="31">
        <f t="shared" ref="P128:P129" si="338">N128+O128</f>
        <v>11500.4</v>
      </c>
      <c r="Q128" s="31"/>
      <c r="R128" s="31">
        <f t="shared" ref="R128:R129" si="339">P128+Q128</f>
        <v>11500.4</v>
      </c>
      <c r="S128" s="42"/>
      <c r="T128" s="68">
        <f t="shared" ref="T128:T129" si="340">R128+S128</f>
        <v>11500.4</v>
      </c>
      <c r="U128" s="31"/>
      <c r="V128" s="31">
        <v>583431.19999999995</v>
      </c>
      <c r="W128" s="31">
        <f t="shared" si="219"/>
        <v>583431.19999999995</v>
      </c>
      <c r="X128" s="31"/>
      <c r="Y128" s="31">
        <f t="shared" ref="Y128:Y129" si="341">W128+X128</f>
        <v>583431.19999999995</v>
      </c>
      <c r="Z128" s="31"/>
      <c r="AA128" s="31">
        <f t="shared" ref="AA128:AA129" si="342">Y128+Z128</f>
        <v>583431.19999999995</v>
      </c>
      <c r="AB128" s="31"/>
      <c r="AC128" s="31">
        <f t="shared" ref="AC128:AC129" si="343">AA128+AB128</f>
        <v>583431.19999999995</v>
      </c>
      <c r="AD128" s="31"/>
      <c r="AE128" s="31">
        <f t="shared" ref="AE128:AE129" si="344">AC128+AD128</f>
        <v>583431.19999999995</v>
      </c>
      <c r="AF128" s="42"/>
      <c r="AG128" s="68">
        <f t="shared" ref="AG128:AG129" si="345">AE128+AF128</f>
        <v>583431.19999999995</v>
      </c>
      <c r="AH128" s="31"/>
      <c r="AI128" s="31"/>
      <c r="AJ128" s="31">
        <f t="shared" si="220"/>
        <v>0</v>
      </c>
      <c r="AK128" s="31"/>
      <c r="AL128" s="31">
        <f t="shared" ref="AL128:AL129" si="346">AJ128+AK128</f>
        <v>0</v>
      </c>
      <c r="AM128" s="31"/>
      <c r="AN128" s="31">
        <f t="shared" ref="AN128:AN129" si="347">AL128+AM128</f>
        <v>0</v>
      </c>
      <c r="AO128" s="31"/>
      <c r="AP128" s="31">
        <f t="shared" ref="AP128:AP129" si="348">AN128+AO128</f>
        <v>0</v>
      </c>
      <c r="AQ128" s="31"/>
      <c r="AR128" s="31">
        <f t="shared" ref="AR128:AR129" si="349">AP128+AQ128</f>
        <v>0</v>
      </c>
      <c r="AS128" s="42"/>
      <c r="AT128" s="68">
        <f t="shared" ref="AT128:AT129" si="350">AR128+AS128</f>
        <v>0</v>
      </c>
      <c r="AU128" s="25" t="s">
        <v>233</v>
      </c>
      <c r="AW128" s="8"/>
    </row>
    <row r="129" spans="1:49" x14ac:dyDescent="0.35">
      <c r="A129" s="89"/>
      <c r="B129" s="94" t="s">
        <v>24</v>
      </c>
      <c r="C129" s="94"/>
      <c r="D129" s="33">
        <f>D133+D137+D138+D139+D140+D141+D142+D143+D144+D145+D146+D147</f>
        <v>517225.00000000006</v>
      </c>
      <c r="E129" s="33">
        <f>E133+E137+E138+E139+E140+E141+E142+E143+E144+E145+E146+E147+E148</f>
        <v>-1474.1000000000004</v>
      </c>
      <c r="F129" s="33">
        <f t="shared" si="218"/>
        <v>515750.90000000008</v>
      </c>
      <c r="G129" s="33">
        <f>G133+G137+G138+G139+G140+G141+G142+G143+G144+G145+G146+G147+G148</f>
        <v>4011.2</v>
      </c>
      <c r="H129" s="33">
        <f t="shared" si="334"/>
        <v>519762.10000000009</v>
      </c>
      <c r="I129" s="33">
        <f>I133+I137+I138+I139+I140+I141+I142+I143+I144+I145+I146+I147+I148</f>
        <v>0</v>
      </c>
      <c r="J129" s="33">
        <f t="shared" si="335"/>
        <v>519762.10000000009</v>
      </c>
      <c r="K129" s="33">
        <f>K133+K137+K138+K139+K140+K141+K142+K143+K144+K145+K146+K147+K148</f>
        <v>0</v>
      </c>
      <c r="L129" s="33">
        <f t="shared" si="336"/>
        <v>519762.10000000009</v>
      </c>
      <c r="M129" s="33">
        <f>M133+M137+M138+M139+M140+M141+M142+M143+M144+M145+M146+M147+M148</f>
        <v>0</v>
      </c>
      <c r="N129" s="33">
        <f t="shared" si="337"/>
        <v>519762.10000000009</v>
      </c>
      <c r="O129" s="33">
        <f>O133+O137+O138+O139+O140+O141+O142+O143+O144+O145+O146+O147+O148</f>
        <v>18000</v>
      </c>
      <c r="P129" s="33">
        <f t="shared" si="338"/>
        <v>537762.10000000009</v>
      </c>
      <c r="Q129" s="31">
        <f>Q133+Q137+Q138+Q139+Q140+Q141+Q142+Q143+Q144+Q145+Q146+Q147+Q148</f>
        <v>0</v>
      </c>
      <c r="R129" s="33">
        <f t="shared" si="339"/>
        <v>537762.10000000009</v>
      </c>
      <c r="S129" s="33">
        <f>S133+S137+S138+S139+S140+S141+S142+S143+S144+S145+S146+S147+S148</f>
        <v>-1361.5</v>
      </c>
      <c r="T129" s="68">
        <f t="shared" si="340"/>
        <v>536400.60000000009</v>
      </c>
      <c r="U129" s="33">
        <f t="shared" ref="U129:AH129" si="351">U133+U137+U138+U139+U140+U141+U142+U143+U144+U145+U146+U147</f>
        <v>618381.4</v>
      </c>
      <c r="V129" s="33">
        <f>V133+V137+V138+V139+V140+V141+V142+V143+V144+V145+V146+V147+V148</f>
        <v>-1768.8999999999996</v>
      </c>
      <c r="W129" s="33">
        <f t="shared" si="219"/>
        <v>616612.5</v>
      </c>
      <c r="X129" s="33">
        <f>X133+X137+X138+X139+X140+X141+X142+X143+X144+X145+X146+X147+X148</f>
        <v>0</v>
      </c>
      <c r="Y129" s="33">
        <f t="shared" si="341"/>
        <v>616612.5</v>
      </c>
      <c r="Z129" s="33">
        <f>Z133+Z137+Z138+Z139+Z140+Z141+Z142+Z143+Z144+Z145+Z146+Z147+Z148</f>
        <v>0</v>
      </c>
      <c r="AA129" s="33">
        <f t="shared" si="342"/>
        <v>616612.5</v>
      </c>
      <c r="AB129" s="33">
        <f>AB133+AB137+AB138+AB139+AB140+AB141+AB142+AB143+AB144+AB145+AB146+AB147+AB148</f>
        <v>0</v>
      </c>
      <c r="AC129" s="33">
        <f t="shared" si="343"/>
        <v>616612.5</v>
      </c>
      <c r="AD129" s="31">
        <f>AD133+AD137+AD138+AD139+AD140+AD141+AD142+AD143+AD144+AD145+AD146+AD147+AD148</f>
        <v>-18000</v>
      </c>
      <c r="AE129" s="33">
        <f t="shared" si="344"/>
        <v>598612.5</v>
      </c>
      <c r="AF129" s="33">
        <f>AF133+AF137+AF138+AF139+AF140+AF141+AF142+AF143+AF144+AF145+AF146+AF147+AF148</f>
        <v>0</v>
      </c>
      <c r="AG129" s="68">
        <f t="shared" si="345"/>
        <v>598612.5</v>
      </c>
      <c r="AH129" s="33">
        <f t="shared" si="351"/>
        <v>201480.4</v>
      </c>
      <c r="AI129" s="33">
        <f>AI133+AI137+AI138+AI139+AI140+AI141+AI142+AI143+AI144+AI145+AI146+AI147+AI148</f>
        <v>0</v>
      </c>
      <c r="AJ129" s="33">
        <f t="shared" si="220"/>
        <v>201480.4</v>
      </c>
      <c r="AK129" s="33">
        <f>AK133+AK137+AK138+AK139+AK140+AK141+AK142+AK143+AK144+AK145+AK146+AK147+AK148</f>
        <v>0</v>
      </c>
      <c r="AL129" s="33">
        <f t="shared" si="346"/>
        <v>201480.4</v>
      </c>
      <c r="AM129" s="33">
        <f>AM133+AM137+AM138+AM139+AM140+AM141+AM142+AM143+AM144+AM145+AM146+AM147+AM148</f>
        <v>0</v>
      </c>
      <c r="AN129" s="33">
        <f t="shared" si="347"/>
        <v>201480.4</v>
      </c>
      <c r="AO129" s="33">
        <f>AO133+AO137+AO138+AO139+AO140+AO141+AO142+AO143+AO144+AO145+AO146+AO147+AO148</f>
        <v>0</v>
      </c>
      <c r="AP129" s="33">
        <f t="shared" si="348"/>
        <v>201480.4</v>
      </c>
      <c r="AQ129" s="31">
        <f>AQ133+AQ137+AQ138+AQ139+AQ140+AQ141+AQ142+AQ143+AQ144+AQ145+AQ146+AQ147+AQ148</f>
        <v>-92000</v>
      </c>
      <c r="AR129" s="33">
        <f t="shared" si="349"/>
        <v>109480.4</v>
      </c>
      <c r="AS129" s="33">
        <f>AS133+AS137+AS138+AS139+AS140+AS141+AS142+AS143+AS144+AS145+AS146+AS147+AS148</f>
        <v>0</v>
      </c>
      <c r="AT129" s="68">
        <f t="shared" si="350"/>
        <v>109480.4</v>
      </c>
      <c r="AU129" s="27"/>
      <c r="AV129" s="20"/>
      <c r="AW129" s="8"/>
    </row>
    <row r="130" spans="1:49" x14ac:dyDescent="0.35">
      <c r="A130" s="89"/>
      <c r="B130" s="90" t="s">
        <v>5</v>
      </c>
      <c r="C130" s="94"/>
      <c r="D130" s="32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1"/>
      <c r="R130" s="33"/>
      <c r="S130" s="33"/>
      <c r="T130" s="68"/>
      <c r="U130" s="33"/>
      <c r="V130" s="33"/>
      <c r="W130" s="33"/>
      <c r="X130" s="33"/>
      <c r="Y130" s="33"/>
      <c r="Z130" s="33"/>
      <c r="AA130" s="33"/>
      <c r="AB130" s="33"/>
      <c r="AC130" s="33"/>
      <c r="AD130" s="31"/>
      <c r="AE130" s="33"/>
      <c r="AF130" s="33"/>
      <c r="AG130" s="68"/>
      <c r="AH130" s="33"/>
      <c r="AI130" s="33"/>
      <c r="AJ130" s="33"/>
      <c r="AK130" s="33"/>
      <c r="AL130" s="33"/>
      <c r="AM130" s="33"/>
      <c r="AN130" s="33"/>
      <c r="AO130" s="33"/>
      <c r="AP130" s="33"/>
      <c r="AQ130" s="31"/>
      <c r="AR130" s="33"/>
      <c r="AS130" s="33"/>
      <c r="AT130" s="68"/>
      <c r="AU130" s="27"/>
      <c r="AV130" s="20"/>
      <c r="AW130" s="8"/>
    </row>
    <row r="131" spans="1:49" s="14" customFormat="1" hidden="1" x14ac:dyDescent="0.35">
      <c r="A131" s="12"/>
      <c r="B131" s="15" t="s">
        <v>6</v>
      </c>
      <c r="C131" s="50"/>
      <c r="D131" s="32">
        <f>D135+D137+D138+D139+D140+D141+D142+D143+D144+D145+D146+D147</f>
        <v>433563.80000000005</v>
      </c>
      <c r="E131" s="33">
        <f>E135+E137+E138+E139+E140+E141+E142+E143+E144+E145+E146+E147+E150</f>
        <v>-1474.1</v>
      </c>
      <c r="F131" s="33">
        <f t="shared" si="218"/>
        <v>432089.70000000007</v>
      </c>
      <c r="G131" s="33">
        <f>G135+G137+G138+G139+G140+G141+G142+G143+G144+G145+G146+G147+G150</f>
        <v>4011.2</v>
      </c>
      <c r="H131" s="33">
        <f t="shared" ref="H131:H133" si="352">F131+G131</f>
        <v>436100.90000000008</v>
      </c>
      <c r="I131" s="33">
        <f>I135+I137+I138+I139+I140+I141+I142+I143+I144+I145+I146+I147+I150</f>
        <v>0</v>
      </c>
      <c r="J131" s="33">
        <f t="shared" ref="J131:J133" si="353">H131+I131</f>
        <v>436100.90000000008</v>
      </c>
      <c r="K131" s="33">
        <f>K135+K137+K138+K139+K140+K141+K142+K143+K144+K145+K146+K147+K150</f>
        <v>0</v>
      </c>
      <c r="L131" s="33">
        <f t="shared" ref="L131:L133" si="354">J131+K131</f>
        <v>436100.90000000008</v>
      </c>
      <c r="M131" s="33">
        <f>M135+M137+M138+M139+M140+M141+M142+M143+M144+M145+M146+M147+M150</f>
        <v>0</v>
      </c>
      <c r="N131" s="33">
        <f t="shared" ref="N131:N133" si="355">L131+M131</f>
        <v>436100.90000000008</v>
      </c>
      <c r="O131" s="33">
        <f>O135+O137+O138+O139+O140+O141+O142+O143+O144+O145+O146+O147+O150</f>
        <v>18000</v>
      </c>
      <c r="P131" s="33">
        <f t="shared" ref="P131:P133" si="356">N131+O131</f>
        <v>454100.90000000008</v>
      </c>
      <c r="Q131" s="31">
        <f>Q135+Q137+Q138+Q139+Q140+Q141+Q142+Q143+Q144+Q145+Q146+Q147+Q150</f>
        <v>0</v>
      </c>
      <c r="R131" s="33">
        <f t="shared" ref="R131:R133" si="357">P131+Q131</f>
        <v>454100.90000000008</v>
      </c>
      <c r="S131" s="33">
        <f>S135+S137+S138+S139+S140+S141+S142+S143+S144+S145+S146+S147+S150</f>
        <v>-1361.5</v>
      </c>
      <c r="T131" s="33">
        <f t="shared" ref="T131:T133" si="358">R131+S131</f>
        <v>452739.40000000008</v>
      </c>
      <c r="U131" s="33">
        <f t="shared" ref="U131:AH131" si="359">U135+U137+U138+U139+U140+U141+U142+U143+U144+U145+U146+U147</f>
        <v>618381.4</v>
      </c>
      <c r="V131" s="33">
        <f>V135+V137+V138+V139+V140+V141+V142+V143+V144+V145+V146+V147+V150</f>
        <v>-1768.8999999999996</v>
      </c>
      <c r="W131" s="33">
        <f t="shared" si="219"/>
        <v>616612.5</v>
      </c>
      <c r="X131" s="33">
        <f>X135+X137+X138+X139+X140+X141+X142+X143+X144+X145+X146+X147+X150</f>
        <v>0</v>
      </c>
      <c r="Y131" s="33">
        <f t="shared" ref="Y131:Y133" si="360">W131+X131</f>
        <v>616612.5</v>
      </c>
      <c r="Z131" s="33">
        <f>Z135+Z137+Z138+Z139+Z140+Z141+Z142+Z143+Z144+Z145+Z146+Z147+Z150</f>
        <v>0</v>
      </c>
      <c r="AA131" s="33">
        <f t="shared" ref="AA131:AA133" si="361">Y131+Z131</f>
        <v>616612.5</v>
      </c>
      <c r="AB131" s="33">
        <f>AB135+AB137+AB138+AB139+AB140+AB141+AB142+AB143+AB144+AB145+AB146+AB147+AB150</f>
        <v>0</v>
      </c>
      <c r="AC131" s="33">
        <f t="shared" ref="AC131:AC133" si="362">AA131+AB131</f>
        <v>616612.5</v>
      </c>
      <c r="AD131" s="31">
        <f>AD135+AD137+AD138+AD139+AD140+AD141+AD142+AD143+AD144+AD145+AD146+AD147+AD150</f>
        <v>-18000</v>
      </c>
      <c r="AE131" s="33">
        <f t="shared" ref="AE131:AE133" si="363">AC131+AD131</f>
        <v>598612.5</v>
      </c>
      <c r="AF131" s="33">
        <f>AF135+AF137+AF138+AF139+AF140+AF141+AF142+AF143+AF144+AF145+AF146+AF147+AF150</f>
        <v>0</v>
      </c>
      <c r="AG131" s="33">
        <f t="shared" ref="AG131:AG133" si="364">AE131+AF131</f>
        <v>598612.5</v>
      </c>
      <c r="AH131" s="33">
        <f t="shared" si="359"/>
        <v>201480.4</v>
      </c>
      <c r="AI131" s="33">
        <f>AI135+AI137+AI138+AI139+AI140+AI141+AI142+AI143+AI144+AI145+AI146+AI147+AI150</f>
        <v>0</v>
      </c>
      <c r="AJ131" s="33">
        <f t="shared" si="220"/>
        <v>201480.4</v>
      </c>
      <c r="AK131" s="33">
        <f>AK135+AK137+AK138+AK139+AK140+AK141+AK142+AK143+AK144+AK145+AK146+AK147+AK150</f>
        <v>0</v>
      </c>
      <c r="AL131" s="33">
        <f t="shared" ref="AL131:AL133" si="365">AJ131+AK131</f>
        <v>201480.4</v>
      </c>
      <c r="AM131" s="33">
        <f>AM135+AM137+AM138+AM139+AM140+AM141+AM142+AM143+AM144+AM145+AM146+AM147+AM150</f>
        <v>0</v>
      </c>
      <c r="AN131" s="33">
        <f t="shared" ref="AN131:AN133" si="366">AL131+AM131</f>
        <v>201480.4</v>
      </c>
      <c r="AO131" s="33">
        <f>AO135+AO137+AO138+AO139+AO140+AO141+AO142+AO143+AO144+AO145+AO146+AO147+AO150</f>
        <v>0</v>
      </c>
      <c r="AP131" s="33">
        <f t="shared" ref="AP131:AP133" si="367">AN131+AO131</f>
        <v>201480.4</v>
      </c>
      <c r="AQ131" s="31">
        <f>AQ135+AQ137+AQ138+AQ139+AQ140+AQ141+AQ142+AQ143+AQ144+AQ145+AQ146+AQ147+AQ150</f>
        <v>-92000</v>
      </c>
      <c r="AR131" s="33">
        <f t="shared" ref="AR131:AR133" si="368">AP131+AQ131</f>
        <v>109480.4</v>
      </c>
      <c r="AS131" s="33">
        <f>AS135+AS137+AS138+AS139+AS140+AS141+AS142+AS143+AS144+AS145+AS146+AS147+AS150</f>
        <v>0</v>
      </c>
      <c r="AT131" s="33">
        <f t="shared" ref="AT131:AT133" si="369">AR131+AS131</f>
        <v>109480.4</v>
      </c>
      <c r="AU131" s="27"/>
      <c r="AV131" s="20" t="s">
        <v>50</v>
      </c>
      <c r="AW131" s="13"/>
    </row>
    <row r="132" spans="1:49" x14ac:dyDescent="0.35">
      <c r="A132" s="89"/>
      <c r="B132" s="90" t="s">
        <v>12</v>
      </c>
      <c r="C132" s="94"/>
      <c r="D132" s="32">
        <f>D136</f>
        <v>83661.2</v>
      </c>
      <c r="E132" s="33">
        <f>E136+E151</f>
        <v>0</v>
      </c>
      <c r="F132" s="33">
        <f t="shared" si="218"/>
        <v>83661.2</v>
      </c>
      <c r="G132" s="33">
        <f>G136+G151</f>
        <v>0</v>
      </c>
      <c r="H132" s="33">
        <f t="shared" si="352"/>
        <v>83661.2</v>
      </c>
      <c r="I132" s="33">
        <f>I136+I151</f>
        <v>0</v>
      </c>
      <c r="J132" s="33">
        <f t="shared" si="353"/>
        <v>83661.2</v>
      </c>
      <c r="K132" s="33">
        <f>K136+K151</f>
        <v>0</v>
      </c>
      <c r="L132" s="33">
        <f t="shared" si="354"/>
        <v>83661.2</v>
      </c>
      <c r="M132" s="33">
        <f>M136+M151</f>
        <v>0</v>
      </c>
      <c r="N132" s="33">
        <f t="shared" si="355"/>
        <v>83661.2</v>
      </c>
      <c r="O132" s="33">
        <f>O136+O151</f>
        <v>0</v>
      </c>
      <c r="P132" s="33">
        <f t="shared" si="356"/>
        <v>83661.2</v>
      </c>
      <c r="Q132" s="31">
        <f>Q136+Q151</f>
        <v>0</v>
      </c>
      <c r="R132" s="33">
        <f t="shared" si="357"/>
        <v>83661.2</v>
      </c>
      <c r="S132" s="33">
        <f>S136+S151</f>
        <v>0</v>
      </c>
      <c r="T132" s="68">
        <f t="shared" si="358"/>
        <v>83661.2</v>
      </c>
      <c r="U132" s="33">
        <f t="shared" ref="U132:AH132" si="370">U136</f>
        <v>0</v>
      </c>
      <c r="V132" s="33">
        <f>V136+V151</f>
        <v>0</v>
      </c>
      <c r="W132" s="33">
        <f t="shared" si="219"/>
        <v>0</v>
      </c>
      <c r="X132" s="33">
        <f>X136+X151</f>
        <v>0</v>
      </c>
      <c r="Y132" s="33">
        <f t="shared" si="360"/>
        <v>0</v>
      </c>
      <c r="Z132" s="33">
        <f>Z136+Z151</f>
        <v>0</v>
      </c>
      <c r="AA132" s="33">
        <f t="shared" si="361"/>
        <v>0</v>
      </c>
      <c r="AB132" s="33">
        <f>AB136+AB151</f>
        <v>0</v>
      </c>
      <c r="AC132" s="33">
        <f t="shared" si="362"/>
        <v>0</v>
      </c>
      <c r="AD132" s="31">
        <f>AD136+AD151</f>
        <v>0</v>
      </c>
      <c r="AE132" s="33">
        <f t="shared" si="363"/>
        <v>0</v>
      </c>
      <c r="AF132" s="33">
        <f>AF136+AF151</f>
        <v>0</v>
      </c>
      <c r="AG132" s="68">
        <f t="shared" si="364"/>
        <v>0</v>
      </c>
      <c r="AH132" s="33">
        <f t="shared" si="370"/>
        <v>0</v>
      </c>
      <c r="AI132" s="33">
        <f>AI136+AI151</f>
        <v>0</v>
      </c>
      <c r="AJ132" s="33">
        <f t="shared" si="220"/>
        <v>0</v>
      </c>
      <c r="AK132" s="33">
        <f>AK136+AK151</f>
        <v>0</v>
      </c>
      <c r="AL132" s="33">
        <f t="shared" si="365"/>
        <v>0</v>
      </c>
      <c r="AM132" s="33">
        <f>AM136+AM151</f>
        <v>0</v>
      </c>
      <c r="AN132" s="33">
        <f t="shared" si="366"/>
        <v>0</v>
      </c>
      <c r="AO132" s="33">
        <f>AO136+AO151</f>
        <v>0</v>
      </c>
      <c r="AP132" s="33">
        <f t="shared" si="367"/>
        <v>0</v>
      </c>
      <c r="AQ132" s="31">
        <f>AQ136+AQ151</f>
        <v>0</v>
      </c>
      <c r="AR132" s="33">
        <f t="shared" si="368"/>
        <v>0</v>
      </c>
      <c r="AS132" s="33">
        <f>AS136+AS151</f>
        <v>0</v>
      </c>
      <c r="AT132" s="68">
        <f t="shared" si="369"/>
        <v>0</v>
      </c>
      <c r="AU132" s="27"/>
      <c r="AV132" s="20"/>
      <c r="AW132" s="8"/>
    </row>
    <row r="133" spans="1:49" ht="54" x14ac:dyDescent="0.35">
      <c r="A133" s="89" t="s">
        <v>155</v>
      </c>
      <c r="B133" s="90" t="s">
        <v>98</v>
      </c>
      <c r="C133" s="97" t="s">
        <v>28</v>
      </c>
      <c r="D133" s="30">
        <f>D135+D136</f>
        <v>144161.20000000001</v>
      </c>
      <c r="E133" s="31">
        <f>E135+E136</f>
        <v>-8013.6</v>
      </c>
      <c r="F133" s="31">
        <f t="shared" si="218"/>
        <v>136147.6</v>
      </c>
      <c r="G133" s="31">
        <f>G135+G136</f>
        <v>3770.5059999999999</v>
      </c>
      <c r="H133" s="31">
        <f t="shared" si="352"/>
        <v>139918.106</v>
      </c>
      <c r="I133" s="31">
        <f>I135+I136</f>
        <v>0</v>
      </c>
      <c r="J133" s="31">
        <f t="shared" si="353"/>
        <v>139918.106</v>
      </c>
      <c r="K133" s="31">
        <f>K135+K136</f>
        <v>-2353.636</v>
      </c>
      <c r="L133" s="31">
        <f t="shared" si="354"/>
        <v>137564.47</v>
      </c>
      <c r="M133" s="31">
        <f>M135+M136</f>
        <v>2353.6</v>
      </c>
      <c r="N133" s="31">
        <f t="shared" si="355"/>
        <v>139918.07</v>
      </c>
      <c r="O133" s="68">
        <f>O135+O136</f>
        <v>18000</v>
      </c>
      <c r="P133" s="31">
        <f t="shared" si="356"/>
        <v>157918.07</v>
      </c>
      <c r="Q133" s="31">
        <f>Q135+Q136</f>
        <v>0</v>
      </c>
      <c r="R133" s="31">
        <f t="shared" si="357"/>
        <v>157918.07</v>
      </c>
      <c r="S133" s="42">
        <f>S135+S136</f>
        <v>0</v>
      </c>
      <c r="T133" s="68">
        <f t="shared" si="358"/>
        <v>157918.07</v>
      </c>
      <c r="U133" s="31">
        <f t="shared" ref="U133:AI133" si="371">U135+U136</f>
        <v>68900</v>
      </c>
      <c r="V133" s="31">
        <f t="shared" ref="V133:X133" si="372">V135+V136</f>
        <v>-8356.2000000000007</v>
      </c>
      <c r="W133" s="31">
        <f t="shared" si="219"/>
        <v>60543.8</v>
      </c>
      <c r="X133" s="31">
        <f t="shared" si="372"/>
        <v>0</v>
      </c>
      <c r="Y133" s="31">
        <f t="shared" si="360"/>
        <v>60543.8</v>
      </c>
      <c r="Z133" s="31">
        <f t="shared" ref="Z133:AB133" si="373">Z135+Z136</f>
        <v>0</v>
      </c>
      <c r="AA133" s="31">
        <f t="shared" si="361"/>
        <v>60543.8</v>
      </c>
      <c r="AB133" s="31">
        <f t="shared" si="373"/>
        <v>0</v>
      </c>
      <c r="AC133" s="31">
        <f t="shared" si="362"/>
        <v>60543.8</v>
      </c>
      <c r="AD133" s="31">
        <f t="shared" ref="AD133:AF133" si="374">AD135+AD136</f>
        <v>-18000</v>
      </c>
      <c r="AE133" s="31">
        <f t="shared" si="363"/>
        <v>42543.8</v>
      </c>
      <c r="AF133" s="42">
        <f t="shared" si="374"/>
        <v>0</v>
      </c>
      <c r="AG133" s="68">
        <f t="shared" si="364"/>
        <v>42543.8</v>
      </c>
      <c r="AH133" s="31">
        <f t="shared" si="371"/>
        <v>80000</v>
      </c>
      <c r="AI133" s="31">
        <f t="shared" si="371"/>
        <v>0</v>
      </c>
      <c r="AJ133" s="31">
        <f t="shared" si="220"/>
        <v>80000</v>
      </c>
      <c r="AK133" s="31">
        <f t="shared" ref="AK133:AM133" si="375">AK135+AK136</f>
        <v>0</v>
      </c>
      <c r="AL133" s="31">
        <f t="shared" si="365"/>
        <v>80000</v>
      </c>
      <c r="AM133" s="31">
        <f t="shared" si="375"/>
        <v>0</v>
      </c>
      <c r="AN133" s="31">
        <f t="shared" si="366"/>
        <v>80000</v>
      </c>
      <c r="AO133" s="31">
        <f t="shared" ref="AO133:AQ133" si="376">AO135+AO136</f>
        <v>0</v>
      </c>
      <c r="AP133" s="31">
        <f t="shared" si="367"/>
        <v>80000</v>
      </c>
      <c r="AQ133" s="31">
        <f t="shared" si="376"/>
        <v>0</v>
      </c>
      <c r="AR133" s="31">
        <f t="shared" si="368"/>
        <v>80000</v>
      </c>
      <c r="AS133" s="42">
        <f t="shared" ref="AS133" si="377">AS135+AS136</f>
        <v>0</v>
      </c>
      <c r="AT133" s="68">
        <f t="shared" si="369"/>
        <v>80000</v>
      </c>
      <c r="AU133" s="25"/>
      <c r="AW133" s="8"/>
    </row>
    <row r="134" spans="1:49" x14ac:dyDescent="0.35">
      <c r="A134" s="89"/>
      <c r="B134" s="90" t="s">
        <v>5</v>
      </c>
      <c r="C134" s="97"/>
      <c r="D134" s="30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68"/>
      <c r="P134" s="31"/>
      <c r="Q134" s="31"/>
      <c r="R134" s="31"/>
      <c r="S134" s="42"/>
      <c r="T134" s="68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42"/>
      <c r="AG134" s="68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42"/>
      <c r="AT134" s="68"/>
      <c r="AU134" s="25"/>
      <c r="AW134" s="8"/>
    </row>
    <row r="135" spans="1:49" s="3" customFormat="1" hidden="1" x14ac:dyDescent="0.35">
      <c r="A135" s="1"/>
      <c r="B135" s="4" t="s">
        <v>6</v>
      </c>
      <c r="C135" s="39"/>
      <c r="D135" s="30">
        <v>60500</v>
      </c>
      <c r="E135" s="31"/>
      <c r="F135" s="31">
        <f t="shared" si="218"/>
        <v>60500</v>
      </c>
      <c r="G135" s="31">
        <v>3770.5059999999999</v>
      </c>
      <c r="H135" s="31">
        <f t="shared" ref="H135:H148" si="378">F135+G135</f>
        <v>64270.506000000001</v>
      </c>
      <c r="I135" s="31"/>
      <c r="J135" s="31">
        <f t="shared" ref="J135:J148" si="379">H135+I135</f>
        <v>64270.506000000001</v>
      </c>
      <c r="K135" s="31">
        <v>-2353.636</v>
      </c>
      <c r="L135" s="31">
        <f t="shared" ref="L135:L148" si="380">J135+K135</f>
        <v>61916.87</v>
      </c>
      <c r="M135" s="31"/>
      <c r="N135" s="31">
        <f t="shared" ref="N135:N148" si="381">L135+M135</f>
        <v>61916.87</v>
      </c>
      <c r="O135" s="68">
        <v>18000</v>
      </c>
      <c r="P135" s="31">
        <f t="shared" ref="P135:P148" si="382">N135+O135</f>
        <v>79916.87</v>
      </c>
      <c r="Q135" s="31"/>
      <c r="R135" s="31">
        <f t="shared" ref="R135:R148" si="383">P135+Q135</f>
        <v>79916.87</v>
      </c>
      <c r="S135" s="42"/>
      <c r="T135" s="31">
        <f t="shared" ref="T135:T148" si="384">R135+S135</f>
        <v>79916.87</v>
      </c>
      <c r="U135" s="31">
        <v>68900</v>
      </c>
      <c r="V135" s="31">
        <v>-8356.2000000000007</v>
      </c>
      <c r="W135" s="31">
        <f t="shared" si="219"/>
        <v>60543.8</v>
      </c>
      <c r="X135" s="31"/>
      <c r="Y135" s="31">
        <f t="shared" ref="Y135:Y148" si="385">W135+X135</f>
        <v>60543.8</v>
      </c>
      <c r="Z135" s="31"/>
      <c r="AA135" s="31">
        <f t="shared" ref="AA135:AA148" si="386">Y135+Z135</f>
        <v>60543.8</v>
      </c>
      <c r="AB135" s="31"/>
      <c r="AC135" s="31">
        <f t="shared" ref="AC135:AC148" si="387">AA135+AB135</f>
        <v>60543.8</v>
      </c>
      <c r="AD135" s="31">
        <v>-18000</v>
      </c>
      <c r="AE135" s="31">
        <f t="shared" ref="AE135:AE148" si="388">AC135+AD135</f>
        <v>42543.8</v>
      </c>
      <c r="AF135" s="42"/>
      <c r="AG135" s="31">
        <f t="shared" ref="AG135:AG148" si="389">AE135+AF135</f>
        <v>42543.8</v>
      </c>
      <c r="AH135" s="31">
        <v>80000</v>
      </c>
      <c r="AI135" s="31"/>
      <c r="AJ135" s="31">
        <f t="shared" si="220"/>
        <v>80000</v>
      </c>
      <c r="AK135" s="31"/>
      <c r="AL135" s="31">
        <f t="shared" ref="AL135:AL148" si="390">AJ135+AK135</f>
        <v>80000</v>
      </c>
      <c r="AM135" s="31"/>
      <c r="AN135" s="31">
        <f t="shared" ref="AN135:AN148" si="391">AL135+AM135</f>
        <v>80000</v>
      </c>
      <c r="AO135" s="31"/>
      <c r="AP135" s="31">
        <f t="shared" ref="AP135:AP148" si="392">AN135+AO135</f>
        <v>80000</v>
      </c>
      <c r="AQ135" s="31"/>
      <c r="AR135" s="31">
        <f t="shared" ref="AR135:AR148" si="393">AP135+AQ135</f>
        <v>80000</v>
      </c>
      <c r="AS135" s="42"/>
      <c r="AT135" s="31">
        <f t="shared" ref="AT135:AT148" si="394">AR135+AS135</f>
        <v>80000</v>
      </c>
      <c r="AU135" s="25" t="s">
        <v>234</v>
      </c>
      <c r="AV135" s="19" t="s">
        <v>50</v>
      </c>
      <c r="AW135" s="8"/>
    </row>
    <row r="136" spans="1:49" x14ac:dyDescent="0.35">
      <c r="A136" s="89"/>
      <c r="B136" s="90" t="s">
        <v>12</v>
      </c>
      <c r="C136" s="94"/>
      <c r="D136" s="30">
        <v>83661.2</v>
      </c>
      <c r="E136" s="31">
        <v>-8013.6</v>
      </c>
      <c r="F136" s="31">
        <f t="shared" si="218"/>
        <v>75647.599999999991</v>
      </c>
      <c r="G136" s="31"/>
      <c r="H136" s="31">
        <f t="shared" si="378"/>
        <v>75647.599999999991</v>
      </c>
      <c r="I136" s="31"/>
      <c r="J136" s="31">
        <f t="shared" si="379"/>
        <v>75647.599999999991</v>
      </c>
      <c r="K136" s="31"/>
      <c r="L136" s="31">
        <f t="shared" si="380"/>
        <v>75647.599999999991</v>
      </c>
      <c r="M136" s="31">
        <v>2353.6</v>
      </c>
      <c r="N136" s="31">
        <f t="shared" si="381"/>
        <v>78001.2</v>
      </c>
      <c r="O136" s="68"/>
      <c r="P136" s="31">
        <f t="shared" si="382"/>
        <v>78001.2</v>
      </c>
      <c r="Q136" s="31"/>
      <c r="R136" s="31">
        <f t="shared" si="383"/>
        <v>78001.2</v>
      </c>
      <c r="S136" s="42"/>
      <c r="T136" s="68">
        <f t="shared" si="384"/>
        <v>78001.2</v>
      </c>
      <c r="U136" s="31">
        <v>0</v>
      </c>
      <c r="V136" s="31"/>
      <c r="W136" s="31">
        <f t="shared" si="219"/>
        <v>0</v>
      </c>
      <c r="X136" s="31"/>
      <c r="Y136" s="31">
        <f t="shared" si="385"/>
        <v>0</v>
      </c>
      <c r="Z136" s="31"/>
      <c r="AA136" s="31">
        <f t="shared" si="386"/>
        <v>0</v>
      </c>
      <c r="AB136" s="31"/>
      <c r="AC136" s="31">
        <f t="shared" si="387"/>
        <v>0</v>
      </c>
      <c r="AD136" s="31"/>
      <c r="AE136" s="31">
        <f t="shared" si="388"/>
        <v>0</v>
      </c>
      <c r="AF136" s="42"/>
      <c r="AG136" s="68">
        <f t="shared" si="389"/>
        <v>0</v>
      </c>
      <c r="AH136" s="31">
        <v>0</v>
      </c>
      <c r="AI136" s="31"/>
      <c r="AJ136" s="31">
        <f t="shared" si="220"/>
        <v>0</v>
      </c>
      <c r="AK136" s="31"/>
      <c r="AL136" s="31">
        <f t="shared" si="390"/>
        <v>0</v>
      </c>
      <c r="AM136" s="31"/>
      <c r="AN136" s="31">
        <f t="shared" si="391"/>
        <v>0</v>
      </c>
      <c r="AO136" s="31"/>
      <c r="AP136" s="31">
        <f t="shared" si="392"/>
        <v>0</v>
      </c>
      <c r="AQ136" s="31"/>
      <c r="AR136" s="31">
        <f t="shared" si="393"/>
        <v>0</v>
      </c>
      <c r="AS136" s="42"/>
      <c r="AT136" s="68">
        <f t="shared" si="394"/>
        <v>0</v>
      </c>
      <c r="AU136" s="25" t="s">
        <v>263</v>
      </c>
      <c r="AW136" s="8"/>
    </row>
    <row r="137" spans="1:49" ht="54" x14ac:dyDescent="0.35">
      <c r="A137" s="89" t="s">
        <v>156</v>
      </c>
      <c r="B137" s="94" t="s">
        <v>99</v>
      </c>
      <c r="C137" s="97" t="s">
        <v>28</v>
      </c>
      <c r="D137" s="30">
        <v>43000</v>
      </c>
      <c r="E137" s="31"/>
      <c r="F137" s="31">
        <f t="shared" si="218"/>
        <v>43000</v>
      </c>
      <c r="G137" s="31"/>
      <c r="H137" s="31">
        <f t="shared" si="378"/>
        <v>43000</v>
      </c>
      <c r="I137" s="31"/>
      <c r="J137" s="31">
        <f t="shared" si="379"/>
        <v>43000</v>
      </c>
      <c r="K137" s="31"/>
      <c r="L137" s="31">
        <f t="shared" si="380"/>
        <v>43000</v>
      </c>
      <c r="M137" s="31"/>
      <c r="N137" s="31">
        <f t="shared" si="381"/>
        <v>43000</v>
      </c>
      <c r="O137" s="68"/>
      <c r="P137" s="31">
        <f t="shared" si="382"/>
        <v>43000</v>
      </c>
      <c r="Q137" s="31"/>
      <c r="R137" s="31">
        <f t="shared" si="383"/>
        <v>43000</v>
      </c>
      <c r="S137" s="42"/>
      <c r="T137" s="68">
        <f t="shared" si="384"/>
        <v>43000</v>
      </c>
      <c r="U137" s="31">
        <v>30079.5</v>
      </c>
      <c r="V137" s="31"/>
      <c r="W137" s="31">
        <f t="shared" si="219"/>
        <v>30079.5</v>
      </c>
      <c r="X137" s="31"/>
      <c r="Y137" s="31">
        <f t="shared" si="385"/>
        <v>30079.5</v>
      </c>
      <c r="Z137" s="31"/>
      <c r="AA137" s="31">
        <f t="shared" si="386"/>
        <v>30079.5</v>
      </c>
      <c r="AB137" s="31"/>
      <c r="AC137" s="31">
        <f t="shared" si="387"/>
        <v>30079.5</v>
      </c>
      <c r="AD137" s="31"/>
      <c r="AE137" s="31">
        <f t="shared" si="388"/>
        <v>30079.5</v>
      </c>
      <c r="AF137" s="42"/>
      <c r="AG137" s="68">
        <f t="shared" si="389"/>
        <v>30079.5</v>
      </c>
      <c r="AH137" s="31">
        <v>29480.400000000001</v>
      </c>
      <c r="AI137" s="31"/>
      <c r="AJ137" s="31">
        <f t="shared" si="220"/>
        <v>29480.400000000001</v>
      </c>
      <c r="AK137" s="31"/>
      <c r="AL137" s="31">
        <f t="shared" si="390"/>
        <v>29480.400000000001</v>
      </c>
      <c r="AM137" s="31"/>
      <c r="AN137" s="31">
        <f t="shared" si="391"/>
        <v>29480.400000000001</v>
      </c>
      <c r="AO137" s="31"/>
      <c r="AP137" s="31">
        <f t="shared" si="392"/>
        <v>29480.400000000001</v>
      </c>
      <c r="AQ137" s="31"/>
      <c r="AR137" s="31">
        <f t="shared" si="393"/>
        <v>29480.400000000001</v>
      </c>
      <c r="AS137" s="42"/>
      <c r="AT137" s="68">
        <f t="shared" si="394"/>
        <v>29480.400000000001</v>
      </c>
      <c r="AU137" s="25" t="s">
        <v>235</v>
      </c>
      <c r="AW137" s="8"/>
    </row>
    <row r="138" spans="1:49" ht="54" x14ac:dyDescent="0.35">
      <c r="A138" s="89" t="s">
        <v>157</v>
      </c>
      <c r="B138" s="90" t="s">
        <v>100</v>
      </c>
      <c r="C138" s="97" t="s">
        <v>28</v>
      </c>
      <c r="D138" s="30">
        <v>3673.8</v>
      </c>
      <c r="E138" s="31">
        <v>-78.5</v>
      </c>
      <c r="F138" s="31">
        <f t="shared" si="218"/>
        <v>3595.3</v>
      </c>
      <c r="G138" s="31">
        <v>240.69399999999999</v>
      </c>
      <c r="H138" s="31">
        <f t="shared" si="378"/>
        <v>3835.9940000000001</v>
      </c>
      <c r="I138" s="31"/>
      <c r="J138" s="31">
        <f t="shared" si="379"/>
        <v>3835.9940000000001</v>
      </c>
      <c r="K138" s="31"/>
      <c r="L138" s="31">
        <f t="shared" si="380"/>
        <v>3835.9940000000001</v>
      </c>
      <c r="M138" s="31"/>
      <c r="N138" s="31">
        <f t="shared" si="381"/>
        <v>3835.9940000000001</v>
      </c>
      <c r="O138" s="68"/>
      <c r="P138" s="31">
        <f t="shared" si="382"/>
        <v>3835.9940000000001</v>
      </c>
      <c r="Q138" s="31"/>
      <c r="R138" s="31">
        <f t="shared" si="383"/>
        <v>3835.9940000000001</v>
      </c>
      <c r="S138" s="42"/>
      <c r="T138" s="68">
        <f t="shared" si="384"/>
        <v>3835.9940000000001</v>
      </c>
      <c r="U138" s="31">
        <v>18064.5</v>
      </c>
      <c r="V138" s="31"/>
      <c r="W138" s="31">
        <f t="shared" si="219"/>
        <v>18064.5</v>
      </c>
      <c r="X138" s="31"/>
      <c r="Y138" s="31">
        <f t="shared" si="385"/>
        <v>18064.5</v>
      </c>
      <c r="Z138" s="31"/>
      <c r="AA138" s="31">
        <f t="shared" si="386"/>
        <v>18064.5</v>
      </c>
      <c r="AB138" s="31"/>
      <c r="AC138" s="31">
        <f t="shared" si="387"/>
        <v>18064.5</v>
      </c>
      <c r="AD138" s="31"/>
      <c r="AE138" s="31">
        <f t="shared" si="388"/>
        <v>18064.5</v>
      </c>
      <c r="AF138" s="42"/>
      <c r="AG138" s="68">
        <f t="shared" si="389"/>
        <v>18064.5</v>
      </c>
      <c r="AH138" s="31">
        <v>0</v>
      </c>
      <c r="AI138" s="31"/>
      <c r="AJ138" s="31">
        <f t="shared" si="220"/>
        <v>0</v>
      </c>
      <c r="AK138" s="31"/>
      <c r="AL138" s="31">
        <f t="shared" si="390"/>
        <v>0</v>
      </c>
      <c r="AM138" s="31"/>
      <c r="AN138" s="31">
        <f t="shared" si="391"/>
        <v>0</v>
      </c>
      <c r="AO138" s="31"/>
      <c r="AP138" s="31">
        <f t="shared" si="392"/>
        <v>0</v>
      </c>
      <c r="AQ138" s="31"/>
      <c r="AR138" s="31">
        <f t="shared" si="393"/>
        <v>0</v>
      </c>
      <c r="AS138" s="42"/>
      <c r="AT138" s="68">
        <f t="shared" si="394"/>
        <v>0</v>
      </c>
      <c r="AU138" s="25" t="s">
        <v>236</v>
      </c>
      <c r="AW138" s="8"/>
    </row>
    <row r="139" spans="1:49" ht="54" x14ac:dyDescent="0.35">
      <c r="A139" s="89" t="s">
        <v>158</v>
      </c>
      <c r="B139" s="90" t="s">
        <v>101</v>
      </c>
      <c r="C139" s="97" t="s">
        <v>28</v>
      </c>
      <c r="D139" s="30">
        <v>50217.2</v>
      </c>
      <c r="E139" s="31"/>
      <c r="F139" s="31">
        <f t="shared" si="218"/>
        <v>50217.2</v>
      </c>
      <c r="G139" s="31"/>
      <c r="H139" s="31">
        <f t="shared" si="378"/>
        <v>50217.2</v>
      </c>
      <c r="I139" s="31"/>
      <c r="J139" s="31">
        <f t="shared" si="379"/>
        <v>50217.2</v>
      </c>
      <c r="K139" s="31"/>
      <c r="L139" s="31">
        <f t="shared" si="380"/>
        <v>50217.2</v>
      </c>
      <c r="M139" s="31"/>
      <c r="N139" s="31">
        <f t="shared" si="381"/>
        <v>50217.2</v>
      </c>
      <c r="O139" s="68"/>
      <c r="P139" s="31">
        <f t="shared" si="382"/>
        <v>50217.2</v>
      </c>
      <c r="Q139" s="31"/>
      <c r="R139" s="31">
        <f t="shared" si="383"/>
        <v>50217.2</v>
      </c>
      <c r="S139" s="42"/>
      <c r="T139" s="68">
        <f t="shared" si="384"/>
        <v>50217.2</v>
      </c>
      <c r="U139" s="31">
        <v>33915.699999999997</v>
      </c>
      <c r="V139" s="31">
        <v>-1565.6</v>
      </c>
      <c r="W139" s="31">
        <f t="shared" si="219"/>
        <v>32350.1</v>
      </c>
      <c r="X139" s="31"/>
      <c r="Y139" s="31">
        <f t="shared" si="385"/>
        <v>32350.1</v>
      </c>
      <c r="Z139" s="31"/>
      <c r="AA139" s="31">
        <f t="shared" si="386"/>
        <v>32350.1</v>
      </c>
      <c r="AB139" s="31"/>
      <c r="AC139" s="31">
        <f t="shared" si="387"/>
        <v>32350.1</v>
      </c>
      <c r="AD139" s="31"/>
      <c r="AE139" s="31">
        <f t="shared" si="388"/>
        <v>32350.1</v>
      </c>
      <c r="AF139" s="42"/>
      <c r="AG139" s="68">
        <f t="shared" si="389"/>
        <v>32350.1</v>
      </c>
      <c r="AH139" s="31">
        <v>0</v>
      </c>
      <c r="AI139" s="31"/>
      <c r="AJ139" s="31">
        <f t="shared" si="220"/>
        <v>0</v>
      </c>
      <c r="AK139" s="31"/>
      <c r="AL139" s="31">
        <f t="shared" si="390"/>
        <v>0</v>
      </c>
      <c r="AM139" s="31"/>
      <c r="AN139" s="31">
        <f t="shared" si="391"/>
        <v>0</v>
      </c>
      <c r="AO139" s="31"/>
      <c r="AP139" s="31">
        <f t="shared" si="392"/>
        <v>0</v>
      </c>
      <c r="AQ139" s="31"/>
      <c r="AR139" s="31">
        <f t="shared" si="393"/>
        <v>0</v>
      </c>
      <c r="AS139" s="42"/>
      <c r="AT139" s="68">
        <f t="shared" si="394"/>
        <v>0</v>
      </c>
      <c r="AU139" s="25" t="s">
        <v>237</v>
      </c>
      <c r="AW139" s="8"/>
    </row>
    <row r="140" spans="1:49" ht="54" x14ac:dyDescent="0.35">
      <c r="A140" s="89" t="s">
        <v>159</v>
      </c>
      <c r="B140" s="90" t="s">
        <v>102</v>
      </c>
      <c r="C140" s="97" t="s">
        <v>28</v>
      </c>
      <c r="D140" s="30">
        <v>36605.5</v>
      </c>
      <c r="E140" s="31">
        <v>-765.5</v>
      </c>
      <c r="F140" s="31">
        <f t="shared" si="218"/>
        <v>35840</v>
      </c>
      <c r="G140" s="31"/>
      <c r="H140" s="31">
        <f t="shared" si="378"/>
        <v>35840</v>
      </c>
      <c r="I140" s="31"/>
      <c r="J140" s="31">
        <f t="shared" si="379"/>
        <v>35840</v>
      </c>
      <c r="K140" s="31"/>
      <c r="L140" s="31">
        <f t="shared" si="380"/>
        <v>35840</v>
      </c>
      <c r="M140" s="31"/>
      <c r="N140" s="31">
        <f t="shared" si="381"/>
        <v>35840</v>
      </c>
      <c r="O140" s="68"/>
      <c r="P140" s="31">
        <f t="shared" si="382"/>
        <v>35840</v>
      </c>
      <c r="Q140" s="31"/>
      <c r="R140" s="31">
        <f t="shared" si="383"/>
        <v>35840</v>
      </c>
      <c r="S140" s="42"/>
      <c r="T140" s="68">
        <f t="shared" si="384"/>
        <v>35840</v>
      </c>
      <c r="U140" s="31">
        <v>0</v>
      </c>
      <c r="V140" s="31"/>
      <c r="W140" s="31">
        <f t="shared" si="219"/>
        <v>0</v>
      </c>
      <c r="X140" s="31"/>
      <c r="Y140" s="31">
        <f t="shared" si="385"/>
        <v>0</v>
      </c>
      <c r="Z140" s="31"/>
      <c r="AA140" s="31">
        <f t="shared" si="386"/>
        <v>0</v>
      </c>
      <c r="AB140" s="31"/>
      <c r="AC140" s="31">
        <f t="shared" si="387"/>
        <v>0</v>
      </c>
      <c r="AD140" s="31"/>
      <c r="AE140" s="31">
        <f t="shared" si="388"/>
        <v>0</v>
      </c>
      <c r="AF140" s="42"/>
      <c r="AG140" s="68">
        <f t="shared" si="389"/>
        <v>0</v>
      </c>
      <c r="AH140" s="31">
        <v>0</v>
      </c>
      <c r="AI140" s="31"/>
      <c r="AJ140" s="31">
        <f t="shared" si="220"/>
        <v>0</v>
      </c>
      <c r="AK140" s="31"/>
      <c r="AL140" s="31">
        <f t="shared" si="390"/>
        <v>0</v>
      </c>
      <c r="AM140" s="31"/>
      <c r="AN140" s="31">
        <f t="shared" si="391"/>
        <v>0</v>
      </c>
      <c r="AO140" s="31"/>
      <c r="AP140" s="31">
        <f t="shared" si="392"/>
        <v>0</v>
      </c>
      <c r="AQ140" s="31"/>
      <c r="AR140" s="31">
        <f t="shared" si="393"/>
        <v>0</v>
      </c>
      <c r="AS140" s="42"/>
      <c r="AT140" s="68">
        <f t="shared" si="394"/>
        <v>0</v>
      </c>
      <c r="AU140" s="25" t="s">
        <v>238</v>
      </c>
      <c r="AW140" s="8"/>
    </row>
    <row r="141" spans="1:49" s="3" customFormat="1" ht="54" hidden="1" x14ac:dyDescent="0.35">
      <c r="A141" s="1" t="s">
        <v>157</v>
      </c>
      <c r="B141" s="4" t="s">
        <v>103</v>
      </c>
      <c r="C141" s="5" t="s">
        <v>28</v>
      </c>
      <c r="D141" s="30">
        <v>0</v>
      </c>
      <c r="E141" s="31"/>
      <c r="F141" s="31">
        <f t="shared" si="218"/>
        <v>0</v>
      </c>
      <c r="G141" s="31"/>
      <c r="H141" s="31">
        <f t="shared" si="378"/>
        <v>0</v>
      </c>
      <c r="I141" s="31"/>
      <c r="J141" s="31">
        <f t="shared" si="379"/>
        <v>0</v>
      </c>
      <c r="K141" s="31"/>
      <c r="L141" s="31">
        <f t="shared" si="380"/>
        <v>0</v>
      </c>
      <c r="M141" s="31"/>
      <c r="N141" s="31">
        <f t="shared" si="381"/>
        <v>0</v>
      </c>
      <c r="O141" s="68"/>
      <c r="P141" s="31">
        <f t="shared" si="382"/>
        <v>0</v>
      </c>
      <c r="Q141" s="31"/>
      <c r="R141" s="31">
        <f t="shared" si="383"/>
        <v>0</v>
      </c>
      <c r="S141" s="42"/>
      <c r="T141" s="31">
        <f t="shared" si="384"/>
        <v>0</v>
      </c>
      <c r="U141" s="31">
        <v>0</v>
      </c>
      <c r="V141" s="31"/>
      <c r="W141" s="31">
        <f t="shared" si="219"/>
        <v>0</v>
      </c>
      <c r="X141" s="31"/>
      <c r="Y141" s="31">
        <f t="shared" si="385"/>
        <v>0</v>
      </c>
      <c r="Z141" s="31"/>
      <c r="AA141" s="31">
        <f t="shared" si="386"/>
        <v>0</v>
      </c>
      <c r="AB141" s="31"/>
      <c r="AC141" s="31">
        <f t="shared" si="387"/>
        <v>0</v>
      </c>
      <c r="AD141" s="31"/>
      <c r="AE141" s="31">
        <f t="shared" si="388"/>
        <v>0</v>
      </c>
      <c r="AF141" s="42"/>
      <c r="AG141" s="31">
        <f t="shared" si="389"/>
        <v>0</v>
      </c>
      <c r="AH141" s="31">
        <v>92000</v>
      </c>
      <c r="AI141" s="31"/>
      <c r="AJ141" s="31">
        <f t="shared" si="220"/>
        <v>92000</v>
      </c>
      <c r="AK141" s="31"/>
      <c r="AL141" s="31">
        <f t="shared" si="390"/>
        <v>92000</v>
      </c>
      <c r="AM141" s="31"/>
      <c r="AN141" s="31">
        <f t="shared" si="391"/>
        <v>92000</v>
      </c>
      <c r="AO141" s="31"/>
      <c r="AP141" s="31">
        <f t="shared" si="392"/>
        <v>92000</v>
      </c>
      <c r="AQ141" s="31">
        <v>-92000</v>
      </c>
      <c r="AR141" s="31">
        <f t="shared" si="393"/>
        <v>0</v>
      </c>
      <c r="AS141" s="42"/>
      <c r="AT141" s="31">
        <f t="shared" si="394"/>
        <v>0</v>
      </c>
      <c r="AU141" s="25" t="s">
        <v>239</v>
      </c>
      <c r="AV141" s="19" t="s">
        <v>50</v>
      </c>
      <c r="AW141" s="8"/>
    </row>
    <row r="142" spans="1:49" ht="54" x14ac:dyDescent="0.35">
      <c r="A142" s="89" t="s">
        <v>160</v>
      </c>
      <c r="B142" s="90" t="s">
        <v>104</v>
      </c>
      <c r="C142" s="97" t="s">
        <v>28</v>
      </c>
      <c r="D142" s="30">
        <v>54241.5</v>
      </c>
      <c r="E142" s="31">
        <v>-630.1</v>
      </c>
      <c r="F142" s="31">
        <f t="shared" si="218"/>
        <v>53611.4</v>
      </c>
      <c r="G142" s="31"/>
      <c r="H142" s="31">
        <f t="shared" si="378"/>
        <v>53611.4</v>
      </c>
      <c r="I142" s="31"/>
      <c r="J142" s="31">
        <f t="shared" si="379"/>
        <v>53611.4</v>
      </c>
      <c r="K142" s="31"/>
      <c r="L142" s="31">
        <f t="shared" si="380"/>
        <v>53611.4</v>
      </c>
      <c r="M142" s="31"/>
      <c r="N142" s="31">
        <f t="shared" si="381"/>
        <v>53611.4</v>
      </c>
      <c r="O142" s="68"/>
      <c r="P142" s="31">
        <f t="shared" si="382"/>
        <v>53611.4</v>
      </c>
      <c r="Q142" s="31"/>
      <c r="R142" s="31">
        <f t="shared" si="383"/>
        <v>53611.4</v>
      </c>
      <c r="S142" s="42"/>
      <c r="T142" s="68">
        <f t="shared" si="384"/>
        <v>53611.4</v>
      </c>
      <c r="U142" s="31">
        <v>0</v>
      </c>
      <c r="V142" s="31"/>
      <c r="W142" s="31">
        <f t="shared" si="219"/>
        <v>0</v>
      </c>
      <c r="X142" s="31"/>
      <c r="Y142" s="31">
        <f t="shared" si="385"/>
        <v>0</v>
      </c>
      <c r="Z142" s="31"/>
      <c r="AA142" s="31">
        <f t="shared" si="386"/>
        <v>0</v>
      </c>
      <c r="AB142" s="31"/>
      <c r="AC142" s="31">
        <f t="shared" si="387"/>
        <v>0</v>
      </c>
      <c r="AD142" s="31"/>
      <c r="AE142" s="31">
        <f t="shared" si="388"/>
        <v>0</v>
      </c>
      <c r="AF142" s="42"/>
      <c r="AG142" s="68">
        <f t="shared" si="389"/>
        <v>0</v>
      </c>
      <c r="AH142" s="31">
        <v>0</v>
      </c>
      <c r="AI142" s="31"/>
      <c r="AJ142" s="31">
        <f t="shared" si="220"/>
        <v>0</v>
      </c>
      <c r="AK142" s="31"/>
      <c r="AL142" s="31">
        <f t="shared" si="390"/>
        <v>0</v>
      </c>
      <c r="AM142" s="31"/>
      <c r="AN142" s="31">
        <f t="shared" si="391"/>
        <v>0</v>
      </c>
      <c r="AO142" s="31"/>
      <c r="AP142" s="31">
        <f t="shared" si="392"/>
        <v>0</v>
      </c>
      <c r="AQ142" s="31"/>
      <c r="AR142" s="31">
        <f t="shared" si="393"/>
        <v>0</v>
      </c>
      <c r="AS142" s="42"/>
      <c r="AT142" s="68">
        <f t="shared" si="394"/>
        <v>0</v>
      </c>
      <c r="AU142" s="25" t="s">
        <v>240</v>
      </c>
      <c r="AW142" s="8"/>
    </row>
    <row r="143" spans="1:49" ht="54" x14ac:dyDescent="0.35">
      <c r="A143" s="89" t="s">
        <v>161</v>
      </c>
      <c r="B143" s="90" t="s">
        <v>105</v>
      </c>
      <c r="C143" s="97" t="s">
        <v>28</v>
      </c>
      <c r="D143" s="30">
        <v>56188.4</v>
      </c>
      <c r="E143" s="31"/>
      <c r="F143" s="31">
        <f t="shared" si="218"/>
        <v>56188.4</v>
      </c>
      <c r="G143" s="31"/>
      <c r="H143" s="31">
        <f t="shared" si="378"/>
        <v>56188.4</v>
      </c>
      <c r="I143" s="31"/>
      <c r="J143" s="31">
        <f t="shared" si="379"/>
        <v>56188.4</v>
      </c>
      <c r="K143" s="31"/>
      <c r="L143" s="31">
        <f t="shared" si="380"/>
        <v>56188.4</v>
      </c>
      <c r="M143" s="31"/>
      <c r="N143" s="31">
        <f t="shared" si="381"/>
        <v>56188.4</v>
      </c>
      <c r="O143" s="68"/>
      <c r="P143" s="31">
        <f t="shared" si="382"/>
        <v>56188.4</v>
      </c>
      <c r="Q143" s="31"/>
      <c r="R143" s="31">
        <f t="shared" si="383"/>
        <v>56188.4</v>
      </c>
      <c r="S143" s="42"/>
      <c r="T143" s="68">
        <f t="shared" si="384"/>
        <v>56188.4</v>
      </c>
      <c r="U143" s="31">
        <v>25289.4</v>
      </c>
      <c r="V143" s="31">
        <v>-203.3</v>
      </c>
      <c r="W143" s="31">
        <f t="shared" si="219"/>
        <v>25086.100000000002</v>
      </c>
      <c r="X143" s="31"/>
      <c r="Y143" s="31">
        <f t="shared" si="385"/>
        <v>25086.100000000002</v>
      </c>
      <c r="Z143" s="31"/>
      <c r="AA143" s="31">
        <f t="shared" si="386"/>
        <v>25086.100000000002</v>
      </c>
      <c r="AB143" s="31"/>
      <c r="AC143" s="31">
        <f t="shared" si="387"/>
        <v>25086.100000000002</v>
      </c>
      <c r="AD143" s="31"/>
      <c r="AE143" s="31">
        <f t="shared" si="388"/>
        <v>25086.100000000002</v>
      </c>
      <c r="AF143" s="42"/>
      <c r="AG143" s="68">
        <f t="shared" si="389"/>
        <v>25086.100000000002</v>
      </c>
      <c r="AH143" s="31">
        <v>0</v>
      </c>
      <c r="AI143" s="31"/>
      <c r="AJ143" s="31">
        <f t="shared" si="220"/>
        <v>0</v>
      </c>
      <c r="AK143" s="31"/>
      <c r="AL143" s="31">
        <f t="shared" si="390"/>
        <v>0</v>
      </c>
      <c r="AM143" s="31"/>
      <c r="AN143" s="31">
        <f t="shared" si="391"/>
        <v>0</v>
      </c>
      <c r="AO143" s="31"/>
      <c r="AP143" s="31">
        <f t="shared" si="392"/>
        <v>0</v>
      </c>
      <c r="AQ143" s="31"/>
      <c r="AR143" s="31">
        <f t="shared" si="393"/>
        <v>0</v>
      </c>
      <c r="AS143" s="42"/>
      <c r="AT143" s="68">
        <f t="shared" si="394"/>
        <v>0</v>
      </c>
      <c r="AU143" s="25" t="s">
        <v>241</v>
      </c>
      <c r="AW143" s="8"/>
    </row>
    <row r="144" spans="1:49" ht="54" x14ac:dyDescent="0.35">
      <c r="A144" s="89" t="s">
        <v>162</v>
      </c>
      <c r="B144" s="90" t="s">
        <v>106</v>
      </c>
      <c r="C144" s="97" t="s">
        <v>28</v>
      </c>
      <c r="D144" s="30">
        <v>16975.900000000001</v>
      </c>
      <c r="E144" s="31"/>
      <c r="F144" s="31">
        <f t="shared" si="218"/>
        <v>16975.900000000001</v>
      </c>
      <c r="G144" s="31"/>
      <c r="H144" s="31">
        <f t="shared" si="378"/>
        <v>16975.900000000001</v>
      </c>
      <c r="I144" s="31"/>
      <c r="J144" s="31">
        <f t="shared" si="379"/>
        <v>16975.900000000001</v>
      </c>
      <c r="K144" s="31"/>
      <c r="L144" s="31">
        <f t="shared" si="380"/>
        <v>16975.900000000001</v>
      </c>
      <c r="M144" s="31"/>
      <c r="N144" s="31">
        <f t="shared" si="381"/>
        <v>16975.900000000001</v>
      </c>
      <c r="O144" s="68"/>
      <c r="P144" s="31">
        <f t="shared" si="382"/>
        <v>16975.900000000001</v>
      </c>
      <c r="Q144" s="31"/>
      <c r="R144" s="31">
        <f t="shared" si="383"/>
        <v>16975.900000000001</v>
      </c>
      <c r="S144" s="42"/>
      <c r="T144" s="68">
        <f t="shared" si="384"/>
        <v>16975.900000000001</v>
      </c>
      <c r="U144" s="31">
        <v>0</v>
      </c>
      <c r="V144" s="31"/>
      <c r="W144" s="31">
        <f t="shared" si="219"/>
        <v>0</v>
      </c>
      <c r="X144" s="31"/>
      <c r="Y144" s="31">
        <f t="shared" si="385"/>
        <v>0</v>
      </c>
      <c r="Z144" s="31"/>
      <c r="AA144" s="31">
        <f t="shared" si="386"/>
        <v>0</v>
      </c>
      <c r="AB144" s="31"/>
      <c r="AC144" s="31">
        <f t="shared" si="387"/>
        <v>0</v>
      </c>
      <c r="AD144" s="31"/>
      <c r="AE144" s="31">
        <f t="shared" si="388"/>
        <v>0</v>
      </c>
      <c r="AF144" s="42"/>
      <c r="AG144" s="68">
        <f t="shared" si="389"/>
        <v>0</v>
      </c>
      <c r="AH144" s="31">
        <v>0</v>
      </c>
      <c r="AI144" s="31"/>
      <c r="AJ144" s="31">
        <f t="shared" si="220"/>
        <v>0</v>
      </c>
      <c r="AK144" s="31"/>
      <c r="AL144" s="31">
        <f t="shared" si="390"/>
        <v>0</v>
      </c>
      <c r="AM144" s="31"/>
      <c r="AN144" s="31">
        <f t="shared" si="391"/>
        <v>0</v>
      </c>
      <c r="AO144" s="31"/>
      <c r="AP144" s="31">
        <f t="shared" si="392"/>
        <v>0</v>
      </c>
      <c r="AQ144" s="31"/>
      <c r="AR144" s="31">
        <f t="shared" si="393"/>
        <v>0</v>
      </c>
      <c r="AS144" s="42"/>
      <c r="AT144" s="68">
        <f t="shared" si="394"/>
        <v>0</v>
      </c>
      <c r="AU144" s="25" t="s">
        <v>259</v>
      </c>
      <c r="AW144" s="8"/>
    </row>
    <row r="145" spans="1:49" ht="54" x14ac:dyDescent="0.35">
      <c r="A145" s="89" t="s">
        <v>163</v>
      </c>
      <c r="B145" s="94" t="s">
        <v>107</v>
      </c>
      <c r="C145" s="97" t="s">
        <v>32</v>
      </c>
      <c r="D145" s="30">
        <v>4161.5</v>
      </c>
      <c r="E145" s="31"/>
      <c r="F145" s="31">
        <f t="shared" si="218"/>
        <v>4161.5</v>
      </c>
      <c r="G145" s="31"/>
      <c r="H145" s="31">
        <f t="shared" si="378"/>
        <v>4161.5</v>
      </c>
      <c r="I145" s="31"/>
      <c r="J145" s="31">
        <f t="shared" si="379"/>
        <v>4161.5</v>
      </c>
      <c r="K145" s="31"/>
      <c r="L145" s="31">
        <f t="shared" si="380"/>
        <v>4161.5</v>
      </c>
      <c r="M145" s="31"/>
      <c r="N145" s="31">
        <f t="shared" si="381"/>
        <v>4161.5</v>
      </c>
      <c r="O145" s="68"/>
      <c r="P145" s="31">
        <f t="shared" si="382"/>
        <v>4161.5</v>
      </c>
      <c r="Q145" s="31"/>
      <c r="R145" s="31">
        <f t="shared" si="383"/>
        <v>4161.5</v>
      </c>
      <c r="S145" s="42">
        <v>-1361.5</v>
      </c>
      <c r="T145" s="68">
        <f t="shared" si="384"/>
        <v>2800</v>
      </c>
      <c r="U145" s="31">
        <v>0</v>
      </c>
      <c r="V145" s="31"/>
      <c r="W145" s="31">
        <f t="shared" si="219"/>
        <v>0</v>
      </c>
      <c r="X145" s="31"/>
      <c r="Y145" s="31">
        <f t="shared" si="385"/>
        <v>0</v>
      </c>
      <c r="Z145" s="31"/>
      <c r="AA145" s="31">
        <f t="shared" si="386"/>
        <v>0</v>
      </c>
      <c r="AB145" s="31"/>
      <c r="AC145" s="31">
        <f t="shared" si="387"/>
        <v>0</v>
      </c>
      <c r="AD145" s="31"/>
      <c r="AE145" s="31">
        <f t="shared" si="388"/>
        <v>0</v>
      </c>
      <c r="AF145" s="42"/>
      <c r="AG145" s="68">
        <f t="shared" si="389"/>
        <v>0</v>
      </c>
      <c r="AH145" s="31">
        <v>0</v>
      </c>
      <c r="AI145" s="31"/>
      <c r="AJ145" s="31">
        <f t="shared" si="220"/>
        <v>0</v>
      </c>
      <c r="AK145" s="31"/>
      <c r="AL145" s="31">
        <f t="shared" si="390"/>
        <v>0</v>
      </c>
      <c r="AM145" s="31"/>
      <c r="AN145" s="31">
        <f t="shared" si="391"/>
        <v>0</v>
      </c>
      <c r="AO145" s="31"/>
      <c r="AP145" s="31">
        <f t="shared" si="392"/>
        <v>0</v>
      </c>
      <c r="AQ145" s="31"/>
      <c r="AR145" s="31">
        <f t="shared" si="393"/>
        <v>0</v>
      </c>
      <c r="AS145" s="42"/>
      <c r="AT145" s="68">
        <f t="shared" si="394"/>
        <v>0</v>
      </c>
      <c r="AU145" s="25" t="s">
        <v>260</v>
      </c>
      <c r="AW145" s="8"/>
    </row>
    <row r="146" spans="1:49" ht="54" x14ac:dyDescent="0.35">
      <c r="A146" s="89" t="s">
        <v>164</v>
      </c>
      <c r="B146" s="94" t="s">
        <v>108</v>
      </c>
      <c r="C146" s="97" t="s">
        <v>28</v>
      </c>
      <c r="D146" s="30">
        <v>96500</v>
      </c>
      <c r="E146" s="31"/>
      <c r="F146" s="31">
        <f t="shared" si="218"/>
        <v>96500</v>
      </c>
      <c r="G146" s="31"/>
      <c r="H146" s="31">
        <f t="shared" si="378"/>
        <v>96500</v>
      </c>
      <c r="I146" s="31"/>
      <c r="J146" s="31">
        <f t="shared" si="379"/>
        <v>96500</v>
      </c>
      <c r="K146" s="31"/>
      <c r="L146" s="31">
        <f t="shared" si="380"/>
        <v>96500</v>
      </c>
      <c r="M146" s="31"/>
      <c r="N146" s="31">
        <f t="shared" si="381"/>
        <v>96500</v>
      </c>
      <c r="O146" s="68"/>
      <c r="P146" s="31">
        <f t="shared" si="382"/>
        <v>96500</v>
      </c>
      <c r="Q146" s="31"/>
      <c r="R146" s="31">
        <f t="shared" si="383"/>
        <v>96500</v>
      </c>
      <c r="S146" s="42"/>
      <c r="T146" s="68">
        <f t="shared" si="384"/>
        <v>96500</v>
      </c>
      <c r="U146" s="31">
        <v>365837.5</v>
      </c>
      <c r="V146" s="31"/>
      <c r="W146" s="31">
        <f t="shared" si="219"/>
        <v>365837.5</v>
      </c>
      <c r="X146" s="31"/>
      <c r="Y146" s="31">
        <f t="shared" si="385"/>
        <v>365837.5</v>
      </c>
      <c r="Z146" s="31"/>
      <c r="AA146" s="31">
        <f t="shared" si="386"/>
        <v>365837.5</v>
      </c>
      <c r="AB146" s="31"/>
      <c r="AC146" s="31">
        <f t="shared" si="387"/>
        <v>365837.5</v>
      </c>
      <c r="AD146" s="31"/>
      <c r="AE146" s="31">
        <f t="shared" si="388"/>
        <v>365837.5</v>
      </c>
      <c r="AF146" s="42"/>
      <c r="AG146" s="68">
        <f t="shared" si="389"/>
        <v>365837.5</v>
      </c>
      <c r="AH146" s="31">
        <v>0</v>
      </c>
      <c r="AI146" s="31"/>
      <c r="AJ146" s="31">
        <f t="shared" si="220"/>
        <v>0</v>
      </c>
      <c r="AK146" s="31"/>
      <c r="AL146" s="31">
        <f t="shared" si="390"/>
        <v>0</v>
      </c>
      <c r="AM146" s="31"/>
      <c r="AN146" s="31">
        <f t="shared" si="391"/>
        <v>0</v>
      </c>
      <c r="AO146" s="31"/>
      <c r="AP146" s="31">
        <f t="shared" si="392"/>
        <v>0</v>
      </c>
      <c r="AQ146" s="31"/>
      <c r="AR146" s="31">
        <f t="shared" si="393"/>
        <v>0</v>
      </c>
      <c r="AS146" s="42"/>
      <c r="AT146" s="68">
        <f t="shared" si="394"/>
        <v>0</v>
      </c>
      <c r="AU146" s="25" t="s">
        <v>261</v>
      </c>
      <c r="AW146" s="8"/>
    </row>
    <row r="147" spans="1:49" ht="54" x14ac:dyDescent="0.35">
      <c r="A147" s="89" t="s">
        <v>165</v>
      </c>
      <c r="B147" s="94" t="s">
        <v>356</v>
      </c>
      <c r="C147" s="97" t="s">
        <v>32</v>
      </c>
      <c r="D147" s="31">
        <v>11500</v>
      </c>
      <c r="E147" s="31"/>
      <c r="F147" s="31">
        <f t="shared" si="218"/>
        <v>11500</v>
      </c>
      <c r="G147" s="31"/>
      <c r="H147" s="31">
        <f t="shared" si="378"/>
        <v>11500</v>
      </c>
      <c r="I147" s="31"/>
      <c r="J147" s="31">
        <f t="shared" si="379"/>
        <v>11500</v>
      </c>
      <c r="K147" s="31"/>
      <c r="L147" s="31">
        <f t="shared" si="380"/>
        <v>11500</v>
      </c>
      <c r="M147" s="31"/>
      <c r="N147" s="31">
        <f t="shared" si="381"/>
        <v>11500</v>
      </c>
      <c r="O147" s="68"/>
      <c r="P147" s="31">
        <f t="shared" si="382"/>
        <v>11500</v>
      </c>
      <c r="Q147" s="31"/>
      <c r="R147" s="31">
        <f t="shared" si="383"/>
        <v>11500</v>
      </c>
      <c r="S147" s="42"/>
      <c r="T147" s="68">
        <f t="shared" si="384"/>
        <v>11500</v>
      </c>
      <c r="U147" s="31">
        <v>76294.8</v>
      </c>
      <c r="V147" s="31"/>
      <c r="W147" s="31">
        <f t="shared" si="219"/>
        <v>76294.8</v>
      </c>
      <c r="X147" s="31"/>
      <c r="Y147" s="31">
        <f t="shared" si="385"/>
        <v>76294.8</v>
      </c>
      <c r="Z147" s="31"/>
      <c r="AA147" s="31">
        <f t="shared" si="386"/>
        <v>76294.8</v>
      </c>
      <c r="AB147" s="31"/>
      <c r="AC147" s="31">
        <f t="shared" si="387"/>
        <v>76294.8</v>
      </c>
      <c r="AD147" s="31"/>
      <c r="AE147" s="31">
        <f t="shared" si="388"/>
        <v>76294.8</v>
      </c>
      <c r="AF147" s="42"/>
      <c r="AG147" s="68">
        <f t="shared" si="389"/>
        <v>76294.8</v>
      </c>
      <c r="AH147" s="31">
        <v>0</v>
      </c>
      <c r="AI147" s="31"/>
      <c r="AJ147" s="31">
        <f t="shared" si="220"/>
        <v>0</v>
      </c>
      <c r="AK147" s="31"/>
      <c r="AL147" s="31">
        <f t="shared" si="390"/>
        <v>0</v>
      </c>
      <c r="AM147" s="31"/>
      <c r="AN147" s="31">
        <f t="shared" si="391"/>
        <v>0</v>
      </c>
      <c r="AO147" s="31"/>
      <c r="AP147" s="31">
        <f t="shared" si="392"/>
        <v>0</v>
      </c>
      <c r="AQ147" s="31"/>
      <c r="AR147" s="31">
        <f t="shared" si="393"/>
        <v>0</v>
      </c>
      <c r="AS147" s="42"/>
      <c r="AT147" s="68">
        <f t="shared" si="394"/>
        <v>0</v>
      </c>
      <c r="AU147" s="25" t="s">
        <v>262</v>
      </c>
      <c r="AW147" s="8"/>
    </row>
    <row r="148" spans="1:49" ht="54" x14ac:dyDescent="0.35">
      <c r="A148" s="89" t="s">
        <v>166</v>
      </c>
      <c r="B148" s="94" t="s">
        <v>307</v>
      </c>
      <c r="C148" s="97" t="s">
        <v>28</v>
      </c>
      <c r="D148" s="31"/>
      <c r="E148" s="31">
        <f>E151</f>
        <v>8013.6</v>
      </c>
      <c r="F148" s="31">
        <f t="shared" si="218"/>
        <v>8013.6</v>
      </c>
      <c r="G148" s="31">
        <f>G151</f>
        <v>0</v>
      </c>
      <c r="H148" s="31">
        <f t="shared" si="378"/>
        <v>8013.6</v>
      </c>
      <c r="I148" s="31">
        <f>I151</f>
        <v>0</v>
      </c>
      <c r="J148" s="31">
        <f t="shared" si="379"/>
        <v>8013.6</v>
      </c>
      <c r="K148" s="31">
        <f>K151+K150</f>
        <v>2353.636</v>
      </c>
      <c r="L148" s="31">
        <f t="shared" si="380"/>
        <v>10367.236000000001</v>
      </c>
      <c r="M148" s="31">
        <f>M151+M150</f>
        <v>-2353.6</v>
      </c>
      <c r="N148" s="31">
        <f t="shared" si="381"/>
        <v>8013.6360000000004</v>
      </c>
      <c r="O148" s="68">
        <f>O151+O150</f>
        <v>0</v>
      </c>
      <c r="P148" s="31">
        <f t="shared" si="382"/>
        <v>8013.6360000000004</v>
      </c>
      <c r="Q148" s="31">
        <f>Q151+Q150</f>
        <v>0</v>
      </c>
      <c r="R148" s="31">
        <f t="shared" si="383"/>
        <v>8013.6360000000004</v>
      </c>
      <c r="S148" s="42">
        <f>S151+S150</f>
        <v>0</v>
      </c>
      <c r="T148" s="68">
        <f t="shared" si="384"/>
        <v>8013.6360000000004</v>
      </c>
      <c r="U148" s="31"/>
      <c r="V148" s="31">
        <f>V150</f>
        <v>8356.2000000000007</v>
      </c>
      <c r="W148" s="31">
        <f t="shared" si="219"/>
        <v>8356.2000000000007</v>
      </c>
      <c r="X148" s="31">
        <f>X150</f>
        <v>0</v>
      </c>
      <c r="Y148" s="31">
        <f t="shared" si="385"/>
        <v>8356.2000000000007</v>
      </c>
      <c r="Z148" s="31">
        <f>Z150</f>
        <v>0</v>
      </c>
      <c r="AA148" s="31">
        <f t="shared" si="386"/>
        <v>8356.2000000000007</v>
      </c>
      <c r="AB148" s="31">
        <f>AB151+AB150</f>
        <v>0</v>
      </c>
      <c r="AC148" s="31">
        <f t="shared" si="387"/>
        <v>8356.2000000000007</v>
      </c>
      <c r="AD148" s="31">
        <f>AD151+AD150</f>
        <v>0</v>
      </c>
      <c r="AE148" s="31">
        <f t="shared" si="388"/>
        <v>8356.2000000000007</v>
      </c>
      <c r="AF148" s="42">
        <f>AF151+AF150</f>
        <v>0</v>
      </c>
      <c r="AG148" s="68">
        <f t="shared" si="389"/>
        <v>8356.2000000000007</v>
      </c>
      <c r="AH148" s="31"/>
      <c r="AI148" s="31"/>
      <c r="AJ148" s="31">
        <f t="shared" si="220"/>
        <v>0</v>
      </c>
      <c r="AK148" s="31"/>
      <c r="AL148" s="31">
        <f t="shared" si="390"/>
        <v>0</v>
      </c>
      <c r="AM148" s="31"/>
      <c r="AN148" s="31">
        <f t="shared" si="391"/>
        <v>0</v>
      </c>
      <c r="AO148" s="31">
        <f>AO151+AO150</f>
        <v>0</v>
      </c>
      <c r="AP148" s="31">
        <f t="shared" si="392"/>
        <v>0</v>
      </c>
      <c r="AQ148" s="31">
        <f>AQ151+AQ150</f>
        <v>0</v>
      </c>
      <c r="AR148" s="31">
        <f t="shared" si="393"/>
        <v>0</v>
      </c>
      <c r="AS148" s="42">
        <f>AS151+AS150</f>
        <v>0</v>
      </c>
      <c r="AT148" s="68">
        <f t="shared" si="394"/>
        <v>0</v>
      </c>
      <c r="AU148" s="25"/>
      <c r="AW148" s="8"/>
    </row>
    <row r="149" spans="1:49" x14ac:dyDescent="0.35">
      <c r="A149" s="89"/>
      <c r="B149" s="90" t="s">
        <v>5</v>
      </c>
      <c r="C149" s="97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68"/>
      <c r="P149" s="31"/>
      <c r="Q149" s="31"/>
      <c r="R149" s="31"/>
      <c r="S149" s="42"/>
      <c r="T149" s="6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42"/>
      <c r="AG149" s="68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42"/>
      <c r="AT149" s="68"/>
      <c r="AU149" s="25"/>
      <c r="AW149" s="8"/>
    </row>
    <row r="150" spans="1:49" s="3" customFormat="1" hidden="1" x14ac:dyDescent="0.35">
      <c r="A150" s="1"/>
      <c r="B150" s="4" t="s">
        <v>6</v>
      </c>
      <c r="C150" s="5"/>
      <c r="D150" s="31"/>
      <c r="E150" s="31"/>
      <c r="F150" s="31">
        <f t="shared" si="218"/>
        <v>0</v>
      </c>
      <c r="G150" s="31"/>
      <c r="H150" s="31">
        <f t="shared" ref="H150:H152" si="395">F150+G150</f>
        <v>0</v>
      </c>
      <c r="I150" s="31"/>
      <c r="J150" s="31">
        <f t="shared" ref="J150:J152" si="396">H150+I150</f>
        <v>0</v>
      </c>
      <c r="K150" s="31">
        <v>2353.636</v>
      </c>
      <c r="L150" s="31">
        <f t="shared" ref="L150:L152" si="397">J150+K150</f>
        <v>2353.636</v>
      </c>
      <c r="M150" s="31"/>
      <c r="N150" s="31">
        <f t="shared" ref="N150:N152" si="398">L150+M150</f>
        <v>2353.636</v>
      </c>
      <c r="O150" s="68"/>
      <c r="P150" s="31">
        <f t="shared" ref="P150:P152" si="399">N150+O150</f>
        <v>2353.636</v>
      </c>
      <c r="Q150" s="31"/>
      <c r="R150" s="31">
        <f t="shared" ref="R150:R152" si="400">P150+Q150</f>
        <v>2353.636</v>
      </c>
      <c r="S150" s="42"/>
      <c r="T150" s="31">
        <f t="shared" ref="T150:T152" si="401">R150+S150</f>
        <v>2353.636</v>
      </c>
      <c r="U150" s="31"/>
      <c r="V150" s="31">
        <v>8356.2000000000007</v>
      </c>
      <c r="W150" s="31">
        <f t="shared" si="219"/>
        <v>8356.2000000000007</v>
      </c>
      <c r="X150" s="31"/>
      <c r="Y150" s="31">
        <f t="shared" ref="Y150:Y152" si="402">W150+X150</f>
        <v>8356.2000000000007</v>
      </c>
      <c r="Z150" s="31"/>
      <c r="AA150" s="31">
        <f t="shared" ref="AA150:AA152" si="403">Y150+Z150</f>
        <v>8356.2000000000007</v>
      </c>
      <c r="AB150" s="31"/>
      <c r="AC150" s="31">
        <f t="shared" ref="AC150:AC152" si="404">AA150+AB150</f>
        <v>8356.2000000000007</v>
      </c>
      <c r="AD150" s="31"/>
      <c r="AE150" s="31">
        <f t="shared" ref="AE150:AE152" si="405">AC150+AD150</f>
        <v>8356.2000000000007</v>
      </c>
      <c r="AF150" s="42"/>
      <c r="AG150" s="31">
        <f t="shared" ref="AG150:AG152" si="406">AE150+AF150</f>
        <v>8356.2000000000007</v>
      </c>
      <c r="AH150" s="31"/>
      <c r="AI150" s="31"/>
      <c r="AJ150" s="31">
        <f t="shared" si="220"/>
        <v>0</v>
      </c>
      <c r="AK150" s="31"/>
      <c r="AL150" s="31">
        <f t="shared" ref="AL150:AL152" si="407">AJ150+AK150</f>
        <v>0</v>
      </c>
      <c r="AM150" s="31"/>
      <c r="AN150" s="31">
        <f t="shared" ref="AN150:AN152" si="408">AL150+AM150</f>
        <v>0</v>
      </c>
      <c r="AO150" s="31"/>
      <c r="AP150" s="31">
        <f t="shared" ref="AP150:AP152" si="409">AN150+AO150</f>
        <v>0</v>
      </c>
      <c r="AQ150" s="31"/>
      <c r="AR150" s="31">
        <f t="shared" ref="AR150:AR152" si="410">AP150+AQ150</f>
        <v>0</v>
      </c>
      <c r="AS150" s="42"/>
      <c r="AT150" s="31">
        <f t="shared" ref="AT150:AT152" si="411">AR150+AS150</f>
        <v>0</v>
      </c>
      <c r="AU150" s="35">
        <v>1110543580</v>
      </c>
      <c r="AV150" s="19" t="s">
        <v>50</v>
      </c>
      <c r="AW150" s="8"/>
    </row>
    <row r="151" spans="1:49" x14ac:dyDescent="0.35">
      <c r="A151" s="89"/>
      <c r="B151" s="90" t="s">
        <v>12</v>
      </c>
      <c r="C151" s="97"/>
      <c r="D151" s="31"/>
      <c r="E151" s="31">
        <v>8013.6</v>
      </c>
      <c r="F151" s="31">
        <f t="shared" si="218"/>
        <v>8013.6</v>
      </c>
      <c r="G151" s="31"/>
      <c r="H151" s="31">
        <f t="shared" si="395"/>
        <v>8013.6</v>
      </c>
      <c r="I151" s="31"/>
      <c r="J151" s="31">
        <f t="shared" si="396"/>
        <v>8013.6</v>
      </c>
      <c r="K151" s="31"/>
      <c r="L151" s="31">
        <f t="shared" si="397"/>
        <v>8013.6</v>
      </c>
      <c r="M151" s="31">
        <v>-2353.6</v>
      </c>
      <c r="N151" s="31">
        <f t="shared" si="398"/>
        <v>5660</v>
      </c>
      <c r="O151" s="68"/>
      <c r="P151" s="31">
        <f t="shared" si="399"/>
        <v>5660</v>
      </c>
      <c r="Q151" s="31"/>
      <c r="R151" s="31">
        <f t="shared" si="400"/>
        <v>5660</v>
      </c>
      <c r="S151" s="42"/>
      <c r="T151" s="68">
        <f t="shared" si="401"/>
        <v>5660</v>
      </c>
      <c r="U151" s="31"/>
      <c r="V151" s="31"/>
      <c r="W151" s="31">
        <f t="shared" si="219"/>
        <v>0</v>
      </c>
      <c r="X151" s="31"/>
      <c r="Y151" s="31">
        <f t="shared" si="402"/>
        <v>0</v>
      </c>
      <c r="Z151" s="31"/>
      <c r="AA151" s="31">
        <f t="shared" si="403"/>
        <v>0</v>
      </c>
      <c r="AB151" s="31"/>
      <c r="AC151" s="31">
        <f t="shared" si="404"/>
        <v>0</v>
      </c>
      <c r="AD151" s="31"/>
      <c r="AE151" s="31">
        <f t="shared" si="405"/>
        <v>0</v>
      </c>
      <c r="AF151" s="42"/>
      <c r="AG151" s="68">
        <f t="shared" si="406"/>
        <v>0</v>
      </c>
      <c r="AH151" s="31"/>
      <c r="AI151" s="31"/>
      <c r="AJ151" s="31">
        <f t="shared" si="220"/>
        <v>0</v>
      </c>
      <c r="AK151" s="31"/>
      <c r="AL151" s="31">
        <f t="shared" si="407"/>
        <v>0</v>
      </c>
      <c r="AM151" s="31"/>
      <c r="AN151" s="31">
        <f t="shared" si="408"/>
        <v>0</v>
      </c>
      <c r="AO151" s="31"/>
      <c r="AP151" s="31">
        <f t="shared" si="409"/>
        <v>0</v>
      </c>
      <c r="AQ151" s="31"/>
      <c r="AR151" s="31">
        <f t="shared" si="410"/>
        <v>0</v>
      </c>
      <c r="AS151" s="42"/>
      <c r="AT151" s="68">
        <f t="shared" si="411"/>
        <v>0</v>
      </c>
      <c r="AU151" s="25" t="s">
        <v>308</v>
      </c>
      <c r="AW151" s="8"/>
    </row>
    <row r="152" spans="1:49" x14ac:dyDescent="0.35">
      <c r="A152" s="89"/>
      <c r="B152" s="94" t="s">
        <v>4</v>
      </c>
      <c r="C152" s="94"/>
      <c r="D152" s="33">
        <f>D157+D158+D159+D160+D161+D162+D163+D164+D168+D172+D176+D177+D181+D185+D189+D193+D198</f>
        <v>1068232.1000000001</v>
      </c>
      <c r="E152" s="33">
        <f>E157+E158+E159+E160+E161+E162+E163+E164+E168+E172+E176+E177+E181+E185+E189+E193+E198</f>
        <v>0</v>
      </c>
      <c r="F152" s="33">
        <f t="shared" si="218"/>
        <v>1068232.1000000001</v>
      </c>
      <c r="G152" s="33">
        <f>G157+G158+G159+G160+G161+G162+G163+G164+G168+G172+G176+G177+G181+G185+G189+G193+G198+G201</f>
        <v>30698.199999999997</v>
      </c>
      <c r="H152" s="33">
        <f t="shared" si="395"/>
        <v>1098930.3</v>
      </c>
      <c r="I152" s="33">
        <f>I157+I158+I159+I160+I161+I162+I163+I164+I168+I172+I176+I177+I181+I185+I189+I193+I198+I201</f>
        <v>0</v>
      </c>
      <c r="J152" s="33">
        <f t="shared" si="396"/>
        <v>1098930.3</v>
      </c>
      <c r="K152" s="33">
        <f>K157+K158+K159+K160+K161+K162+K163+K164+K168+K172+K176+K177+K181+K185+K189+K193+K198+K201</f>
        <v>0</v>
      </c>
      <c r="L152" s="33">
        <f t="shared" si="397"/>
        <v>1098930.3</v>
      </c>
      <c r="M152" s="33">
        <f>M157+M158+M159+M160+M161+M162+M163+M164+M168+M172+M176+M177+M181+M185+M189+M193+M198+M201</f>
        <v>0</v>
      </c>
      <c r="N152" s="33">
        <f t="shared" si="398"/>
        <v>1098930.3</v>
      </c>
      <c r="O152" s="33">
        <f>O157+O158+O159+O160+O161+O162+O163+O164+O168+O172+O176+O177+O181+O185+O189+O193+O198+O201</f>
        <v>121013.87899999999</v>
      </c>
      <c r="P152" s="33">
        <f t="shared" si="399"/>
        <v>1219944.179</v>
      </c>
      <c r="Q152" s="31">
        <f>Q157+Q158+Q159+Q160+Q161+Q162+Q163+Q164+Q168+Q172+Q176+Q177+Q181+Q185+Q189+Q193+Q198+Q201</f>
        <v>0</v>
      </c>
      <c r="R152" s="33">
        <f t="shared" si="400"/>
        <v>1219944.179</v>
      </c>
      <c r="S152" s="33">
        <f>S157+S158+S159+S160+S161+S162+S163+S164+S168+S172+S176+S177+S181+S185+S189+S193+S198+S201+S205</f>
        <v>15502.397999999999</v>
      </c>
      <c r="T152" s="68">
        <f t="shared" si="401"/>
        <v>1235446.577</v>
      </c>
      <c r="U152" s="33">
        <f t="shared" ref="U152:AI152" si="412">U157+U158+U159+U160+U161+U162+U163+U164+U168+U172+U176+U177+U181+U185+U189+U193+U198</f>
        <v>771904.09999999986</v>
      </c>
      <c r="V152" s="33">
        <f t="shared" ref="V152" si="413">V157+V158+V159+V160+V161+V162+V163+V164+V168+V172+V176+V177+V181+V185+V189+V193+V198</f>
        <v>0</v>
      </c>
      <c r="W152" s="33">
        <f t="shared" si="219"/>
        <v>771904.09999999986</v>
      </c>
      <c r="X152" s="33">
        <f>X157+X158+X159+X160+X161+X162+X163+X164+X168+X172+X176+X177+X181+X185+X189+X193+X198+X201</f>
        <v>0</v>
      </c>
      <c r="Y152" s="33">
        <f t="shared" si="402"/>
        <v>771904.09999999986</v>
      </c>
      <c r="Z152" s="33">
        <f>Z157+Z158+Z159+Z160+Z161+Z162+Z163+Z164+Z168+Z172+Z176+Z177+Z181+Z185+Z189+Z193+Z198+Z201</f>
        <v>0</v>
      </c>
      <c r="AA152" s="33">
        <f t="shared" si="403"/>
        <v>771904.09999999986</v>
      </c>
      <c r="AB152" s="33">
        <f>AB157+AB158+AB159+AB160+AB161+AB162+AB163+AB164+AB168+AB172+AB176+AB177+AB181+AB185+AB189+AB193+AB198+AB201</f>
        <v>0</v>
      </c>
      <c r="AC152" s="33">
        <f t="shared" si="404"/>
        <v>771904.09999999986</v>
      </c>
      <c r="AD152" s="31">
        <f>AD157+AD158+AD159+AD160+AD161+AD162+AD163+AD164+AD168+AD172+AD176+AD177+AD181+AD185+AD189+AD193+AD198+AD201</f>
        <v>-6816.6819999999998</v>
      </c>
      <c r="AE152" s="33">
        <f t="shared" si="405"/>
        <v>765087.41799999983</v>
      </c>
      <c r="AF152" s="33">
        <f>AF157+AF158+AF159+AF160+AF161+AF162+AF163+AF164+AF168+AF172+AF176+AF177+AF181+AF185+AF189+AF193+AF198+AF201+AF205</f>
        <v>0</v>
      </c>
      <c r="AG152" s="68">
        <f t="shared" si="406"/>
        <v>765087.41799999983</v>
      </c>
      <c r="AH152" s="33">
        <f t="shared" si="412"/>
        <v>1699506.2</v>
      </c>
      <c r="AI152" s="33">
        <f t="shared" si="412"/>
        <v>0</v>
      </c>
      <c r="AJ152" s="33">
        <f t="shared" si="220"/>
        <v>1699506.2</v>
      </c>
      <c r="AK152" s="33">
        <f>AK157+AK158+AK159+AK160+AK161+AK162+AK163+AK164+AK168+AK172+AK176+AK177+AK181+AK185+AK189+AK193+AK198+AK201</f>
        <v>0</v>
      </c>
      <c r="AL152" s="33">
        <f t="shared" si="407"/>
        <v>1699506.2</v>
      </c>
      <c r="AM152" s="33">
        <f>AM157+AM158+AM159+AM160+AM161+AM162+AM163+AM164+AM168+AM172+AM176+AM177+AM181+AM185+AM189+AM193+AM198+AM201</f>
        <v>0</v>
      </c>
      <c r="AN152" s="33">
        <f t="shared" si="408"/>
        <v>1699506.2</v>
      </c>
      <c r="AO152" s="33">
        <f>AO157+AO158+AO159+AO160+AO161+AO162+AO163+AO164+AO168+AO172+AO176+AO177+AO181+AO185+AO189+AO193+AO198+AO201</f>
        <v>0</v>
      </c>
      <c r="AP152" s="33">
        <f t="shared" si="409"/>
        <v>1699506.2</v>
      </c>
      <c r="AQ152" s="31">
        <f>AQ157+AQ158+AQ159+AQ160+AQ161+AQ162+AQ163+AQ164+AQ168+AQ172+AQ176+AQ177+AQ181+AQ185+AQ189+AQ193+AQ198+AQ201</f>
        <v>142302.80299999999</v>
      </c>
      <c r="AR152" s="33">
        <f t="shared" si="410"/>
        <v>1841809.003</v>
      </c>
      <c r="AS152" s="33">
        <f>AS157+AS158+AS159+AS160+AS161+AS162+AS163+AS164+AS168+AS172+AS176+AS177+AS181+AS185+AS189+AS193+AS198+AS201+AS205</f>
        <v>0</v>
      </c>
      <c r="AT152" s="68">
        <f t="shared" si="411"/>
        <v>1841809.003</v>
      </c>
      <c r="AU152" s="27"/>
      <c r="AV152" s="20"/>
      <c r="AW152" s="8"/>
    </row>
    <row r="153" spans="1:49" x14ac:dyDescent="0.35">
      <c r="A153" s="89"/>
      <c r="B153" s="90" t="s">
        <v>5</v>
      </c>
      <c r="C153" s="96"/>
      <c r="D153" s="32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1"/>
      <c r="R153" s="33"/>
      <c r="S153" s="33"/>
      <c r="T153" s="68"/>
      <c r="U153" s="33"/>
      <c r="V153" s="33"/>
      <c r="W153" s="33"/>
      <c r="X153" s="33"/>
      <c r="Y153" s="33"/>
      <c r="Z153" s="33"/>
      <c r="AA153" s="33"/>
      <c r="AB153" s="33"/>
      <c r="AC153" s="33"/>
      <c r="AD153" s="31"/>
      <c r="AE153" s="33"/>
      <c r="AF153" s="33"/>
      <c r="AG153" s="68"/>
      <c r="AH153" s="33"/>
      <c r="AI153" s="33"/>
      <c r="AJ153" s="33"/>
      <c r="AK153" s="33"/>
      <c r="AL153" s="33"/>
      <c r="AM153" s="33"/>
      <c r="AN153" s="33"/>
      <c r="AO153" s="33"/>
      <c r="AP153" s="33"/>
      <c r="AQ153" s="31"/>
      <c r="AR153" s="33"/>
      <c r="AS153" s="33"/>
      <c r="AT153" s="68"/>
      <c r="AU153" s="27"/>
      <c r="AV153" s="20"/>
      <c r="AW153" s="8"/>
    </row>
    <row r="154" spans="1:49" s="14" customFormat="1" hidden="1" x14ac:dyDescent="0.35">
      <c r="A154" s="12"/>
      <c r="B154" s="15" t="s">
        <v>6</v>
      </c>
      <c r="C154" s="16"/>
      <c r="D154" s="32">
        <f>D157+D158+D159+D160+D161+D162+D163+D166+D170+D174+D176+D179+D183+D187+D191+D195</f>
        <v>446886.1</v>
      </c>
      <c r="E154" s="33">
        <f>E157+E158+E159+E160+E161+E162+E163+E166+E170+E174+E176+E179+E183+E187+E191+E195</f>
        <v>0</v>
      </c>
      <c r="F154" s="33">
        <f t="shared" si="218"/>
        <v>446886.1</v>
      </c>
      <c r="G154" s="33">
        <f>G157+G158+G159+G160+G161+G162+G163+G166+G170+G174+G176+G179+G183+G187+G191+G195+G201</f>
        <v>30698.199999999997</v>
      </c>
      <c r="H154" s="33">
        <f t="shared" ref="H154:H164" si="414">F154+G154</f>
        <v>477584.3</v>
      </c>
      <c r="I154" s="33">
        <f>I157+I158+I159+I160+I161+I162+I163+I166+I170+I174+I176+I179+I183+I187+I191+I195+I201</f>
        <v>0</v>
      </c>
      <c r="J154" s="33">
        <f t="shared" ref="J154:J164" si="415">H154+I154</f>
        <v>477584.3</v>
      </c>
      <c r="K154" s="33">
        <f>K157+K158+K159+K160+K161+K162+K163+K166+K170+K174+K176+K179+K183+K187+K191+K195+K203</f>
        <v>0</v>
      </c>
      <c r="L154" s="33">
        <f t="shared" ref="L154:L164" si="416">J154+K154</f>
        <v>477584.3</v>
      </c>
      <c r="M154" s="33">
        <f>M157+M158+M159+M160+M161+M162+M163+M166+M170+M174+M176+M179+M183+M187+M191+M195+M203</f>
        <v>0</v>
      </c>
      <c r="N154" s="33">
        <f t="shared" ref="N154:N164" si="417">L154+M154</f>
        <v>477584.3</v>
      </c>
      <c r="O154" s="33">
        <f>O157+O158+O159+O160+O161+O162+O163+O166+O170+O174+O176+O179+O183+O187+O191+O195+O203</f>
        <v>-135486.12100000001</v>
      </c>
      <c r="P154" s="33">
        <f t="shared" ref="P154:P164" si="418">N154+O154</f>
        <v>342098.179</v>
      </c>
      <c r="Q154" s="31">
        <f>Q157+Q158+Q159+Q160+Q161+Q162+Q163+Q166+Q170+Q174+Q176+Q179+Q183+Q187+Q191+Q195+Q203</f>
        <v>0</v>
      </c>
      <c r="R154" s="33">
        <f t="shared" ref="R154:R164" si="419">P154+Q154</f>
        <v>342098.179</v>
      </c>
      <c r="S154" s="33">
        <f>S157+S158+S159+S160+S161+S162+S163+S166+S170+S174+S176+S179+S183+S187+S191+S195+S203+S205</f>
        <v>15502.397999999999</v>
      </c>
      <c r="T154" s="33">
        <f t="shared" ref="T154:T164" si="420">R154+S154</f>
        <v>357600.57699999999</v>
      </c>
      <c r="U154" s="33">
        <f t="shared" ref="U154:AI154" si="421">U157+U158+U159+U160+U161+U162+U163+U166+U170+U174+U176+U179+U183+U187+U191+U195</f>
        <v>246904.09999999998</v>
      </c>
      <c r="V154" s="33">
        <f t="shared" ref="V154" si="422">V157+V158+V159+V160+V161+V162+V163+V166+V170+V174+V176+V179+V183+V187+V191+V195</f>
        <v>0</v>
      </c>
      <c r="W154" s="33">
        <f t="shared" si="219"/>
        <v>246904.09999999998</v>
      </c>
      <c r="X154" s="33">
        <f>X157+X158+X159+X160+X161+X162+X163+X166+X170+X174+X176+X179+X183+X187+X191+X195+X201</f>
        <v>0</v>
      </c>
      <c r="Y154" s="33">
        <f t="shared" ref="Y154:Y164" si="423">W154+X154</f>
        <v>246904.09999999998</v>
      </c>
      <c r="Z154" s="33">
        <f>Z157+Z158+Z159+Z160+Z161+Z162+Z163+Z166+Z170+Z174+Z176+Z179+Z183+Z187+Z191+Z195+Z201</f>
        <v>0</v>
      </c>
      <c r="AA154" s="33">
        <f t="shared" ref="AA154:AA164" si="424">Y154+Z154</f>
        <v>246904.09999999998</v>
      </c>
      <c r="AB154" s="33">
        <f>AB157+AB158+AB159+AB160+AB161+AB162+AB163+AB166+AB170+AB174+AB176+AB179+AB183+AB187+AB191+AB195+AB201</f>
        <v>0</v>
      </c>
      <c r="AC154" s="33">
        <f t="shared" ref="AC154:AC164" si="425">AA154+AB154</f>
        <v>246904.09999999998</v>
      </c>
      <c r="AD154" s="31">
        <f>AD157+AD158+AD159+AD160+AD161+AD162+AD163+AD166+AD170+AD174+AD176+AD179+AD183+AD187+AD191+AD195+AD201</f>
        <v>-6816.6819999999998</v>
      </c>
      <c r="AE154" s="33">
        <f t="shared" ref="AE154:AE164" si="426">AC154+AD154</f>
        <v>240087.41799999998</v>
      </c>
      <c r="AF154" s="33">
        <f>AF157+AF158+AF159+AF160+AF161+AF162+AF163+AF166+AF170+AF174+AF176+AF179+AF183+AF187+AF191+AF195+AF203+AF205</f>
        <v>0</v>
      </c>
      <c r="AG154" s="33">
        <f t="shared" ref="AG154:AG164" si="427">AE154+AF154</f>
        <v>240087.41799999998</v>
      </c>
      <c r="AH154" s="33">
        <f t="shared" si="421"/>
        <v>574506.19999999995</v>
      </c>
      <c r="AI154" s="33">
        <f t="shared" si="421"/>
        <v>0</v>
      </c>
      <c r="AJ154" s="33">
        <f t="shared" si="220"/>
        <v>574506.19999999995</v>
      </c>
      <c r="AK154" s="33">
        <f>AK157+AK158+AK159+AK160+AK161+AK162+AK163+AK166+AK170+AK174+AK176+AK179+AK183+AK187+AK191+AK195+AK201</f>
        <v>0</v>
      </c>
      <c r="AL154" s="33">
        <f t="shared" ref="AL154:AL164" si="428">AJ154+AK154</f>
        <v>574506.19999999995</v>
      </c>
      <c r="AM154" s="33">
        <f>AM157+AM158+AM159+AM160+AM161+AM162+AM163+AM166+AM170+AM174+AM176+AM179+AM183+AM187+AM191+AM195+AM201</f>
        <v>0</v>
      </c>
      <c r="AN154" s="33">
        <f t="shared" ref="AN154:AN164" si="429">AL154+AM154</f>
        <v>574506.19999999995</v>
      </c>
      <c r="AO154" s="33">
        <f>AO157+AO158+AO159+AO160+AO161+AO162+AO163+AO166+AO170+AO174+AO176+AO179+AO183+AO187+AO191+AO195+AO201</f>
        <v>0</v>
      </c>
      <c r="AP154" s="33">
        <f t="shared" ref="AP154:AP164" si="430">AN154+AO154</f>
        <v>574506.19999999995</v>
      </c>
      <c r="AQ154" s="31">
        <f>AQ157+AQ158+AQ159+AQ160+AQ161+AQ162+AQ163+AQ166+AQ170+AQ174+AQ176+AQ179+AQ183+AQ187+AQ191+AQ195+AQ201</f>
        <v>142302.80299999999</v>
      </c>
      <c r="AR154" s="33">
        <f t="shared" ref="AR154:AR164" si="431">AP154+AQ154</f>
        <v>716809.00299999991</v>
      </c>
      <c r="AS154" s="33">
        <f>AS157+AS158+AS159+AS160+AS161+AS162+AS163+AS166+AS170+AS174+AS176+AS179+AS183+AS187+AS191+AS195+AS203+AS205</f>
        <v>0</v>
      </c>
      <c r="AT154" s="33">
        <f t="shared" ref="AT154:AT164" si="432">AR154+AS154</f>
        <v>716809.00299999991</v>
      </c>
      <c r="AU154" s="28"/>
      <c r="AV154" s="20" t="s">
        <v>50</v>
      </c>
      <c r="AW154" s="13"/>
    </row>
    <row r="155" spans="1:49" x14ac:dyDescent="0.35">
      <c r="A155" s="89"/>
      <c r="B155" s="94" t="s">
        <v>20</v>
      </c>
      <c r="C155" s="96"/>
      <c r="D155" s="32">
        <f>D167+D171+D175+D180+D184+D188+D192+D200+D196</f>
        <v>621346</v>
      </c>
      <c r="E155" s="33">
        <f>E167+E171+E175+E180+E184+E188+E192+E200+E196</f>
        <v>0</v>
      </c>
      <c r="F155" s="33">
        <f t="shared" si="218"/>
        <v>621346</v>
      </c>
      <c r="G155" s="33">
        <f>G167+G171+G175+G180+G184+G188+G192+G200+G196</f>
        <v>0</v>
      </c>
      <c r="H155" s="33">
        <f t="shared" si="414"/>
        <v>621346</v>
      </c>
      <c r="I155" s="33">
        <f>I167+I171+I175+I180+I184+I188+I192+I200+I196</f>
        <v>0</v>
      </c>
      <c r="J155" s="33">
        <f t="shared" si="415"/>
        <v>621346</v>
      </c>
      <c r="K155" s="33">
        <f>K167+K171+K175+K180+K184+K188+K192+K200+K196+K204</f>
        <v>0</v>
      </c>
      <c r="L155" s="33">
        <f t="shared" si="416"/>
        <v>621346</v>
      </c>
      <c r="M155" s="33">
        <f>M167+M171+M175+M180+M184+M188+M192+M200+M196+M204</f>
        <v>0</v>
      </c>
      <c r="N155" s="33">
        <f t="shared" si="417"/>
        <v>621346</v>
      </c>
      <c r="O155" s="33">
        <f>O167+O171+O175+O180+O184+O188+O192+O200+O196+O204</f>
        <v>0</v>
      </c>
      <c r="P155" s="33">
        <f t="shared" si="418"/>
        <v>621346</v>
      </c>
      <c r="Q155" s="31">
        <f>Q167+Q171+Q175+Q180+Q184+Q188+Q192+Q200+Q196+Q204</f>
        <v>0</v>
      </c>
      <c r="R155" s="33">
        <f t="shared" si="419"/>
        <v>621346</v>
      </c>
      <c r="S155" s="33">
        <f>S167+S171+S175+S180+S184+S188+S192+S200+S196+S204</f>
        <v>0</v>
      </c>
      <c r="T155" s="68">
        <f t="shared" si="420"/>
        <v>621346</v>
      </c>
      <c r="U155" s="33">
        <f t="shared" ref="U155:AI155" si="433">U167+U171+U175+U180+U184+U188+U192+U200+U196</f>
        <v>525000</v>
      </c>
      <c r="V155" s="33">
        <f t="shared" ref="V155:X155" si="434">V167+V171+V175+V180+V184+V188+V192+V200+V196</f>
        <v>0</v>
      </c>
      <c r="W155" s="33">
        <f t="shared" si="219"/>
        <v>525000</v>
      </c>
      <c r="X155" s="33">
        <f t="shared" si="434"/>
        <v>0</v>
      </c>
      <c r="Y155" s="33">
        <f t="shared" si="423"/>
        <v>525000</v>
      </c>
      <c r="Z155" s="33">
        <f t="shared" ref="Z155:AB155" si="435">Z167+Z171+Z175+Z180+Z184+Z188+Z192+Z200+Z196</f>
        <v>0</v>
      </c>
      <c r="AA155" s="33">
        <f t="shared" si="424"/>
        <v>525000</v>
      </c>
      <c r="AB155" s="33">
        <f t="shared" si="435"/>
        <v>0</v>
      </c>
      <c r="AC155" s="33">
        <f t="shared" si="425"/>
        <v>525000</v>
      </c>
      <c r="AD155" s="31">
        <f t="shared" ref="AD155:AF155" si="436">AD167+AD171+AD175+AD180+AD184+AD188+AD192+AD200+AD196</f>
        <v>0</v>
      </c>
      <c r="AE155" s="33">
        <f t="shared" si="426"/>
        <v>525000</v>
      </c>
      <c r="AF155" s="33">
        <f t="shared" si="436"/>
        <v>0</v>
      </c>
      <c r="AG155" s="68">
        <f t="shared" si="427"/>
        <v>525000</v>
      </c>
      <c r="AH155" s="33">
        <f t="shared" si="433"/>
        <v>1125000</v>
      </c>
      <c r="AI155" s="33">
        <f t="shared" si="433"/>
        <v>0</v>
      </c>
      <c r="AJ155" s="33">
        <f t="shared" si="220"/>
        <v>1125000</v>
      </c>
      <c r="AK155" s="33">
        <f t="shared" ref="AK155:AM155" si="437">AK167+AK171+AK175+AK180+AK184+AK188+AK192+AK200+AK196</f>
        <v>0</v>
      </c>
      <c r="AL155" s="33">
        <f t="shared" si="428"/>
        <v>1125000</v>
      </c>
      <c r="AM155" s="33">
        <f t="shared" si="437"/>
        <v>0</v>
      </c>
      <c r="AN155" s="33">
        <f t="shared" si="429"/>
        <v>1125000</v>
      </c>
      <c r="AO155" s="33">
        <f t="shared" ref="AO155:AQ155" si="438">AO167+AO171+AO175+AO180+AO184+AO188+AO192+AO200+AO196</f>
        <v>0</v>
      </c>
      <c r="AP155" s="33">
        <f t="shared" si="430"/>
        <v>1125000</v>
      </c>
      <c r="AQ155" s="31">
        <f t="shared" si="438"/>
        <v>0</v>
      </c>
      <c r="AR155" s="33">
        <f t="shared" si="431"/>
        <v>1125000</v>
      </c>
      <c r="AS155" s="33">
        <f t="shared" ref="AS155" si="439">AS167+AS171+AS175+AS180+AS184+AS188+AS192+AS200+AS196</f>
        <v>0</v>
      </c>
      <c r="AT155" s="68">
        <f t="shared" si="432"/>
        <v>1125000</v>
      </c>
      <c r="AU155" s="27"/>
      <c r="AV155" s="20"/>
      <c r="AW155" s="8"/>
    </row>
    <row r="156" spans="1:49" x14ac:dyDescent="0.35">
      <c r="A156" s="89"/>
      <c r="B156" s="94" t="s">
        <v>19</v>
      </c>
      <c r="C156" s="96"/>
      <c r="D156" s="32"/>
      <c r="E156" s="33"/>
      <c r="F156" s="33"/>
      <c r="G156" s="33"/>
      <c r="H156" s="33"/>
      <c r="I156" s="33"/>
      <c r="J156" s="33"/>
      <c r="K156" s="33">
        <f>K197</f>
        <v>0</v>
      </c>
      <c r="L156" s="33">
        <f t="shared" si="416"/>
        <v>0</v>
      </c>
      <c r="M156" s="33">
        <f>M197</f>
        <v>0</v>
      </c>
      <c r="N156" s="33">
        <f t="shared" si="417"/>
        <v>0</v>
      </c>
      <c r="O156" s="33">
        <f>O197</f>
        <v>256500</v>
      </c>
      <c r="P156" s="33">
        <f t="shared" si="418"/>
        <v>256500</v>
      </c>
      <c r="Q156" s="31">
        <f>Q197</f>
        <v>0</v>
      </c>
      <c r="R156" s="33">
        <f t="shared" si="419"/>
        <v>256500</v>
      </c>
      <c r="S156" s="33">
        <f>S197</f>
        <v>0</v>
      </c>
      <c r="T156" s="68">
        <f t="shared" si="420"/>
        <v>256500</v>
      </c>
      <c r="U156" s="33"/>
      <c r="V156" s="33"/>
      <c r="W156" s="33"/>
      <c r="X156" s="33"/>
      <c r="Y156" s="33"/>
      <c r="Z156" s="33"/>
      <c r="AA156" s="33"/>
      <c r="AB156" s="33"/>
      <c r="AC156" s="33">
        <f t="shared" si="425"/>
        <v>0</v>
      </c>
      <c r="AD156" s="31"/>
      <c r="AE156" s="33">
        <f t="shared" si="426"/>
        <v>0</v>
      </c>
      <c r="AF156" s="33"/>
      <c r="AG156" s="68">
        <f t="shared" si="427"/>
        <v>0</v>
      </c>
      <c r="AH156" s="33"/>
      <c r="AI156" s="33"/>
      <c r="AJ156" s="33"/>
      <c r="AK156" s="33"/>
      <c r="AL156" s="33"/>
      <c r="AM156" s="33"/>
      <c r="AN156" s="33"/>
      <c r="AO156" s="33"/>
      <c r="AP156" s="33">
        <f t="shared" si="430"/>
        <v>0</v>
      </c>
      <c r="AQ156" s="31"/>
      <c r="AR156" s="33">
        <f t="shared" si="431"/>
        <v>0</v>
      </c>
      <c r="AS156" s="33"/>
      <c r="AT156" s="68">
        <f t="shared" si="432"/>
        <v>0</v>
      </c>
      <c r="AU156" s="27"/>
      <c r="AV156" s="20"/>
      <c r="AW156" s="8"/>
    </row>
    <row r="157" spans="1:49" ht="54" x14ac:dyDescent="0.35">
      <c r="A157" s="89" t="s">
        <v>167</v>
      </c>
      <c r="B157" s="94" t="s">
        <v>109</v>
      </c>
      <c r="C157" s="97" t="s">
        <v>110</v>
      </c>
      <c r="D157" s="30">
        <v>11495</v>
      </c>
      <c r="E157" s="31"/>
      <c r="F157" s="31">
        <f t="shared" si="218"/>
        <v>11495</v>
      </c>
      <c r="G157" s="31"/>
      <c r="H157" s="31">
        <f t="shared" si="414"/>
        <v>11495</v>
      </c>
      <c r="I157" s="31"/>
      <c r="J157" s="31">
        <f t="shared" si="415"/>
        <v>11495</v>
      </c>
      <c r="K157" s="31"/>
      <c r="L157" s="31">
        <f t="shared" si="416"/>
        <v>11495</v>
      </c>
      <c r="M157" s="31"/>
      <c r="N157" s="31">
        <f t="shared" si="417"/>
        <v>11495</v>
      </c>
      <c r="O157" s="68"/>
      <c r="P157" s="31">
        <f t="shared" si="418"/>
        <v>11495</v>
      </c>
      <c r="Q157" s="31"/>
      <c r="R157" s="31">
        <f t="shared" si="419"/>
        <v>11495</v>
      </c>
      <c r="S157" s="42"/>
      <c r="T157" s="68">
        <f t="shared" si="420"/>
        <v>11495</v>
      </c>
      <c r="U157" s="31">
        <v>0</v>
      </c>
      <c r="V157" s="31"/>
      <c r="W157" s="31">
        <f t="shared" si="219"/>
        <v>0</v>
      </c>
      <c r="X157" s="31"/>
      <c r="Y157" s="31">
        <f t="shared" si="423"/>
        <v>0</v>
      </c>
      <c r="Z157" s="31"/>
      <c r="AA157" s="31">
        <f t="shared" si="424"/>
        <v>0</v>
      </c>
      <c r="AB157" s="31"/>
      <c r="AC157" s="31">
        <f t="shared" si="425"/>
        <v>0</v>
      </c>
      <c r="AD157" s="31"/>
      <c r="AE157" s="31">
        <f t="shared" si="426"/>
        <v>0</v>
      </c>
      <c r="AF157" s="42"/>
      <c r="AG157" s="68">
        <f t="shared" si="427"/>
        <v>0</v>
      </c>
      <c r="AH157" s="31">
        <v>0</v>
      </c>
      <c r="AI157" s="31"/>
      <c r="AJ157" s="31">
        <f t="shared" si="220"/>
        <v>0</v>
      </c>
      <c r="AK157" s="31"/>
      <c r="AL157" s="31">
        <f t="shared" si="428"/>
        <v>0</v>
      </c>
      <c r="AM157" s="31"/>
      <c r="AN157" s="31">
        <f t="shared" si="429"/>
        <v>0</v>
      </c>
      <c r="AO157" s="31"/>
      <c r="AP157" s="31">
        <f t="shared" si="430"/>
        <v>0</v>
      </c>
      <c r="AQ157" s="31"/>
      <c r="AR157" s="31">
        <f t="shared" si="431"/>
        <v>0</v>
      </c>
      <c r="AS157" s="42"/>
      <c r="AT157" s="68">
        <f t="shared" si="432"/>
        <v>0</v>
      </c>
      <c r="AU157" s="25" t="s">
        <v>264</v>
      </c>
      <c r="AW157" s="8"/>
    </row>
    <row r="158" spans="1:49" ht="54" x14ac:dyDescent="0.35">
      <c r="A158" s="89" t="s">
        <v>168</v>
      </c>
      <c r="B158" s="94" t="s">
        <v>111</v>
      </c>
      <c r="C158" s="96" t="s">
        <v>110</v>
      </c>
      <c r="D158" s="30">
        <v>5820.5</v>
      </c>
      <c r="E158" s="31"/>
      <c r="F158" s="31">
        <f t="shared" si="218"/>
        <v>5820.5</v>
      </c>
      <c r="G158" s="31"/>
      <c r="H158" s="31">
        <f t="shared" si="414"/>
        <v>5820.5</v>
      </c>
      <c r="I158" s="31"/>
      <c r="J158" s="31">
        <f t="shared" si="415"/>
        <v>5820.5</v>
      </c>
      <c r="K158" s="31"/>
      <c r="L158" s="31">
        <f t="shared" si="416"/>
        <v>5820.5</v>
      </c>
      <c r="M158" s="31"/>
      <c r="N158" s="31">
        <f t="shared" si="417"/>
        <v>5820.5</v>
      </c>
      <c r="O158" s="68"/>
      <c r="P158" s="31">
        <f t="shared" si="418"/>
        <v>5820.5</v>
      </c>
      <c r="Q158" s="31"/>
      <c r="R158" s="31">
        <f t="shared" si="419"/>
        <v>5820.5</v>
      </c>
      <c r="S158" s="42"/>
      <c r="T158" s="68">
        <f t="shared" si="420"/>
        <v>5820.5</v>
      </c>
      <c r="U158" s="31">
        <v>0</v>
      </c>
      <c r="V158" s="31"/>
      <c r="W158" s="31">
        <f t="shared" si="219"/>
        <v>0</v>
      </c>
      <c r="X158" s="31"/>
      <c r="Y158" s="31">
        <f t="shared" si="423"/>
        <v>0</v>
      </c>
      <c r="Z158" s="31"/>
      <c r="AA158" s="31">
        <f t="shared" si="424"/>
        <v>0</v>
      </c>
      <c r="AB158" s="31"/>
      <c r="AC158" s="31">
        <f t="shared" si="425"/>
        <v>0</v>
      </c>
      <c r="AD158" s="31"/>
      <c r="AE158" s="31">
        <f t="shared" si="426"/>
        <v>0</v>
      </c>
      <c r="AF158" s="42"/>
      <c r="AG158" s="68">
        <f t="shared" si="427"/>
        <v>0</v>
      </c>
      <c r="AH158" s="31">
        <v>0</v>
      </c>
      <c r="AI158" s="31"/>
      <c r="AJ158" s="31">
        <f t="shared" si="220"/>
        <v>0</v>
      </c>
      <c r="AK158" s="31"/>
      <c r="AL158" s="31">
        <f t="shared" si="428"/>
        <v>0</v>
      </c>
      <c r="AM158" s="31"/>
      <c r="AN158" s="31">
        <f t="shared" si="429"/>
        <v>0</v>
      </c>
      <c r="AO158" s="31"/>
      <c r="AP158" s="31">
        <f t="shared" si="430"/>
        <v>0</v>
      </c>
      <c r="AQ158" s="31"/>
      <c r="AR158" s="31">
        <f t="shared" si="431"/>
        <v>0</v>
      </c>
      <c r="AS158" s="42"/>
      <c r="AT158" s="68">
        <f t="shared" si="432"/>
        <v>0</v>
      </c>
      <c r="AU158" s="25" t="s">
        <v>265</v>
      </c>
      <c r="AW158" s="8"/>
    </row>
    <row r="159" spans="1:49" ht="54" x14ac:dyDescent="0.35">
      <c r="A159" s="89" t="s">
        <v>169</v>
      </c>
      <c r="B159" s="94" t="s">
        <v>112</v>
      </c>
      <c r="C159" s="100" t="s">
        <v>110</v>
      </c>
      <c r="D159" s="30">
        <v>18000</v>
      </c>
      <c r="E159" s="31"/>
      <c r="F159" s="31">
        <f t="shared" si="218"/>
        <v>18000</v>
      </c>
      <c r="G159" s="31"/>
      <c r="H159" s="31">
        <f t="shared" si="414"/>
        <v>18000</v>
      </c>
      <c r="I159" s="31"/>
      <c r="J159" s="31">
        <f t="shared" si="415"/>
        <v>18000</v>
      </c>
      <c r="K159" s="31"/>
      <c r="L159" s="31">
        <f t="shared" si="416"/>
        <v>18000</v>
      </c>
      <c r="M159" s="31"/>
      <c r="N159" s="31">
        <f t="shared" si="417"/>
        <v>18000</v>
      </c>
      <c r="O159" s="68">
        <v>-18000</v>
      </c>
      <c r="P159" s="31">
        <f t="shared" si="418"/>
        <v>0</v>
      </c>
      <c r="Q159" s="31"/>
      <c r="R159" s="31">
        <f t="shared" si="419"/>
        <v>0</v>
      </c>
      <c r="S159" s="42"/>
      <c r="T159" s="68">
        <f t="shared" si="420"/>
        <v>0</v>
      </c>
      <c r="U159" s="31">
        <v>0</v>
      </c>
      <c r="V159" s="31"/>
      <c r="W159" s="31">
        <f t="shared" si="219"/>
        <v>0</v>
      </c>
      <c r="X159" s="31"/>
      <c r="Y159" s="31">
        <f t="shared" si="423"/>
        <v>0</v>
      </c>
      <c r="Z159" s="31"/>
      <c r="AA159" s="31">
        <f t="shared" si="424"/>
        <v>0</v>
      </c>
      <c r="AB159" s="31"/>
      <c r="AC159" s="31">
        <f t="shared" si="425"/>
        <v>0</v>
      </c>
      <c r="AD159" s="31">
        <v>18000</v>
      </c>
      <c r="AE159" s="31">
        <f t="shared" si="426"/>
        <v>18000</v>
      </c>
      <c r="AF159" s="42"/>
      <c r="AG159" s="68">
        <f t="shared" si="427"/>
        <v>18000</v>
      </c>
      <c r="AH159" s="31">
        <v>180000</v>
      </c>
      <c r="AI159" s="31"/>
      <c r="AJ159" s="31">
        <f t="shared" si="220"/>
        <v>180000</v>
      </c>
      <c r="AK159" s="31"/>
      <c r="AL159" s="31">
        <f t="shared" si="428"/>
        <v>180000</v>
      </c>
      <c r="AM159" s="31"/>
      <c r="AN159" s="31">
        <f t="shared" si="429"/>
        <v>180000</v>
      </c>
      <c r="AO159" s="31"/>
      <c r="AP159" s="31">
        <f t="shared" si="430"/>
        <v>180000</v>
      </c>
      <c r="AQ159" s="31"/>
      <c r="AR159" s="31">
        <f t="shared" si="431"/>
        <v>180000</v>
      </c>
      <c r="AS159" s="42"/>
      <c r="AT159" s="68">
        <f t="shared" si="432"/>
        <v>180000</v>
      </c>
      <c r="AU159" s="26" t="s">
        <v>266</v>
      </c>
      <c r="AW159" s="8"/>
    </row>
    <row r="160" spans="1:49" ht="54" x14ac:dyDescent="0.35">
      <c r="A160" s="89" t="s">
        <v>170</v>
      </c>
      <c r="B160" s="94" t="s">
        <v>113</v>
      </c>
      <c r="C160" s="96" t="s">
        <v>110</v>
      </c>
      <c r="D160" s="30">
        <v>0</v>
      </c>
      <c r="E160" s="31"/>
      <c r="F160" s="31">
        <f t="shared" si="218"/>
        <v>0</v>
      </c>
      <c r="G160" s="31"/>
      <c r="H160" s="31">
        <f t="shared" si="414"/>
        <v>0</v>
      </c>
      <c r="I160" s="31"/>
      <c r="J160" s="31">
        <f t="shared" si="415"/>
        <v>0</v>
      </c>
      <c r="K160" s="31"/>
      <c r="L160" s="31">
        <f t="shared" si="416"/>
        <v>0</v>
      </c>
      <c r="M160" s="31"/>
      <c r="N160" s="31">
        <f t="shared" si="417"/>
        <v>0</v>
      </c>
      <c r="O160" s="68"/>
      <c r="P160" s="31">
        <f t="shared" si="418"/>
        <v>0</v>
      </c>
      <c r="Q160" s="31"/>
      <c r="R160" s="31">
        <f t="shared" si="419"/>
        <v>0</v>
      </c>
      <c r="S160" s="42"/>
      <c r="T160" s="68">
        <f t="shared" si="420"/>
        <v>0</v>
      </c>
      <c r="U160" s="31">
        <v>7202.2</v>
      </c>
      <c r="V160" s="31"/>
      <c r="W160" s="31">
        <f t="shared" si="219"/>
        <v>7202.2</v>
      </c>
      <c r="X160" s="31"/>
      <c r="Y160" s="31">
        <f t="shared" si="423"/>
        <v>7202.2</v>
      </c>
      <c r="Z160" s="31"/>
      <c r="AA160" s="31">
        <f t="shared" si="424"/>
        <v>7202.2</v>
      </c>
      <c r="AB160" s="31"/>
      <c r="AC160" s="31">
        <f t="shared" si="425"/>
        <v>7202.2</v>
      </c>
      <c r="AD160" s="31"/>
      <c r="AE160" s="31">
        <f t="shared" si="426"/>
        <v>7202.2</v>
      </c>
      <c r="AF160" s="42"/>
      <c r="AG160" s="68">
        <f t="shared" si="427"/>
        <v>7202.2</v>
      </c>
      <c r="AH160" s="31">
        <v>0</v>
      </c>
      <c r="AI160" s="31"/>
      <c r="AJ160" s="31">
        <f t="shared" si="220"/>
        <v>0</v>
      </c>
      <c r="AK160" s="31"/>
      <c r="AL160" s="31">
        <f t="shared" si="428"/>
        <v>0</v>
      </c>
      <c r="AM160" s="31"/>
      <c r="AN160" s="31">
        <f t="shared" si="429"/>
        <v>0</v>
      </c>
      <c r="AO160" s="31"/>
      <c r="AP160" s="31">
        <f t="shared" si="430"/>
        <v>0</v>
      </c>
      <c r="AQ160" s="31"/>
      <c r="AR160" s="31">
        <f t="shared" si="431"/>
        <v>0</v>
      </c>
      <c r="AS160" s="42"/>
      <c r="AT160" s="68">
        <f t="shared" si="432"/>
        <v>0</v>
      </c>
      <c r="AU160" s="25" t="s">
        <v>267</v>
      </c>
      <c r="AW160" s="8"/>
    </row>
    <row r="161" spans="1:49" ht="54" x14ac:dyDescent="0.35">
      <c r="A161" s="89" t="s">
        <v>171</v>
      </c>
      <c r="B161" s="94" t="s">
        <v>114</v>
      </c>
      <c r="C161" s="97" t="s">
        <v>110</v>
      </c>
      <c r="D161" s="30">
        <v>0</v>
      </c>
      <c r="E161" s="31"/>
      <c r="F161" s="31">
        <f t="shared" si="218"/>
        <v>0</v>
      </c>
      <c r="G161" s="31"/>
      <c r="H161" s="31">
        <f t="shared" si="414"/>
        <v>0</v>
      </c>
      <c r="I161" s="31"/>
      <c r="J161" s="31">
        <f t="shared" si="415"/>
        <v>0</v>
      </c>
      <c r="K161" s="31"/>
      <c r="L161" s="31">
        <f t="shared" si="416"/>
        <v>0</v>
      </c>
      <c r="M161" s="31"/>
      <c r="N161" s="31">
        <f t="shared" si="417"/>
        <v>0</v>
      </c>
      <c r="O161" s="68"/>
      <c r="P161" s="31">
        <f t="shared" si="418"/>
        <v>0</v>
      </c>
      <c r="Q161" s="31"/>
      <c r="R161" s="31">
        <f t="shared" si="419"/>
        <v>0</v>
      </c>
      <c r="S161" s="42"/>
      <c r="T161" s="68">
        <f t="shared" si="420"/>
        <v>0</v>
      </c>
      <c r="U161" s="31">
        <v>9362.9</v>
      </c>
      <c r="V161" s="31"/>
      <c r="W161" s="31">
        <f t="shared" si="219"/>
        <v>9362.9</v>
      </c>
      <c r="X161" s="31"/>
      <c r="Y161" s="31">
        <f t="shared" si="423"/>
        <v>9362.9</v>
      </c>
      <c r="Z161" s="31"/>
      <c r="AA161" s="31">
        <f t="shared" si="424"/>
        <v>9362.9</v>
      </c>
      <c r="AB161" s="31"/>
      <c r="AC161" s="31">
        <f t="shared" si="425"/>
        <v>9362.9</v>
      </c>
      <c r="AD161" s="31"/>
      <c r="AE161" s="31">
        <f t="shared" si="426"/>
        <v>9362.9</v>
      </c>
      <c r="AF161" s="42"/>
      <c r="AG161" s="68">
        <f t="shared" si="427"/>
        <v>9362.9</v>
      </c>
      <c r="AH161" s="31">
        <v>0</v>
      </c>
      <c r="AI161" s="31"/>
      <c r="AJ161" s="31">
        <f t="shared" si="220"/>
        <v>0</v>
      </c>
      <c r="AK161" s="31"/>
      <c r="AL161" s="31">
        <f t="shared" si="428"/>
        <v>0</v>
      </c>
      <c r="AM161" s="31"/>
      <c r="AN161" s="31">
        <f t="shared" si="429"/>
        <v>0</v>
      </c>
      <c r="AO161" s="31"/>
      <c r="AP161" s="31">
        <f t="shared" si="430"/>
        <v>0</v>
      </c>
      <c r="AQ161" s="31"/>
      <c r="AR161" s="31">
        <f t="shared" si="431"/>
        <v>0</v>
      </c>
      <c r="AS161" s="42"/>
      <c r="AT161" s="68">
        <f t="shared" si="432"/>
        <v>0</v>
      </c>
      <c r="AU161" s="25" t="s">
        <v>268</v>
      </c>
      <c r="AW161" s="8"/>
    </row>
    <row r="162" spans="1:49" ht="54" x14ac:dyDescent="0.35">
      <c r="A162" s="89" t="s">
        <v>172</v>
      </c>
      <c r="B162" s="94" t="s">
        <v>115</v>
      </c>
      <c r="C162" s="101" t="s">
        <v>110</v>
      </c>
      <c r="D162" s="30">
        <v>0</v>
      </c>
      <c r="E162" s="31"/>
      <c r="F162" s="31">
        <f t="shared" si="218"/>
        <v>0</v>
      </c>
      <c r="G162" s="31"/>
      <c r="H162" s="31">
        <f t="shared" si="414"/>
        <v>0</v>
      </c>
      <c r="I162" s="31"/>
      <c r="J162" s="31">
        <f t="shared" si="415"/>
        <v>0</v>
      </c>
      <c r="K162" s="31"/>
      <c r="L162" s="31">
        <f t="shared" si="416"/>
        <v>0</v>
      </c>
      <c r="M162" s="31"/>
      <c r="N162" s="31">
        <f t="shared" si="417"/>
        <v>0</v>
      </c>
      <c r="O162" s="68"/>
      <c r="P162" s="31">
        <f t="shared" si="418"/>
        <v>0</v>
      </c>
      <c r="Q162" s="31"/>
      <c r="R162" s="31">
        <f t="shared" si="419"/>
        <v>0</v>
      </c>
      <c r="S162" s="42"/>
      <c r="T162" s="68">
        <f t="shared" si="420"/>
        <v>0</v>
      </c>
      <c r="U162" s="31">
        <v>7202.2</v>
      </c>
      <c r="V162" s="31"/>
      <c r="W162" s="31">
        <f t="shared" si="219"/>
        <v>7202.2</v>
      </c>
      <c r="X162" s="31"/>
      <c r="Y162" s="31">
        <f t="shared" si="423"/>
        <v>7202.2</v>
      </c>
      <c r="Z162" s="31"/>
      <c r="AA162" s="31">
        <f t="shared" si="424"/>
        <v>7202.2</v>
      </c>
      <c r="AB162" s="31"/>
      <c r="AC162" s="31">
        <f t="shared" si="425"/>
        <v>7202.2</v>
      </c>
      <c r="AD162" s="31"/>
      <c r="AE162" s="31">
        <f t="shared" si="426"/>
        <v>7202.2</v>
      </c>
      <c r="AF162" s="42"/>
      <c r="AG162" s="68">
        <f t="shared" si="427"/>
        <v>7202.2</v>
      </c>
      <c r="AH162" s="31">
        <v>40000</v>
      </c>
      <c r="AI162" s="31"/>
      <c r="AJ162" s="31">
        <f t="shared" si="220"/>
        <v>40000</v>
      </c>
      <c r="AK162" s="31"/>
      <c r="AL162" s="31">
        <f t="shared" si="428"/>
        <v>40000</v>
      </c>
      <c r="AM162" s="31"/>
      <c r="AN162" s="31">
        <f t="shared" si="429"/>
        <v>40000</v>
      </c>
      <c r="AO162" s="31"/>
      <c r="AP162" s="31">
        <f t="shared" si="430"/>
        <v>40000</v>
      </c>
      <c r="AQ162" s="31"/>
      <c r="AR162" s="31">
        <f t="shared" si="431"/>
        <v>40000</v>
      </c>
      <c r="AS162" s="42"/>
      <c r="AT162" s="68">
        <f t="shared" si="432"/>
        <v>40000</v>
      </c>
      <c r="AU162" s="25" t="s">
        <v>269</v>
      </c>
      <c r="AW162" s="8"/>
    </row>
    <row r="163" spans="1:49" ht="54" x14ac:dyDescent="0.35">
      <c r="A163" s="89" t="s">
        <v>173</v>
      </c>
      <c r="B163" s="94" t="s">
        <v>116</v>
      </c>
      <c r="C163" s="101" t="s">
        <v>110</v>
      </c>
      <c r="D163" s="30">
        <v>14272.2</v>
      </c>
      <c r="E163" s="31"/>
      <c r="F163" s="31">
        <f t="shared" si="218"/>
        <v>14272.2</v>
      </c>
      <c r="G163" s="31"/>
      <c r="H163" s="31">
        <f t="shared" si="414"/>
        <v>14272.2</v>
      </c>
      <c r="I163" s="31"/>
      <c r="J163" s="31">
        <f t="shared" si="415"/>
        <v>14272.2</v>
      </c>
      <c r="K163" s="31"/>
      <c r="L163" s="31">
        <f t="shared" si="416"/>
        <v>14272.2</v>
      </c>
      <c r="M163" s="31"/>
      <c r="N163" s="31">
        <f t="shared" si="417"/>
        <v>14272.2</v>
      </c>
      <c r="O163" s="68">
        <v>-14272.2</v>
      </c>
      <c r="P163" s="31">
        <f t="shared" si="418"/>
        <v>0</v>
      </c>
      <c r="Q163" s="31"/>
      <c r="R163" s="31">
        <f t="shared" si="419"/>
        <v>0</v>
      </c>
      <c r="S163" s="42"/>
      <c r="T163" s="68">
        <f t="shared" si="420"/>
        <v>0</v>
      </c>
      <c r="U163" s="31">
        <v>0</v>
      </c>
      <c r="V163" s="31"/>
      <c r="W163" s="31">
        <f t="shared" si="219"/>
        <v>0</v>
      </c>
      <c r="X163" s="31"/>
      <c r="Y163" s="31">
        <f t="shared" si="423"/>
        <v>0</v>
      </c>
      <c r="Z163" s="31"/>
      <c r="AA163" s="31">
        <f t="shared" si="424"/>
        <v>0</v>
      </c>
      <c r="AB163" s="31"/>
      <c r="AC163" s="31">
        <f t="shared" si="425"/>
        <v>0</v>
      </c>
      <c r="AD163" s="31"/>
      <c r="AE163" s="31">
        <f t="shared" si="426"/>
        <v>0</v>
      </c>
      <c r="AF163" s="42"/>
      <c r="AG163" s="68">
        <f t="shared" si="427"/>
        <v>0</v>
      </c>
      <c r="AH163" s="31">
        <v>0</v>
      </c>
      <c r="AI163" s="31"/>
      <c r="AJ163" s="31">
        <f t="shared" si="220"/>
        <v>0</v>
      </c>
      <c r="AK163" s="31"/>
      <c r="AL163" s="31">
        <f t="shared" si="428"/>
        <v>0</v>
      </c>
      <c r="AM163" s="31"/>
      <c r="AN163" s="31">
        <f t="shared" si="429"/>
        <v>0</v>
      </c>
      <c r="AO163" s="31"/>
      <c r="AP163" s="31">
        <f t="shared" si="430"/>
        <v>0</v>
      </c>
      <c r="AQ163" s="31">
        <v>14272.2</v>
      </c>
      <c r="AR163" s="31">
        <f t="shared" si="431"/>
        <v>14272.2</v>
      </c>
      <c r="AS163" s="42"/>
      <c r="AT163" s="68">
        <f t="shared" si="432"/>
        <v>14272.2</v>
      </c>
      <c r="AU163" s="25" t="s">
        <v>270</v>
      </c>
      <c r="AW163" s="8"/>
    </row>
    <row r="164" spans="1:49" ht="80.25" customHeight="1" x14ac:dyDescent="0.35">
      <c r="A164" s="89" t="s">
        <v>174</v>
      </c>
      <c r="B164" s="94" t="s">
        <v>117</v>
      </c>
      <c r="C164" s="101" t="s">
        <v>110</v>
      </c>
      <c r="D164" s="30">
        <f>D166+D167</f>
        <v>0</v>
      </c>
      <c r="E164" s="31">
        <f>E166+E167</f>
        <v>0</v>
      </c>
      <c r="F164" s="31">
        <f t="shared" si="218"/>
        <v>0</v>
      </c>
      <c r="G164" s="31">
        <f>G166+G167</f>
        <v>0</v>
      </c>
      <c r="H164" s="31">
        <f t="shared" si="414"/>
        <v>0</v>
      </c>
      <c r="I164" s="31">
        <f>I166+I167</f>
        <v>0</v>
      </c>
      <c r="J164" s="31">
        <f t="shared" si="415"/>
        <v>0</v>
      </c>
      <c r="K164" s="31">
        <f>K166+K167</f>
        <v>0</v>
      </c>
      <c r="L164" s="31">
        <f t="shared" si="416"/>
        <v>0</v>
      </c>
      <c r="M164" s="31">
        <f>M166+M167</f>
        <v>0</v>
      </c>
      <c r="N164" s="31">
        <f t="shared" si="417"/>
        <v>0</v>
      </c>
      <c r="O164" s="68">
        <f>O166+O167</f>
        <v>0</v>
      </c>
      <c r="P164" s="31">
        <f t="shared" si="418"/>
        <v>0</v>
      </c>
      <c r="Q164" s="31">
        <f>Q166+Q167</f>
        <v>0</v>
      </c>
      <c r="R164" s="31">
        <f t="shared" si="419"/>
        <v>0</v>
      </c>
      <c r="S164" s="42">
        <f>S166+S167</f>
        <v>0</v>
      </c>
      <c r="T164" s="68">
        <f t="shared" si="420"/>
        <v>0</v>
      </c>
      <c r="U164" s="31">
        <f t="shared" ref="U164:AI164" si="440">U166+U167</f>
        <v>0</v>
      </c>
      <c r="V164" s="31">
        <f t="shared" ref="V164:X164" si="441">V166+V167</f>
        <v>0</v>
      </c>
      <c r="W164" s="31">
        <f t="shared" si="219"/>
        <v>0</v>
      </c>
      <c r="X164" s="31">
        <f t="shared" si="441"/>
        <v>0</v>
      </c>
      <c r="Y164" s="31">
        <f t="shared" si="423"/>
        <v>0</v>
      </c>
      <c r="Z164" s="31">
        <f t="shared" ref="Z164:AB164" si="442">Z166+Z167</f>
        <v>0</v>
      </c>
      <c r="AA164" s="31">
        <f t="shared" si="424"/>
        <v>0</v>
      </c>
      <c r="AB164" s="31">
        <f t="shared" si="442"/>
        <v>0</v>
      </c>
      <c r="AC164" s="31">
        <f t="shared" si="425"/>
        <v>0</v>
      </c>
      <c r="AD164" s="31">
        <f t="shared" ref="AD164:AF164" si="443">AD166+AD167</f>
        <v>0</v>
      </c>
      <c r="AE164" s="31">
        <f t="shared" si="426"/>
        <v>0</v>
      </c>
      <c r="AF164" s="42">
        <f t="shared" si="443"/>
        <v>0</v>
      </c>
      <c r="AG164" s="68">
        <f t="shared" si="427"/>
        <v>0</v>
      </c>
      <c r="AH164" s="31">
        <f t="shared" si="440"/>
        <v>132163.9</v>
      </c>
      <c r="AI164" s="31">
        <f t="shared" si="440"/>
        <v>0</v>
      </c>
      <c r="AJ164" s="31">
        <f t="shared" si="220"/>
        <v>132163.9</v>
      </c>
      <c r="AK164" s="31">
        <f t="shared" ref="AK164:AM164" si="444">AK166+AK167</f>
        <v>0</v>
      </c>
      <c r="AL164" s="31">
        <f t="shared" si="428"/>
        <v>132163.9</v>
      </c>
      <c r="AM164" s="31">
        <f t="shared" si="444"/>
        <v>0</v>
      </c>
      <c r="AN164" s="31">
        <f t="shared" si="429"/>
        <v>132163.9</v>
      </c>
      <c r="AO164" s="31">
        <f t="shared" ref="AO164:AQ164" si="445">AO166+AO167</f>
        <v>0</v>
      </c>
      <c r="AP164" s="31">
        <f t="shared" si="430"/>
        <v>132163.9</v>
      </c>
      <c r="AQ164" s="31">
        <f t="shared" si="445"/>
        <v>0</v>
      </c>
      <c r="AR164" s="31">
        <f t="shared" si="431"/>
        <v>132163.9</v>
      </c>
      <c r="AS164" s="42">
        <f t="shared" ref="AS164" si="446">AS166+AS167</f>
        <v>0</v>
      </c>
      <c r="AT164" s="68">
        <f t="shared" si="432"/>
        <v>132163.9</v>
      </c>
      <c r="AU164" s="25"/>
      <c r="AW164" s="8"/>
    </row>
    <row r="165" spans="1:49" x14ac:dyDescent="0.35">
      <c r="A165" s="89"/>
      <c r="B165" s="90" t="s">
        <v>5</v>
      </c>
      <c r="C165" s="97"/>
      <c r="D165" s="30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68"/>
      <c r="P165" s="31"/>
      <c r="Q165" s="31"/>
      <c r="R165" s="31"/>
      <c r="S165" s="42"/>
      <c r="T165" s="68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42"/>
      <c r="AG165" s="68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42"/>
      <c r="AT165" s="68"/>
      <c r="AU165" s="25"/>
      <c r="AW165" s="8"/>
    </row>
    <row r="166" spans="1:49" s="3" customFormat="1" hidden="1" x14ac:dyDescent="0.35">
      <c r="A166" s="1"/>
      <c r="B166" s="4" t="s">
        <v>6</v>
      </c>
      <c r="C166" s="40"/>
      <c r="D166" s="30">
        <v>0</v>
      </c>
      <c r="E166" s="31"/>
      <c r="F166" s="31">
        <f t="shared" si="218"/>
        <v>0</v>
      </c>
      <c r="G166" s="31"/>
      <c r="H166" s="31">
        <f t="shared" ref="H166:H168" si="447">F166+G166</f>
        <v>0</v>
      </c>
      <c r="I166" s="31"/>
      <c r="J166" s="31">
        <f t="shared" ref="J166:J168" si="448">H166+I166</f>
        <v>0</v>
      </c>
      <c r="K166" s="31"/>
      <c r="L166" s="31">
        <f t="shared" ref="L166:L168" si="449">J166+K166</f>
        <v>0</v>
      </c>
      <c r="M166" s="31"/>
      <c r="N166" s="31">
        <f t="shared" ref="N166:N168" si="450">L166+M166</f>
        <v>0</v>
      </c>
      <c r="O166" s="68"/>
      <c r="P166" s="31">
        <f t="shared" ref="P166:P168" si="451">N166+O166</f>
        <v>0</v>
      </c>
      <c r="Q166" s="31"/>
      <c r="R166" s="31">
        <f t="shared" ref="R166:R168" si="452">P166+Q166</f>
        <v>0</v>
      </c>
      <c r="S166" s="42"/>
      <c r="T166" s="31">
        <f t="shared" ref="T166:T168" si="453">R166+S166</f>
        <v>0</v>
      </c>
      <c r="U166" s="31">
        <v>0</v>
      </c>
      <c r="V166" s="31"/>
      <c r="W166" s="31">
        <f t="shared" si="219"/>
        <v>0</v>
      </c>
      <c r="X166" s="31"/>
      <c r="Y166" s="31">
        <f t="shared" ref="Y166:Y168" si="454">W166+X166</f>
        <v>0</v>
      </c>
      <c r="Z166" s="31"/>
      <c r="AA166" s="31">
        <f t="shared" ref="AA166:AA168" si="455">Y166+Z166</f>
        <v>0</v>
      </c>
      <c r="AB166" s="31"/>
      <c r="AC166" s="31">
        <f t="shared" ref="AC166:AC168" si="456">AA166+AB166</f>
        <v>0</v>
      </c>
      <c r="AD166" s="31"/>
      <c r="AE166" s="31">
        <f t="shared" ref="AE166:AE168" si="457">AC166+AD166</f>
        <v>0</v>
      </c>
      <c r="AF166" s="42"/>
      <c r="AG166" s="31">
        <f t="shared" ref="AG166:AG168" si="458">AE166+AF166</f>
        <v>0</v>
      </c>
      <c r="AH166" s="31">
        <v>33041.1</v>
      </c>
      <c r="AI166" s="31"/>
      <c r="AJ166" s="31">
        <f t="shared" si="220"/>
        <v>33041.1</v>
      </c>
      <c r="AK166" s="31"/>
      <c r="AL166" s="31">
        <f t="shared" ref="AL166:AL168" si="459">AJ166+AK166</f>
        <v>33041.1</v>
      </c>
      <c r="AM166" s="31"/>
      <c r="AN166" s="31">
        <f t="shared" ref="AN166:AN168" si="460">AL166+AM166</f>
        <v>33041.1</v>
      </c>
      <c r="AO166" s="31"/>
      <c r="AP166" s="31">
        <f t="shared" ref="AP166:AP168" si="461">AN166+AO166</f>
        <v>33041.1</v>
      </c>
      <c r="AQ166" s="31"/>
      <c r="AR166" s="31">
        <f t="shared" ref="AR166:AR168" si="462">AP166+AQ166</f>
        <v>33041.1</v>
      </c>
      <c r="AS166" s="42"/>
      <c r="AT166" s="31">
        <f t="shared" ref="AT166:AT168" si="463">AR166+AS166</f>
        <v>33041.1</v>
      </c>
      <c r="AU166" s="25" t="s">
        <v>271</v>
      </c>
      <c r="AV166" s="19" t="s">
        <v>50</v>
      </c>
      <c r="AW166" s="8"/>
    </row>
    <row r="167" spans="1:49" x14ac:dyDescent="0.35">
      <c r="A167" s="89"/>
      <c r="B167" s="94" t="s">
        <v>20</v>
      </c>
      <c r="C167" s="101"/>
      <c r="D167" s="30">
        <v>0</v>
      </c>
      <c r="E167" s="31"/>
      <c r="F167" s="31">
        <f t="shared" si="218"/>
        <v>0</v>
      </c>
      <c r="G167" s="31"/>
      <c r="H167" s="31">
        <f t="shared" si="447"/>
        <v>0</v>
      </c>
      <c r="I167" s="31"/>
      <c r="J167" s="31">
        <f t="shared" si="448"/>
        <v>0</v>
      </c>
      <c r="K167" s="31"/>
      <c r="L167" s="31">
        <f t="shared" si="449"/>
        <v>0</v>
      </c>
      <c r="M167" s="31"/>
      <c r="N167" s="31">
        <f t="shared" si="450"/>
        <v>0</v>
      </c>
      <c r="O167" s="68"/>
      <c r="P167" s="31">
        <f t="shared" si="451"/>
        <v>0</v>
      </c>
      <c r="Q167" s="31"/>
      <c r="R167" s="31">
        <f t="shared" si="452"/>
        <v>0</v>
      </c>
      <c r="S167" s="42"/>
      <c r="T167" s="68">
        <f t="shared" si="453"/>
        <v>0</v>
      </c>
      <c r="U167" s="31">
        <v>0</v>
      </c>
      <c r="V167" s="31"/>
      <c r="W167" s="31">
        <f t="shared" si="219"/>
        <v>0</v>
      </c>
      <c r="X167" s="31"/>
      <c r="Y167" s="31">
        <f t="shared" si="454"/>
        <v>0</v>
      </c>
      <c r="Z167" s="31"/>
      <c r="AA167" s="31">
        <f t="shared" si="455"/>
        <v>0</v>
      </c>
      <c r="AB167" s="31"/>
      <c r="AC167" s="31">
        <f t="shared" si="456"/>
        <v>0</v>
      </c>
      <c r="AD167" s="31"/>
      <c r="AE167" s="31">
        <f t="shared" si="457"/>
        <v>0</v>
      </c>
      <c r="AF167" s="42"/>
      <c r="AG167" s="68">
        <f t="shared" si="458"/>
        <v>0</v>
      </c>
      <c r="AH167" s="31">
        <v>99122.8</v>
      </c>
      <c r="AI167" s="31"/>
      <c r="AJ167" s="31">
        <f t="shared" si="220"/>
        <v>99122.8</v>
      </c>
      <c r="AK167" s="31"/>
      <c r="AL167" s="31">
        <f t="shared" si="459"/>
        <v>99122.8</v>
      </c>
      <c r="AM167" s="31"/>
      <c r="AN167" s="31">
        <f t="shared" si="460"/>
        <v>99122.8</v>
      </c>
      <c r="AO167" s="31"/>
      <c r="AP167" s="31">
        <f t="shared" si="461"/>
        <v>99122.8</v>
      </c>
      <c r="AQ167" s="31"/>
      <c r="AR167" s="31">
        <f t="shared" si="462"/>
        <v>99122.8</v>
      </c>
      <c r="AS167" s="42"/>
      <c r="AT167" s="68">
        <f t="shared" si="463"/>
        <v>99122.8</v>
      </c>
      <c r="AU167" s="25" t="s">
        <v>280</v>
      </c>
      <c r="AW167" s="8"/>
    </row>
    <row r="168" spans="1:49" ht="54" x14ac:dyDescent="0.35">
      <c r="A168" s="89" t="s">
        <v>175</v>
      </c>
      <c r="B168" s="94" t="s">
        <v>272</v>
      </c>
      <c r="C168" s="101" t="s">
        <v>110</v>
      </c>
      <c r="D168" s="30">
        <f>D170+D171</f>
        <v>0</v>
      </c>
      <c r="E168" s="31">
        <f>E170+E171</f>
        <v>0</v>
      </c>
      <c r="F168" s="31">
        <f t="shared" si="218"/>
        <v>0</v>
      </c>
      <c r="G168" s="31">
        <f>G170+G171</f>
        <v>0</v>
      </c>
      <c r="H168" s="31">
        <f t="shared" si="447"/>
        <v>0</v>
      </c>
      <c r="I168" s="31">
        <f>I170+I171</f>
        <v>0</v>
      </c>
      <c r="J168" s="31">
        <f t="shared" si="448"/>
        <v>0</v>
      </c>
      <c r="K168" s="31">
        <f>K170+K171</f>
        <v>0</v>
      </c>
      <c r="L168" s="31">
        <f t="shared" si="449"/>
        <v>0</v>
      </c>
      <c r="M168" s="31">
        <f>M170+M171</f>
        <v>0</v>
      </c>
      <c r="N168" s="31">
        <f t="shared" si="450"/>
        <v>0</v>
      </c>
      <c r="O168" s="68">
        <f>O170+O171</f>
        <v>0</v>
      </c>
      <c r="P168" s="31">
        <f t="shared" si="451"/>
        <v>0</v>
      </c>
      <c r="Q168" s="31">
        <f>Q170+Q171</f>
        <v>0</v>
      </c>
      <c r="R168" s="31">
        <f t="shared" si="452"/>
        <v>0</v>
      </c>
      <c r="S168" s="42">
        <f>S170+S171</f>
        <v>0</v>
      </c>
      <c r="T168" s="68">
        <f t="shared" si="453"/>
        <v>0</v>
      </c>
      <c r="U168" s="31">
        <f t="shared" ref="U168:AI168" si="464">U170+U171</f>
        <v>187200.09999999998</v>
      </c>
      <c r="V168" s="31">
        <f t="shared" ref="V168:X168" si="465">V170+V171</f>
        <v>0</v>
      </c>
      <c r="W168" s="31">
        <f t="shared" si="219"/>
        <v>187200.09999999998</v>
      </c>
      <c r="X168" s="31">
        <f t="shared" si="465"/>
        <v>0</v>
      </c>
      <c r="Y168" s="31">
        <f t="shared" si="454"/>
        <v>187200.09999999998</v>
      </c>
      <c r="Z168" s="31">
        <f t="shared" ref="Z168:AB168" si="466">Z170+Z171</f>
        <v>0</v>
      </c>
      <c r="AA168" s="31">
        <f t="shared" si="455"/>
        <v>187200.09999999998</v>
      </c>
      <c r="AB168" s="31">
        <f t="shared" si="466"/>
        <v>0</v>
      </c>
      <c r="AC168" s="31">
        <f t="shared" si="456"/>
        <v>187200.09999999998</v>
      </c>
      <c r="AD168" s="31">
        <f t="shared" ref="AD168:AF168" si="467">AD170+AD171</f>
        <v>0</v>
      </c>
      <c r="AE168" s="31">
        <f t="shared" si="457"/>
        <v>187200.09999999998</v>
      </c>
      <c r="AF168" s="42">
        <f t="shared" si="467"/>
        <v>0</v>
      </c>
      <c r="AG168" s="68">
        <f t="shared" si="458"/>
        <v>187200.09999999998</v>
      </c>
      <c r="AH168" s="31">
        <f t="shared" si="464"/>
        <v>461481.8</v>
      </c>
      <c r="AI168" s="31">
        <f t="shared" si="464"/>
        <v>0</v>
      </c>
      <c r="AJ168" s="31">
        <f t="shared" si="220"/>
        <v>461481.8</v>
      </c>
      <c r="AK168" s="31">
        <f t="shared" ref="AK168:AM168" si="468">AK170+AK171</f>
        <v>0</v>
      </c>
      <c r="AL168" s="31">
        <f t="shared" si="459"/>
        <v>461481.8</v>
      </c>
      <c r="AM168" s="31">
        <f t="shared" si="468"/>
        <v>0</v>
      </c>
      <c r="AN168" s="31">
        <f t="shared" si="460"/>
        <v>461481.8</v>
      </c>
      <c r="AO168" s="31">
        <f t="shared" ref="AO168:AQ168" si="469">AO170+AO171</f>
        <v>0</v>
      </c>
      <c r="AP168" s="31">
        <f t="shared" si="461"/>
        <v>461481.8</v>
      </c>
      <c r="AQ168" s="31">
        <f t="shared" si="469"/>
        <v>0</v>
      </c>
      <c r="AR168" s="31">
        <f t="shared" si="462"/>
        <v>461481.8</v>
      </c>
      <c r="AS168" s="42">
        <f t="shared" ref="AS168" si="470">AS170+AS171</f>
        <v>0</v>
      </c>
      <c r="AT168" s="68">
        <f t="shared" si="463"/>
        <v>461481.8</v>
      </c>
      <c r="AU168" s="25"/>
      <c r="AW168" s="8"/>
    </row>
    <row r="169" spans="1:49" x14ac:dyDescent="0.35">
      <c r="A169" s="89"/>
      <c r="B169" s="94" t="s">
        <v>5</v>
      </c>
      <c r="C169" s="97"/>
      <c r="D169" s="30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68"/>
      <c r="P169" s="31"/>
      <c r="Q169" s="31"/>
      <c r="R169" s="31"/>
      <c r="S169" s="42"/>
      <c r="T169" s="68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42"/>
      <c r="AG169" s="68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42"/>
      <c r="AT169" s="68"/>
      <c r="AU169" s="25"/>
      <c r="AW169" s="8"/>
    </row>
    <row r="170" spans="1:49" s="3" customFormat="1" hidden="1" x14ac:dyDescent="0.35">
      <c r="A170" s="1"/>
      <c r="B170" s="4" t="s">
        <v>6</v>
      </c>
      <c r="C170" s="40"/>
      <c r="D170" s="30">
        <v>0</v>
      </c>
      <c r="E170" s="31"/>
      <c r="F170" s="31">
        <f t="shared" si="218"/>
        <v>0</v>
      </c>
      <c r="G170" s="31"/>
      <c r="H170" s="31">
        <f t="shared" ref="H170:H172" si="471">F170+G170</f>
        <v>0</v>
      </c>
      <c r="I170" s="31"/>
      <c r="J170" s="31">
        <f t="shared" ref="J170:J172" si="472">H170+I170</f>
        <v>0</v>
      </c>
      <c r="K170" s="31"/>
      <c r="L170" s="31">
        <f t="shared" ref="L170:L172" si="473">J170+K170</f>
        <v>0</v>
      </c>
      <c r="M170" s="31"/>
      <c r="N170" s="31">
        <f t="shared" ref="N170:N172" si="474">L170+M170</f>
        <v>0</v>
      </c>
      <c r="O170" s="68"/>
      <c r="P170" s="31">
        <f t="shared" ref="P170:P172" si="475">N170+O170</f>
        <v>0</v>
      </c>
      <c r="Q170" s="31"/>
      <c r="R170" s="31">
        <f t="shared" ref="R170:R172" si="476">P170+Q170</f>
        <v>0</v>
      </c>
      <c r="S170" s="42"/>
      <c r="T170" s="31">
        <f t="shared" ref="T170:T172" si="477">R170+S170</f>
        <v>0</v>
      </c>
      <c r="U170" s="31">
        <v>82902.599999999977</v>
      </c>
      <c r="V170" s="31"/>
      <c r="W170" s="31">
        <f t="shared" si="219"/>
        <v>82902.599999999977</v>
      </c>
      <c r="X170" s="31"/>
      <c r="Y170" s="31">
        <f t="shared" ref="Y170:Y172" si="478">W170+X170</f>
        <v>82902.599999999977</v>
      </c>
      <c r="Z170" s="31"/>
      <c r="AA170" s="31">
        <f t="shared" ref="AA170:AA172" si="479">Y170+Z170</f>
        <v>82902.599999999977</v>
      </c>
      <c r="AB170" s="31"/>
      <c r="AC170" s="31">
        <f t="shared" ref="AC170:AC172" si="480">AA170+AB170</f>
        <v>82902.599999999977</v>
      </c>
      <c r="AD170" s="31"/>
      <c r="AE170" s="31">
        <f t="shared" ref="AE170:AE172" si="481">AC170+AD170</f>
        <v>82902.599999999977</v>
      </c>
      <c r="AF170" s="42"/>
      <c r="AG170" s="31">
        <f t="shared" ref="AG170:AG172" si="482">AE170+AF170</f>
        <v>82902.599999999977</v>
      </c>
      <c r="AH170" s="31">
        <v>100000</v>
      </c>
      <c r="AI170" s="31"/>
      <c r="AJ170" s="31">
        <f t="shared" si="220"/>
        <v>100000</v>
      </c>
      <c r="AK170" s="31"/>
      <c r="AL170" s="31">
        <f t="shared" ref="AL170:AL172" si="483">AJ170+AK170</f>
        <v>100000</v>
      </c>
      <c r="AM170" s="31"/>
      <c r="AN170" s="31">
        <f t="shared" ref="AN170:AN172" si="484">AL170+AM170</f>
        <v>100000</v>
      </c>
      <c r="AO170" s="31"/>
      <c r="AP170" s="31">
        <f t="shared" ref="AP170:AP172" si="485">AN170+AO170</f>
        <v>100000</v>
      </c>
      <c r="AQ170" s="31"/>
      <c r="AR170" s="31">
        <f t="shared" ref="AR170:AR172" si="486">AP170+AQ170</f>
        <v>100000</v>
      </c>
      <c r="AS170" s="42"/>
      <c r="AT170" s="31">
        <f t="shared" ref="AT170:AT172" si="487">AR170+AS170</f>
        <v>100000</v>
      </c>
      <c r="AU170" s="25" t="s">
        <v>273</v>
      </c>
      <c r="AV170" s="19" t="s">
        <v>50</v>
      </c>
      <c r="AW170" s="8"/>
    </row>
    <row r="171" spans="1:49" x14ac:dyDescent="0.35">
      <c r="A171" s="89"/>
      <c r="B171" s="94" t="s">
        <v>20</v>
      </c>
      <c r="C171" s="101"/>
      <c r="D171" s="30">
        <v>0</v>
      </c>
      <c r="E171" s="31"/>
      <c r="F171" s="31">
        <f t="shared" si="218"/>
        <v>0</v>
      </c>
      <c r="G171" s="31"/>
      <c r="H171" s="31">
        <f t="shared" si="471"/>
        <v>0</v>
      </c>
      <c r="I171" s="31"/>
      <c r="J171" s="31">
        <f t="shared" si="472"/>
        <v>0</v>
      </c>
      <c r="K171" s="31"/>
      <c r="L171" s="31">
        <f t="shared" si="473"/>
        <v>0</v>
      </c>
      <c r="M171" s="31"/>
      <c r="N171" s="31">
        <f t="shared" si="474"/>
        <v>0</v>
      </c>
      <c r="O171" s="68"/>
      <c r="P171" s="31">
        <f t="shared" si="475"/>
        <v>0</v>
      </c>
      <c r="Q171" s="31"/>
      <c r="R171" s="31">
        <f t="shared" si="476"/>
        <v>0</v>
      </c>
      <c r="S171" s="42"/>
      <c r="T171" s="68">
        <f t="shared" si="477"/>
        <v>0</v>
      </c>
      <c r="U171" s="31">
        <v>104297.5</v>
      </c>
      <c r="V171" s="31"/>
      <c r="W171" s="31">
        <f t="shared" si="219"/>
        <v>104297.5</v>
      </c>
      <c r="X171" s="31"/>
      <c r="Y171" s="31">
        <f t="shared" si="478"/>
        <v>104297.5</v>
      </c>
      <c r="Z171" s="31"/>
      <c r="AA171" s="31">
        <f t="shared" si="479"/>
        <v>104297.5</v>
      </c>
      <c r="AB171" s="31"/>
      <c r="AC171" s="31">
        <f t="shared" si="480"/>
        <v>104297.5</v>
      </c>
      <c r="AD171" s="31"/>
      <c r="AE171" s="31">
        <f t="shared" si="481"/>
        <v>104297.5</v>
      </c>
      <c r="AF171" s="42"/>
      <c r="AG171" s="68">
        <f t="shared" si="482"/>
        <v>104297.5</v>
      </c>
      <c r="AH171" s="31">
        <v>361481.8</v>
      </c>
      <c r="AI171" s="31"/>
      <c r="AJ171" s="31">
        <f t="shared" si="220"/>
        <v>361481.8</v>
      </c>
      <c r="AK171" s="31"/>
      <c r="AL171" s="31">
        <f t="shared" si="483"/>
        <v>361481.8</v>
      </c>
      <c r="AM171" s="31"/>
      <c r="AN171" s="31">
        <f t="shared" si="484"/>
        <v>361481.8</v>
      </c>
      <c r="AO171" s="31"/>
      <c r="AP171" s="31">
        <f t="shared" si="485"/>
        <v>361481.8</v>
      </c>
      <c r="AQ171" s="31"/>
      <c r="AR171" s="31">
        <f t="shared" si="486"/>
        <v>361481.8</v>
      </c>
      <c r="AS171" s="42"/>
      <c r="AT171" s="68">
        <f t="shared" si="487"/>
        <v>361481.8</v>
      </c>
      <c r="AU171" s="25" t="s">
        <v>280</v>
      </c>
      <c r="AW171" s="8"/>
    </row>
    <row r="172" spans="1:49" ht="54" x14ac:dyDescent="0.35">
      <c r="A172" s="89" t="s">
        <v>176</v>
      </c>
      <c r="B172" s="94" t="s">
        <v>118</v>
      </c>
      <c r="C172" s="101" t="s">
        <v>110</v>
      </c>
      <c r="D172" s="30">
        <f>D174+D175</f>
        <v>368198.39999999997</v>
      </c>
      <c r="E172" s="31">
        <f>E174+E175</f>
        <v>0</v>
      </c>
      <c r="F172" s="31">
        <f t="shared" si="218"/>
        <v>368198.39999999997</v>
      </c>
      <c r="G172" s="31">
        <f>G174+G175</f>
        <v>16885.599999999999</v>
      </c>
      <c r="H172" s="31">
        <f t="shared" si="471"/>
        <v>385083.99999999994</v>
      </c>
      <c r="I172" s="31">
        <f>I174+I175</f>
        <v>0</v>
      </c>
      <c r="J172" s="31">
        <f t="shared" si="472"/>
        <v>385083.99999999994</v>
      </c>
      <c r="K172" s="31">
        <f>K174+K175</f>
        <v>0</v>
      </c>
      <c r="L172" s="31">
        <f t="shared" si="473"/>
        <v>385083.99999999994</v>
      </c>
      <c r="M172" s="31">
        <f>M174+M175</f>
        <v>0</v>
      </c>
      <c r="N172" s="31">
        <f t="shared" si="474"/>
        <v>385083.99999999994</v>
      </c>
      <c r="O172" s="68">
        <f>O174+O175</f>
        <v>198236.696</v>
      </c>
      <c r="P172" s="31">
        <f t="shared" si="475"/>
        <v>583320.696</v>
      </c>
      <c r="Q172" s="31">
        <f>Q174+Q175</f>
        <v>0</v>
      </c>
      <c r="R172" s="31">
        <f t="shared" si="476"/>
        <v>583320.696</v>
      </c>
      <c r="S172" s="42">
        <f>S174+S175</f>
        <v>0</v>
      </c>
      <c r="T172" s="68">
        <f t="shared" si="477"/>
        <v>583320.696</v>
      </c>
      <c r="U172" s="31">
        <f t="shared" ref="U172:AI172" si="488">U174+U175</f>
        <v>439063.3</v>
      </c>
      <c r="V172" s="31">
        <f t="shared" ref="V172:X172" si="489">V174+V175</f>
        <v>0</v>
      </c>
      <c r="W172" s="31">
        <f t="shared" si="219"/>
        <v>439063.3</v>
      </c>
      <c r="X172" s="31">
        <f t="shared" si="489"/>
        <v>0</v>
      </c>
      <c r="Y172" s="31">
        <f t="shared" si="478"/>
        <v>439063.3</v>
      </c>
      <c r="Z172" s="31">
        <f t="shared" ref="Z172:AB172" si="490">Z174+Z175</f>
        <v>0</v>
      </c>
      <c r="AA172" s="31">
        <f t="shared" si="479"/>
        <v>439063.3</v>
      </c>
      <c r="AB172" s="31">
        <f t="shared" si="490"/>
        <v>0</v>
      </c>
      <c r="AC172" s="31">
        <f t="shared" si="480"/>
        <v>439063.3</v>
      </c>
      <c r="AD172" s="31">
        <f t="shared" ref="AD172:AF172" si="491">AD174+AD175</f>
        <v>-26250</v>
      </c>
      <c r="AE172" s="31">
        <f t="shared" si="481"/>
        <v>412813.3</v>
      </c>
      <c r="AF172" s="42">
        <f t="shared" si="491"/>
        <v>0</v>
      </c>
      <c r="AG172" s="68">
        <f t="shared" si="482"/>
        <v>412813.3</v>
      </c>
      <c r="AH172" s="31">
        <f t="shared" si="488"/>
        <v>780860.5</v>
      </c>
      <c r="AI172" s="31">
        <f t="shared" si="488"/>
        <v>0</v>
      </c>
      <c r="AJ172" s="31">
        <f t="shared" si="220"/>
        <v>780860.5</v>
      </c>
      <c r="AK172" s="31">
        <f t="shared" ref="AK172:AM172" si="492">AK174+AK175</f>
        <v>0</v>
      </c>
      <c r="AL172" s="31">
        <f t="shared" si="483"/>
        <v>780860.5</v>
      </c>
      <c r="AM172" s="31">
        <f t="shared" si="492"/>
        <v>0</v>
      </c>
      <c r="AN172" s="31">
        <f t="shared" si="484"/>
        <v>780860.5</v>
      </c>
      <c r="AO172" s="31">
        <f t="shared" ref="AO172:AQ172" si="493">AO174+AO175</f>
        <v>0</v>
      </c>
      <c r="AP172" s="31">
        <f t="shared" si="485"/>
        <v>780860.5</v>
      </c>
      <c r="AQ172" s="31">
        <f t="shared" si="493"/>
        <v>70483.820999999996</v>
      </c>
      <c r="AR172" s="31">
        <f t="shared" si="486"/>
        <v>851344.321</v>
      </c>
      <c r="AS172" s="42">
        <f t="shared" ref="AS172" si="494">AS174+AS175</f>
        <v>0</v>
      </c>
      <c r="AT172" s="68">
        <f t="shared" si="487"/>
        <v>851344.321</v>
      </c>
      <c r="AU172" s="25"/>
      <c r="AW172" s="8"/>
    </row>
    <row r="173" spans="1:49" x14ac:dyDescent="0.35">
      <c r="A173" s="89"/>
      <c r="B173" s="94" t="s">
        <v>5</v>
      </c>
      <c r="C173" s="97"/>
      <c r="D173" s="30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68"/>
      <c r="P173" s="31"/>
      <c r="Q173" s="31"/>
      <c r="R173" s="31"/>
      <c r="S173" s="42"/>
      <c r="T173" s="6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42"/>
      <c r="AG173" s="68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42"/>
      <c r="AT173" s="68"/>
      <c r="AU173" s="25"/>
      <c r="AW173" s="8"/>
    </row>
    <row r="174" spans="1:49" s="3" customFormat="1" hidden="1" x14ac:dyDescent="0.35">
      <c r="A174" s="1"/>
      <c r="B174" s="4" t="s">
        <v>6</v>
      </c>
      <c r="C174" s="7"/>
      <c r="D174" s="30">
        <v>222989.79999999996</v>
      </c>
      <c r="E174" s="31"/>
      <c r="F174" s="31">
        <f t="shared" si="218"/>
        <v>222989.79999999996</v>
      </c>
      <c r="G174" s="31">
        <f>5305+11580.6</f>
        <v>16885.599999999999</v>
      </c>
      <c r="H174" s="31">
        <f t="shared" ref="H174:H177" si="495">F174+G174</f>
        <v>239875.39999999997</v>
      </c>
      <c r="I174" s="31"/>
      <c r="J174" s="31">
        <f t="shared" ref="J174:J177" si="496">H174+I174</f>
        <v>239875.39999999997</v>
      </c>
      <c r="K174" s="31"/>
      <c r="L174" s="31">
        <f t="shared" ref="L174:L177" si="497">J174+K174</f>
        <v>239875.39999999997</v>
      </c>
      <c r="M174" s="31"/>
      <c r="N174" s="31">
        <f t="shared" ref="N174:N177" si="498">L174+M174</f>
        <v>239875.39999999997</v>
      </c>
      <c r="O174" s="68">
        <f>42130.217-44233.821</f>
        <v>-2103.6040000000066</v>
      </c>
      <c r="P174" s="31">
        <f t="shared" ref="P174:P177" si="499">N174+O174</f>
        <v>237771.79599999997</v>
      </c>
      <c r="Q174" s="31"/>
      <c r="R174" s="31">
        <f t="shared" ref="R174:R177" si="500">P174+Q174</f>
        <v>237771.79599999997</v>
      </c>
      <c r="S174" s="42"/>
      <c r="T174" s="31">
        <f t="shared" ref="T174:T177" si="501">R174+S174</f>
        <v>237771.79599999997</v>
      </c>
      <c r="U174" s="31">
        <v>109765.79999999999</v>
      </c>
      <c r="V174" s="31"/>
      <c r="W174" s="31">
        <f t="shared" si="219"/>
        <v>109765.79999999999</v>
      </c>
      <c r="X174" s="31"/>
      <c r="Y174" s="31">
        <f t="shared" ref="Y174:Y177" si="502">W174+X174</f>
        <v>109765.79999999999</v>
      </c>
      <c r="Z174" s="31"/>
      <c r="AA174" s="31">
        <f t="shared" ref="AA174:AA177" si="503">Y174+Z174</f>
        <v>109765.79999999999</v>
      </c>
      <c r="AB174" s="31"/>
      <c r="AC174" s="31">
        <f t="shared" ref="AC174:AC177" si="504">AA174+AB174</f>
        <v>109765.79999999999</v>
      </c>
      <c r="AD174" s="31">
        <v>-26250</v>
      </c>
      <c r="AE174" s="31">
        <f t="shared" ref="AE174:AE177" si="505">AC174+AD174</f>
        <v>83515.799999999988</v>
      </c>
      <c r="AF174" s="42"/>
      <c r="AG174" s="31">
        <f t="shared" ref="AG174:AG177" si="506">AE174+AF174</f>
        <v>83515.799999999988</v>
      </c>
      <c r="AH174" s="31">
        <v>195215.1</v>
      </c>
      <c r="AI174" s="31"/>
      <c r="AJ174" s="31">
        <f t="shared" si="220"/>
        <v>195215.1</v>
      </c>
      <c r="AK174" s="31"/>
      <c r="AL174" s="31">
        <f t="shared" ref="AL174:AL177" si="507">AJ174+AK174</f>
        <v>195215.1</v>
      </c>
      <c r="AM174" s="31"/>
      <c r="AN174" s="31">
        <f t="shared" ref="AN174:AN177" si="508">AL174+AM174</f>
        <v>195215.1</v>
      </c>
      <c r="AO174" s="31"/>
      <c r="AP174" s="31">
        <f t="shared" ref="AP174:AP177" si="509">AN174+AO174</f>
        <v>195215.1</v>
      </c>
      <c r="AQ174" s="31">
        <v>70483.820999999996</v>
      </c>
      <c r="AR174" s="31">
        <f t="shared" ref="AR174:AR177" si="510">AP174+AQ174</f>
        <v>265698.92099999997</v>
      </c>
      <c r="AS174" s="42"/>
      <c r="AT174" s="31">
        <f t="shared" ref="AT174:AT177" si="511">AR174+AS174</f>
        <v>265698.92099999997</v>
      </c>
      <c r="AU174" s="25" t="s">
        <v>274</v>
      </c>
      <c r="AV174" s="19" t="s">
        <v>50</v>
      </c>
      <c r="AW174" s="8"/>
    </row>
    <row r="175" spans="1:49" x14ac:dyDescent="0.35">
      <c r="A175" s="89"/>
      <c r="B175" s="94" t="s">
        <v>20</v>
      </c>
      <c r="C175" s="100"/>
      <c r="D175" s="30">
        <v>145208.6</v>
      </c>
      <c r="E175" s="31"/>
      <c r="F175" s="31">
        <f t="shared" si="218"/>
        <v>145208.6</v>
      </c>
      <c r="G175" s="31"/>
      <c r="H175" s="31">
        <f t="shared" si="495"/>
        <v>145208.6</v>
      </c>
      <c r="I175" s="31"/>
      <c r="J175" s="31">
        <f t="shared" si="496"/>
        <v>145208.6</v>
      </c>
      <c r="K175" s="31"/>
      <c r="L175" s="31">
        <f t="shared" si="497"/>
        <v>145208.6</v>
      </c>
      <c r="M175" s="31"/>
      <c r="N175" s="31">
        <f t="shared" si="498"/>
        <v>145208.6</v>
      </c>
      <c r="O175" s="68">
        <v>200340.3</v>
      </c>
      <c r="P175" s="31">
        <f t="shared" si="499"/>
        <v>345548.9</v>
      </c>
      <c r="Q175" s="31"/>
      <c r="R175" s="31">
        <f t="shared" si="500"/>
        <v>345548.9</v>
      </c>
      <c r="S175" s="42"/>
      <c r="T175" s="68">
        <f t="shared" si="501"/>
        <v>345548.9</v>
      </c>
      <c r="U175" s="31">
        <v>329297.5</v>
      </c>
      <c r="V175" s="31"/>
      <c r="W175" s="31">
        <f t="shared" si="219"/>
        <v>329297.5</v>
      </c>
      <c r="X175" s="31"/>
      <c r="Y175" s="31">
        <f t="shared" si="502"/>
        <v>329297.5</v>
      </c>
      <c r="Z175" s="31"/>
      <c r="AA175" s="31">
        <f t="shared" si="503"/>
        <v>329297.5</v>
      </c>
      <c r="AB175" s="31"/>
      <c r="AC175" s="31">
        <f t="shared" si="504"/>
        <v>329297.5</v>
      </c>
      <c r="AD175" s="31"/>
      <c r="AE175" s="31">
        <f t="shared" si="505"/>
        <v>329297.5</v>
      </c>
      <c r="AF175" s="42"/>
      <c r="AG175" s="68">
        <f t="shared" si="506"/>
        <v>329297.5</v>
      </c>
      <c r="AH175" s="31">
        <v>585645.4</v>
      </c>
      <c r="AI175" s="31"/>
      <c r="AJ175" s="31">
        <f t="shared" si="220"/>
        <v>585645.4</v>
      </c>
      <c r="AK175" s="31"/>
      <c r="AL175" s="31">
        <f t="shared" si="507"/>
        <v>585645.4</v>
      </c>
      <c r="AM175" s="31"/>
      <c r="AN175" s="31">
        <f t="shared" si="508"/>
        <v>585645.4</v>
      </c>
      <c r="AO175" s="31"/>
      <c r="AP175" s="31">
        <f t="shared" si="509"/>
        <v>585645.4</v>
      </c>
      <c r="AQ175" s="31"/>
      <c r="AR175" s="31">
        <f t="shared" si="510"/>
        <v>585645.4</v>
      </c>
      <c r="AS175" s="42"/>
      <c r="AT175" s="68">
        <f t="shared" si="511"/>
        <v>585645.4</v>
      </c>
      <c r="AU175" s="25" t="s">
        <v>280</v>
      </c>
      <c r="AW175" s="8"/>
    </row>
    <row r="176" spans="1:49" ht="54" x14ac:dyDescent="0.35">
      <c r="A176" s="89" t="s">
        <v>177</v>
      </c>
      <c r="B176" s="94" t="s">
        <v>119</v>
      </c>
      <c r="C176" s="96" t="s">
        <v>110</v>
      </c>
      <c r="D176" s="30">
        <v>21398.400000000001</v>
      </c>
      <c r="E176" s="31"/>
      <c r="F176" s="31">
        <f t="shared" si="218"/>
        <v>21398.400000000001</v>
      </c>
      <c r="G176" s="31"/>
      <c r="H176" s="31">
        <f t="shared" si="495"/>
        <v>21398.400000000001</v>
      </c>
      <c r="I176" s="31"/>
      <c r="J176" s="31">
        <f t="shared" si="496"/>
        <v>21398.400000000001</v>
      </c>
      <c r="K176" s="31"/>
      <c r="L176" s="31">
        <f t="shared" si="497"/>
        <v>21398.400000000001</v>
      </c>
      <c r="M176" s="31"/>
      <c r="N176" s="31">
        <f t="shared" si="498"/>
        <v>21398.400000000001</v>
      </c>
      <c r="O176" s="68"/>
      <c r="P176" s="31">
        <f t="shared" si="499"/>
        <v>21398.400000000001</v>
      </c>
      <c r="Q176" s="31"/>
      <c r="R176" s="31">
        <f t="shared" si="500"/>
        <v>21398.400000000001</v>
      </c>
      <c r="S176" s="42"/>
      <c r="T176" s="68">
        <f t="shared" si="501"/>
        <v>21398.400000000001</v>
      </c>
      <c r="U176" s="31">
        <v>0</v>
      </c>
      <c r="V176" s="31"/>
      <c r="W176" s="31">
        <f t="shared" si="219"/>
        <v>0</v>
      </c>
      <c r="X176" s="31"/>
      <c r="Y176" s="31">
        <f t="shared" si="502"/>
        <v>0</v>
      </c>
      <c r="Z176" s="31"/>
      <c r="AA176" s="31">
        <f t="shared" si="503"/>
        <v>0</v>
      </c>
      <c r="AB176" s="31"/>
      <c r="AC176" s="31">
        <f t="shared" si="504"/>
        <v>0</v>
      </c>
      <c r="AD176" s="31"/>
      <c r="AE176" s="31">
        <f t="shared" si="505"/>
        <v>0</v>
      </c>
      <c r="AF176" s="42"/>
      <c r="AG176" s="68">
        <f t="shared" si="506"/>
        <v>0</v>
      </c>
      <c r="AH176" s="31">
        <v>0</v>
      </c>
      <c r="AI176" s="31"/>
      <c r="AJ176" s="31">
        <f t="shared" si="220"/>
        <v>0</v>
      </c>
      <c r="AK176" s="31"/>
      <c r="AL176" s="31">
        <f t="shared" si="507"/>
        <v>0</v>
      </c>
      <c r="AM176" s="31"/>
      <c r="AN176" s="31">
        <f t="shared" si="508"/>
        <v>0</v>
      </c>
      <c r="AO176" s="31"/>
      <c r="AP176" s="31">
        <f t="shared" si="509"/>
        <v>0</v>
      </c>
      <c r="AQ176" s="31"/>
      <c r="AR176" s="31">
        <f t="shared" si="510"/>
        <v>0</v>
      </c>
      <c r="AS176" s="42"/>
      <c r="AT176" s="68">
        <f t="shared" si="511"/>
        <v>0</v>
      </c>
      <c r="AU176" s="25" t="s">
        <v>275</v>
      </c>
      <c r="AW176" s="8"/>
    </row>
    <row r="177" spans="1:49" ht="54" x14ac:dyDescent="0.35">
      <c r="A177" s="89" t="s">
        <v>178</v>
      </c>
      <c r="B177" s="94" t="s">
        <v>120</v>
      </c>
      <c r="C177" s="97" t="s">
        <v>110</v>
      </c>
      <c r="D177" s="30">
        <f>D179+D180</f>
        <v>35000</v>
      </c>
      <c r="E177" s="31">
        <f>E179+E180</f>
        <v>0</v>
      </c>
      <c r="F177" s="31">
        <f t="shared" si="218"/>
        <v>35000</v>
      </c>
      <c r="G177" s="31">
        <f>G179+G180</f>
        <v>0</v>
      </c>
      <c r="H177" s="31">
        <f t="shared" si="495"/>
        <v>35000</v>
      </c>
      <c r="I177" s="31">
        <f>I179+I180</f>
        <v>0</v>
      </c>
      <c r="J177" s="31">
        <f t="shared" si="496"/>
        <v>35000</v>
      </c>
      <c r="K177" s="31">
        <f>K179+K180</f>
        <v>0</v>
      </c>
      <c r="L177" s="31">
        <f t="shared" si="497"/>
        <v>35000</v>
      </c>
      <c r="M177" s="31">
        <f>M179+M180</f>
        <v>0</v>
      </c>
      <c r="N177" s="31">
        <f t="shared" si="498"/>
        <v>35000</v>
      </c>
      <c r="O177" s="68">
        <f>O179+O180</f>
        <v>0</v>
      </c>
      <c r="P177" s="31">
        <f t="shared" si="499"/>
        <v>35000</v>
      </c>
      <c r="Q177" s="31">
        <f>Q179+Q180</f>
        <v>0</v>
      </c>
      <c r="R177" s="31">
        <f t="shared" si="500"/>
        <v>35000</v>
      </c>
      <c r="S177" s="42">
        <f>S179+S180</f>
        <v>0</v>
      </c>
      <c r="T177" s="68">
        <f t="shared" si="501"/>
        <v>35000</v>
      </c>
      <c r="U177" s="31">
        <f t="shared" ref="U177:AI177" si="512">U179+U180</f>
        <v>105000</v>
      </c>
      <c r="V177" s="31">
        <f t="shared" ref="V177:X177" si="513">V179+V180</f>
        <v>0</v>
      </c>
      <c r="W177" s="31">
        <f t="shared" si="219"/>
        <v>105000</v>
      </c>
      <c r="X177" s="31">
        <f t="shared" si="513"/>
        <v>0</v>
      </c>
      <c r="Y177" s="31">
        <f t="shared" si="502"/>
        <v>105000</v>
      </c>
      <c r="Z177" s="31">
        <f t="shared" ref="Z177:AB177" si="514">Z179+Z180</f>
        <v>0</v>
      </c>
      <c r="AA177" s="31">
        <f t="shared" si="503"/>
        <v>105000</v>
      </c>
      <c r="AB177" s="31">
        <f t="shared" si="514"/>
        <v>0</v>
      </c>
      <c r="AC177" s="31">
        <f t="shared" si="504"/>
        <v>105000</v>
      </c>
      <c r="AD177" s="31">
        <f t="shared" ref="AD177:AF177" si="515">AD179+AD180</f>
        <v>0</v>
      </c>
      <c r="AE177" s="31">
        <f t="shared" si="505"/>
        <v>105000</v>
      </c>
      <c r="AF177" s="42">
        <f t="shared" si="515"/>
        <v>0</v>
      </c>
      <c r="AG177" s="68">
        <f t="shared" si="506"/>
        <v>105000</v>
      </c>
      <c r="AH177" s="31">
        <f t="shared" si="512"/>
        <v>105000</v>
      </c>
      <c r="AI177" s="31">
        <f t="shared" si="512"/>
        <v>0</v>
      </c>
      <c r="AJ177" s="31">
        <f t="shared" si="220"/>
        <v>105000</v>
      </c>
      <c r="AK177" s="31">
        <f t="shared" ref="AK177:AM177" si="516">AK179+AK180</f>
        <v>0</v>
      </c>
      <c r="AL177" s="31">
        <f t="shared" si="507"/>
        <v>105000</v>
      </c>
      <c r="AM177" s="31">
        <f t="shared" si="516"/>
        <v>0</v>
      </c>
      <c r="AN177" s="31">
        <f t="shared" si="508"/>
        <v>105000</v>
      </c>
      <c r="AO177" s="31">
        <f t="shared" ref="AO177:AQ177" si="517">AO179+AO180</f>
        <v>0</v>
      </c>
      <c r="AP177" s="31">
        <f t="shared" si="509"/>
        <v>105000</v>
      </c>
      <c r="AQ177" s="31">
        <f t="shared" si="517"/>
        <v>0</v>
      </c>
      <c r="AR177" s="31">
        <f t="shared" si="510"/>
        <v>105000</v>
      </c>
      <c r="AS177" s="42">
        <f t="shared" ref="AS177" si="518">AS179+AS180</f>
        <v>0</v>
      </c>
      <c r="AT177" s="68">
        <f t="shared" si="511"/>
        <v>105000</v>
      </c>
      <c r="AU177" s="25"/>
      <c r="AW177" s="8"/>
    </row>
    <row r="178" spans="1:49" x14ac:dyDescent="0.35">
      <c r="A178" s="89"/>
      <c r="B178" s="94" t="s">
        <v>5</v>
      </c>
      <c r="C178" s="96"/>
      <c r="D178" s="30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68"/>
      <c r="P178" s="31"/>
      <c r="Q178" s="31"/>
      <c r="R178" s="31"/>
      <c r="S178" s="42"/>
      <c r="T178" s="68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42"/>
      <c r="AG178" s="68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42"/>
      <c r="AT178" s="68"/>
      <c r="AU178" s="25"/>
      <c r="AW178" s="8"/>
    </row>
    <row r="179" spans="1:49" s="3" customFormat="1" hidden="1" x14ac:dyDescent="0.35">
      <c r="A179" s="1"/>
      <c r="B179" s="4" t="s">
        <v>6</v>
      </c>
      <c r="C179" s="2"/>
      <c r="D179" s="30">
        <v>26250</v>
      </c>
      <c r="E179" s="31"/>
      <c r="F179" s="31">
        <f t="shared" ref="F179:F255" si="519">D179+E179</f>
        <v>26250</v>
      </c>
      <c r="G179" s="31"/>
      <c r="H179" s="31">
        <f t="shared" ref="H179:H181" si="520">F179+G179</f>
        <v>26250</v>
      </c>
      <c r="I179" s="31"/>
      <c r="J179" s="31">
        <f t="shared" ref="J179:J181" si="521">H179+I179</f>
        <v>26250</v>
      </c>
      <c r="K179" s="31"/>
      <c r="L179" s="31">
        <f t="shared" ref="L179:L181" si="522">J179+K179</f>
        <v>26250</v>
      </c>
      <c r="M179" s="31"/>
      <c r="N179" s="31">
        <f t="shared" ref="N179:N181" si="523">L179+M179</f>
        <v>26250</v>
      </c>
      <c r="O179" s="68"/>
      <c r="P179" s="31">
        <f t="shared" ref="P179:P181" si="524">N179+O179</f>
        <v>26250</v>
      </c>
      <c r="Q179" s="31"/>
      <c r="R179" s="31">
        <f t="shared" ref="R179:R181" si="525">P179+Q179</f>
        <v>26250</v>
      </c>
      <c r="S179" s="42"/>
      <c r="T179" s="31">
        <f t="shared" ref="T179:T181" si="526">R179+S179</f>
        <v>26250</v>
      </c>
      <c r="U179" s="31">
        <v>26250</v>
      </c>
      <c r="V179" s="31"/>
      <c r="W179" s="31">
        <f t="shared" ref="W179:W255" si="527">U179+V179</f>
        <v>26250</v>
      </c>
      <c r="X179" s="31"/>
      <c r="Y179" s="31">
        <f t="shared" ref="Y179:Y181" si="528">W179+X179</f>
        <v>26250</v>
      </c>
      <c r="Z179" s="31"/>
      <c r="AA179" s="31">
        <f t="shared" ref="AA179:AA181" si="529">Y179+Z179</f>
        <v>26250</v>
      </c>
      <c r="AB179" s="31"/>
      <c r="AC179" s="31">
        <f t="shared" ref="AC179:AC181" si="530">AA179+AB179</f>
        <v>26250</v>
      </c>
      <c r="AD179" s="31"/>
      <c r="AE179" s="31">
        <f t="shared" ref="AE179:AE181" si="531">AC179+AD179</f>
        <v>26250</v>
      </c>
      <c r="AF179" s="42"/>
      <c r="AG179" s="31">
        <f t="shared" ref="AG179:AG181" si="532">AE179+AF179</f>
        <v>26250</v>
      </c>
      <c r="AH179" s="31">
        <v>26250</v>
      </c>
      <c r="AI179" s="31"/>
      <c r="AJ179" s="31">
        <f t="shared" ref="AJ179:AJ255" si="533">AH179+AI179</f>
        <v>26250</v>
      </c>
      <c r="AK179" s="31"/>
      <c r="AL179" s="31">
        <f t="shared" ref="AL179:AL181" si="534">AJ179+AK179</f>
        <v>26250</v>
      </c>
      <c r="AM179" s="31"/>
      <c r="AN179" s="31">
        <f t="shared" ref="AN179:AN181" si="535">AL179+AM179</f>
        <v>26250</v>
      </c>
      <c r="AO179" s="31"/>
      <c r="AP179" s="31">
        <f t="shared" ref="AP179:AP181" si="536">AN179+AO179</f>
        <v>26250</v>
      </c>
      <c r="AQ179" s="31"/>
      <c r="AR179" s="31">
        <f t="shared" ref="AR179:AR181" si="537">AP179+AQ179</f>
        <v>26250</v>
      </c>
      <c r="AS179" s="42"/>
      <c r="AT179" s="31">
        <f t="shared" ref="AT179:AT181" si="538">AR179+AS179</f>
        <v>26250</v>
      </c>
      <c r="AU179" s="26" t="s">
        <v>276</v>
      </c>
      <c r="AV179" s="19" t="s">
        <v>50</v>
      </c>
      <c r="AW179" s="8"/>
    </row>
    <row r="180" spans="1:49" x14ac:dyDescent="0.35">
      <c r="A180" s="89"/>
      <c r="B180" s="94" t="s">
        <v>20</v>
      </c>
      <c r="C180" s="96"/>
      <c r="D180" s="30">
        <v>8750</v>
      </c>
      <c r="E180" s="31"/>
      <c r="F180" s="31">
        <f t="shared" si="519"/>
        <v>8750</v>
      </c>
      <c r="G180" s="31"/>
      <c r="H180" s="31">
        <f t="shared" si="520"/>
        <v>8750</v>
      </c>
      <c r="I180" s="31"/>
      <c r="J180" s="31">
        <f t="shared" si="521"/>
        <v>8750</v>
      </c>
      <c r="K180" s="31"/>
      <c r="L180" s="31">
        <f t="shared" si="522"/>
        <v>8750</v>
      </c>
      <c r="M180" s="31"/>
      <c r="N180" s="31">
        <f t="shared" si="523"/>
        <v>8750</v>
      </c>
      <c r="O180" s="68"/>
      <c r="P180" s="31">
        <f t="shared" si="524"/>
        <v>8750</v>
      </c>
      <c r="Q180" s="31"/>
      <c r="R180" s="31">
        <f t="shared" si="525"/>
        <v>8750</v>
      </c>
      <c r="S180" s="42"/>
      <c r="T180" s="68">
        <f t="shared" si="526"/>
        <v>8750</v>
      </c>
      <c r="U180" s="31">
        <v>78750</v>
      </c>
      <c r="V180" s="31"/>
      <c r="W180" s="31">
        <f t="shared" si="527"/>
        <v>78750</v>
      </c>
      <c r="X180" s="31"/>
      <c r="Y180" s="31">
        <f t="shared" si="528"/>
        <v>78750</v>
      </c>
      <c r="Z180" s="31"/>
      <c r="AA180" s="31">
        <f t="shared" si="529"/>
        <v>78750</v>
      </c>
      <c r="AB180" s="31"/>
      <c r="AC180" s="31">
        <f t="shared" si="530"/>
        <v>78750</v>
      </c>
      <c r="AD180" s="31"/>
      <c r="AE180" s="31">
        <f t="shared" si="531"/>
        <v>78750</v>
      </c>
      <c r="AF180" s="42"/>
      <c r="AG180" s="68">
        <f t="shared" si="532"/>
        <v>78750</v>
      </c>
      <c r="AH180" s="31">
        <v>78750</v>
      </c>
      <c r="AI180" s="31"/>
      <c r="AJ180" s="31">
        <f t="shared" si="533"/>
        <v>78750</v>
      </c>
      <c r="AK180" s="31"/>
      <c r="AL180" s="31">
        <f t="shared" si="534"/>
        <v>78750</v>
      </c>
      <c r="AM180" s="31"/>
      <c r="AN180" s="31">
        <f t="shared" si="535"/>
        <v>78750</v>
      </c>
      <c r="AO180" s="31"/>
      <c r="AP180" s="31">
        <f t="shared" si="536"/>
        <v>78750</v>
      </c>
      <c r="AQ180" s="31"/>
      <c r="AR180" s="31">
        <f t="shared" si="537"/>
        <v>78750</v>
      </c>
      <c r="AS180" s="42"/>
      <c r="AT180" s="68">
        <f t="shared" si="538"/>
        <v>78750</v>
      </c>
      <c r="AU180" s="25" t="s">
        <v>280</v>
      </c>
      <c r="AW180" s="8"/>
    </row>
    <row r="181" spans="1:49" ht="54" x14ac:dyDescent="0.35">
      <c r="A181" s="89" t="s">
        <v>179</v>
      </c>
      <c r="B181" s="94" t="s">
        <v>121</v>
      </c>
      <c r="C181" s="97" t="s">
        <v>110</v>
      </c>
      <c r="D181" s="30">
        <f>D183+D184</f>
        <v>0</v>
      </c>
      <c r="E181" s="31">
        <f>E183+E184</f>
        <v>0</v>
      </c>
      <c r="F181" s="31">
        <f t="shared" si="519"/>
        <v>0</v>
      </c>
      <c r="G181" s="31">
        <f>G183+G184</f>
        <v>0</v>
      </c>
      <c r="H181" s="31">
        <f t="shared" si="520"/>
        <v>0</v>
      </c>
      <c r="I181" s="31">
        <f>I183+I184</f>
        <v>0</v>
      </c>
      <c r="J181" s="31">
        <f t="shared" si="521"/>
        <v>0</v>
      </c>
      <c r="K181" s="31">
        <f>K183+K184</f>
        <v>0</v>
      </c>
      <c r="L181" s="31">
        <f t="shared" si="522"/>
        <v>0</v>
      </c>
      <c r="M181" s="31">
        <f>M183+M184</f>
        <v>0</v>
      </c>
      <c r="N181" s="31">
        <f t="shared" si="523"/>
        <v>0</v>
      </c>
      <c r="O181" s="68">
        <f>O183+O184</f>
        <v>0</v>
      </c>
      <c r="P181" s="31">
        <f t="shared" si="524"/>
        <v>0</v>
      </c>
      <c r="Q181" s="31">
        <f>Q183+Q184</f>
        <v>0</v>
      </c>
      <c r="R181" s="31">
        <f t="shared" si="525"/>
        <v>0</v>
      </c>
      <c r="S181" s="42">
        <f>S183+S184</f>
        <v>0</v>
      </c>
      <c r="T181" s="68">
        <f t="shared" si="526"/>
        <v>0</v>
      </c>
      <c r="U181" s="31">
        <f t="shared" ref="U181:AI181" si="539">U183+U184</f>
        <v>8664.7000000000007</v>
      </c>
      <c r="V181" s="31">
        <f t="shared" ref="V181:X181" si="540">V183+V184</f>
        <v>0</v>
      </c>
      <c r="W181" s="31">
        <f t="shared" si="527"/>
        <v>8664.7000000000007</v>
      </c>
      <c r="X181" s="31">
        <f t="shared" si="540"/>
        <v>0</v>
      </c>
      <c r="Y181" s="31">
        <f t="shared" si="528"/>
        <v>8664.7000000000007</v>
      </c>
      <c r="Z181" s="31">
        <f t="shared" ref="Z181:AB181" si="541">Z183+Z184</f>
        <v>0</v>
      </c>
      <c r="AA181" s="31">
        <f t="shared" si="529"/>
        <v>8664.7000000000007</v>
      </c>
      <c r="AB181" s="31">
        <f t="shared" si="541"/>
        <v>0</v>
      </c>
      <c r="AC181" s="31">
        <f t="shared" si="530"/>
        <v>8664.7000000000007</v>
      </c>
      <c r="AD181" s="31">
        <f t="shared" ref="AD181:AF181" si="542">AD183+AD184</f>
        <v>0</v>
      </c>
      <c r="AE181" s="31">
        <f t="shared" si="531"/>
        <v>8664.7000000000007</v>
      </c>
      <c r="AF181" s="42">
        <f t="shared" si="542"/>
        <v>0</v>
      </c>
      <c r="AG181" s="68">
        <f t="shared" si="532"/>
        <v>8664.7000000000007</v>
      </c>
      <c r="AH181" s="31">
        <f t="shared" si="539"/>
        <v>0</v>
      </c>
      <c r="AI181" s="31">
        <f t="shared" si="539"/>
        <v>0</v>
      </c>
      <c r="AJ181" s="31">
        <f t="shared" si="533"/>
        <v>0</v>
      </c>
      <c r="AK181" s="31">
        <f t="shared" ref="AK181:AM181" si="543">AK183+AK184</f>
        <v>0</v>
      </c>
      <c r="AL181" s="31">
        <f t="shared" si="534"/>
        <v>0</v>
      </c>
      <c r="AM181" s="31">
        <f t="shared" si="543"/>
        <v>0</v>
      </c>
      <c r="AN181" s="31">
        <f t="shared" si="535"/>
        <v>0</v>
      </c>
      <c r="AO181" s="31">
        <f t="shared" ref="AO181:AQ181" si="544">AO183+AO184</f>
        <v>0</v>
      </c>
      <c r="AP181" s="31">
        <f t="shared" si="536"/>
        <v>0</v>
      </c>
      <c r="AQ181" s="31">
        <f t="shared" si="544"/>
        <v>0</v>
      </c>
      <c r="AR181" s="31">
        <f t="shared" si="537"/>
        <v>0</v>
      </c>
      <c r="AS181" s="42">
        <f t="shared" ref="AS181" si="545">AS183+AS184</f>
        <v>0</v>
      </c>
      <c r="AT181" s="68">
        <f t="shared" si="538"/>
        <v>0</v>
      </c>
      <c r="AU181" s="25"/>
      <c r="AW181" s="8"/>
    </row>
    <row r="182" spans="1:49" x14ac:dyDescent="0.35">
      <c r="A182" s="89"/>
      <c r="B182" s="94" t="s">
        <v>5</v>
      </c>
      <c r="C182" s="97"/>
      <c r="D182" s="30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68"/>
      <c r="P182" s="31"/>
      <c r="Q182" s="31"/>
      <c r="R182" s="31"/>
      <c r="S182" s="42"/>
      <c r="T182" s="68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42"/>
      <c r="AG182" s="68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42"/>
      <c r="AT182" s="68"/>
      <c r="AU182" s="25"/>
      <c r="AW182" s="8"/>
    </row>
    <row r="183" spans="1:49" s="3" customFormat="1" hidden="1" x14ac:dyDescent="0.35">
      <c r="A183" s="1"/>
      <c r="B183" s="4" t="s">
        <v>6</v>
      </c>
      <c r="C183" s="39"/>
      <c r="D183" s="30">
        <v>0</v>
      </c>
      <c r="E183" s="31"/>
      <c r="F183" s="31">
        <f t="shared" si="519"/>
        <v>0</v>
      </c>
      <c r="G183" s="31"/>
      <c r="H183" s="31">
        <f t="shared" ref="H183:H185" si="546">F183+G183</f>
        <v>0</v>
      </c>
      <c r="I183" s="31"/>
      <c r="J183" s="31">
        <f t="shared" ref="J183:J185" si="547">H183+I183</f>
        <v>0</v>
      </c>
      <c r="K183" s="31"/>
      <c r="L183" s="31">
        <f t="shared" ref="L183:L185" si="548">J183+K183</f>
        <v>0</v>
      </c>
      <c r="M183" s="31"/>
      <c r="N183" s="31">
        <f t="shared" ref="N183:N185" si="549">L183+M183</f>
        <v>0</v>
      </c>
      <c r="O183" s="68"/>
      <c r="P183" s="31">
        <f t="shared" ref="P183:P185" si="550">N183+O183</f>
        <v>0</v>
      </c>
      <c r="Q183" s="31"/>
      <c r="R183" s="31">
        <f t="shared" ref="R183:R185" si="551">P183+Q183</f>
        <v>0</v>
      </c>
      <c r="S183" s="42"/>
      <c r="T183" s="31">
        <f t="shared" ref="T183:T185" si="552">R183+S183</f>
        <v>0</v>
      </c>
      <c r="U183" s="31">
        <v>2166.1999999999998</v>
      </c>
      <c r="V183" s="31"/>
      <c r="W183" s="31">
        <f t="shared" si="527"/>
        <v>2166.1999999999998</v>
      </c>
      <c r="X183" s="31"/>
      <c r="Y183" s="31">
        <f t="shared" ref="Y183:Y185" si="553">W183+X183</f>
        <v>2166.1999999999998</v>
      </c>
      <c r="Z183" s="31"/>
      <c r="AA183" s="31">
        <f t="shared" ref="AA183:AA185" si="554">Y183+Z183</f>
        <v>2166.1999999999998</v>
      </c>
      <c r="AB183" s="31"/>
      <c r="AC183" s="31">
        <f t="shared" ref="AC183:AC185" si="555">AA183+AB183</f>
        <v>2166.1999999999998</v>
      </c>
      <c r="AD183" s="31"/>
      <c r="AE183" s="31">
        <f t="shared" ref="AE183:AE185" si="556">AC183+AD183</f>
        <v>2166.1999999999998</v>
      </c>
      <c r="AF183" s="42"/>
      <c r="AG183" s="31">
        <f t="shared" ref="AG183:AG185" si="557">AE183+AF183</f>
        <v>2166.1999999999998</v>
      </c>
      <c r="AH183" s="31">
        <v>0</v>
      </c>
      <c r="AI183" s="31"/>
      <c r="AJ183" s="31">
        <f t="shared" si="533"/>
        <v>0</v>
      </c>
      <c r="AK183" s="31"/>
      <c r="AL183" s="31">
        <f t="shared" ref="AL183:AL185" si="558">AJ183+AK183</f>
        <v>0</v>
      </c>
      <c r="AM183" s="31"/>
      <c r="AN183" s="31">
        <f t="shared" ref="AN183:AN185" si="559">AL183+AM183</f>
        <v>0</v>
      </c>
      <c r="AO183" s="31"/>
      <c r="AP183" s="31">
        <f t="shared" ref="AP183:AP185" si="560">AN183+AO183</f>
        <v>0</v>
      </c>
      <c r="AQ183" s="31"/>
      <c r="AR183" s="31">
        <f t="shared" ref="AR183:AR185" si="561">AP183+AQ183</f>
        <v>0</v>
      </c>
      <c r="AS183" s="42"/>
      <c r="AT183" s="31">
        <f t="shared" ref="AT183:AT185" si="562">AR183+AS183</f>
        <v>0</v>
      </c>
      <c r="AU183" s="25" t="s">
        <v>277</v>
      </c>
      <c r="AV183" s="19" t="s">
        <v>50</v>
      </c>
      <c r="AW183" s="8"/>
    </row>
    <row r="184" spans="1:49" x14ac:dyDescent="0.35">
      <c r="A184" s="89"/>
      <c r="B184" s="94" t="s">
        <v>20</v>
      </c>
      <c r="C184" s="94"/>
      <c r="D184" s="30">
        <v>0</v>
      </c>
      <c r="E184" s="31"/>
      <c r="F184" s="31">
        <f t="shared" si="519"/>
        <v>0</v>
      </c>
      <c r="G184" s="31"/>
      <c r="H184" s="31">
        <f t="shared" si="546"/>
        <v>0</v>
      </c>
      <c r="I184" s="31"/>
      <c r="J184" s="31">
        <f t="shared" si="547"/>
        <v>0</v>
      </c>
      <c r="K184" s="31"/>
      <c r="L184" s="31">
        <f t="shared" si="548"/>
        <v>0</v>
      </c>
      <c r="M184" s="31"/>
      <c r="N184" s="31">
        <f t="shared" si="549"/>
        <v>0</v>
      </c>
      <c r="O184" s="68"/>
      <c r="P184" s="31">
        <f t="shared" si="550"/>
        <v>0</v>
      </c>
      <c r="Q184" s="31"/>
      <c r="R184" s="31">
        <f t="shared" si="551"/>
        <v>0</v>
      </c>
      <c r="S184" s="42"/>
      <c r="T184" s="68">
        <f t="shared" si="552"/>
        <v>0</v>
      </c>
      <c r="U184" s="31">
        <v>6498.5</v>
      </c>
      <c r="V184" s="31"/>
      <c r="W184" s="31">
        <f t="shared" si="527"/>
        <v>6498.5</v>
      </c>
      <c r="X184" s="31"/>
      <c r="Y184" s="31">
        <f t="shared" si="553"/>
        <v>6498.5</v>
      </c>
      <c r="Z184" s="31"/>
      <c r="AA184" s="31">
        <f t="shared" si="554"/>
        <v>6498.5</v>
      </c>
      <c r="AB184" s="31"/>
      <c r="AC184" s="31">
        <f t="shared" si="555"/>
        <v>6498.5</v>
      </c>
      <c r="AD184" s="31"/>
      <c r="AE184" s="31">
        <f t="shared" si="556"/>
        <v>6498.5</v>
      </c>
      <c r="AF184" s="42"/>
      <c r="AG184" s="68">
        <f t="shared" si="557"/>
        <v>6498.5</v>
      </c>
      <c r="AH184" s="31">
        <v>0</v>
      </c>
      <c r="AI184" s="31"/>
      <c r="AJ184" s="31">
        <f t="shared" si="533"/>
        <v>0</v>
      </c>
      <c r="AK184" s="31"/>
      <c r="AL184" s="31">
        <f t="shared" si="558"/>
        <v>0</v>
      </c>
      <c r="AM184" s="31"/>
      <c r="AN184" s="31">
        <f t="shared" si="559"/>
        <v>0</v>
      </c>
      <c r="AO184" s="31"/>
      <c r="AP184" s="31">
        <f t="shared" si="560"/>
        <v>0</v>
      </c>
      <c r="AQ184" s="31"/>
      <c r="AR184" s="31">
        <f t="shared" si="561"/>
        <v>0</v>
      </c>
      <c r="AS184" s="42"/>
      <c r="AT184" s="68">
        <f t="shared" si="562"/>
        <v>0</v>
      </c>
      <c r="AU184" s="25" t="s">
        <v>280</v>
      </c>
      <c r="AW184" s="8"/>
    </row>
    <row r="185" spans="1:49" ht="54" x14ac:dyDescent="0.35">
      <c r="A185" s="89" t="s">
        <v>180</v>
      </c>
      <c r="B185" s="94" t="s">
        <v>122</v>
      </c>
      <c r="C185" s="94" t="s">
        <v>110</v>
      </c>
      <c r="D185" s="30">
        <f>D187+D188</f>
        <v>0</v>
      </c>
      <c r="E185" s="31">
        <f>E187+E188</f>
        <v>0</v>
      </c>
      <c r="F185" s="31">
        <f t="shared" si="519"/>
        <v>0</v>
      </c>
      <c r="G185" s="31">
        <f>G187+G188</f>
        <v>0</v>
      </c>
      <c r="H185" s="31">
        <f t="shared" si="546"/>
        <v>0</v>
      </c>
      <c r="I185" s="31">
        <f>I187+I188</f>
        <v>0</v>
      </c>
      <c r="J185" s="31">
        <f t="shared" si="547"/>
        <v>0</v>
      </c>
      <c r="K185" s="31">
        <f>K187+K188</f>
        <v>0</v>
      </c>
      <c r="L185" s="31">
        <f t="shared" si="548"/>
        <v>0</v>
      </c>
      <c r="M185" s="31">
        <f>M187+M188</f>
        <v>0</v>
      </c>
      <c r="N185" s="31">
        <f t="shared" si="549"/>
        <v>0</v>
      </c>
      <c r="O185" s="68">
        <f>O187+O188</f>
        <v>0</v>
      </c>
      <c r="P185" s="31">
        <f t="shared" si="550"/>
        <v>0</v>
      </c>
      <c r="Q185" s="31">
        <f>Q187+Q188</f>
        <v>0</v>
      </c>
      <c r="R185" s="31">
        <f t="shared" si="551"/>
        <v>0</v>
      </c>
      <c r="S185" s="42">
        <f>S187+S188</f>
        <v>0</v>
      </c>
      <c r="T185" s="68">
        <f t="shared" si="552"/>
        <v>0</v>
      </c>
      <c r="U185" s="31">
        <f t="shared" ref="U185:AI185" si="563">U187+U188</f>
        <v>8208.7000000000007</v>
      </c>
      <c r="V185" s="31">
        <f t="shared" ref="V185:X185" si="564">V187+V188</f>
        <v>0</v>
      </c>
      <c r="W185" s="31">
        <f t="shared" si="527"/>
        <v>8208.7000000000007</v>
      </c>
      <c r="X185" s="31">
        <f t="shared" si="564"/>
        <v>0</v>
      </c>
      <c r="Y185" s="31">
        <f t="shared" si="553"/>
        <v>8208.7000000000007</v>
      </c>
      <c r="Z185" s="31">
        <f t="shared" ref="Z185:AB185" si="565">Z187+Z188</f>
        <v>0</v>
      </c>
      <c r="AA185" s="31">
        <f t="shared" si="554"/>
        <v>8208.7000000000007</v>
      </c>
      <c r="AB185" s="31">
        <f t="shared" si="565"/>
        <v>0</v>
      </c>
      <c r="AC185" s="31">
        <f t="shared" si="555"/>
        <v>8208.7000000000007</v>
      </c>
      <c r="AD185" s="31">
        <f t="shared" ref="AD185:AF185" si="566">AD187+AD188</f>
        <v>0</v>
      </c>
      <c r="AE185" s="31">
        <f t="shared" si="556"/>
        <v>8208.7000000000007</v>
      </c>
      <c r="AF185" s="42">
        <f t="shared" si="566"/>
        <v>0</v>
      </c>
      <c r="AG185" s="68">
        <f t="shared" si="557"/>
        <v>8208.7000000000007</v>
      </c>
      <c r="AH185" s="31">
        <f t="shared" si="563"/>
        <v>0</v>
      </c>
      <c r="AI185" s="31">
        <f t="shared" si="563"/>
        <v>0</v>
      </c>
      <c r="AJ185" s="31">
        <f t="shared" si="533"/>
        <v>0</v>
      </c>
      <c r="AK185" s="31">
        <f t="shared" ref="AK185:AM185" si="567">AK187+AK188</f>
        <v>0</v>
      </c>
      <c r="AL185" s="31">
        <f t="shared" si="558"/>
        <v>0</v>
      </c>
      <c r="AM185" s="31">
        <f t="shared" si="567"/>
        <v>0</v>
      </c>
      <c r="AN185" s="31">
        <f t="shared" si="559"/>
        <v>0</v>
      </c>
      <c r="AO185" s="31">
        <f t="shared" ref="AO185:AQ185" si="568">AO187+AO188</f>
        <v>0</v>
      </c>
      <c r="AP185" s="31">
        <f t="shared" si="560"/>
        <v>0</v>
      </c>
      <c r="AQ185" s="31">
        <f t="shared" si="568"/>
        <v>0</v>
      </c>
      <c r="AR185" s="31">
        <f t="shared" si="561"/>
        <v>0</v>
      </c>
      <c r="AS185" s="42">
        <f t="shared" ref="AS185" si="569">AS187+AS188</f>
        <v>0</v>
      </c>
      <c r="AT185" s="68">
        <f t="shared" si="562"/>
        <v>0</v>
      </c>
      <c r="AU185" s="25"/>
      <c r="AW185" s="8"/>
    </row>
    <row r="186" spans="1:49" x14ac:dyDescent="0.35">
      <c r="A186" s="89"/>
      <c r="B186" s="94" t="s">
        <v>5</v>
      </c>
      <c r="C186" s="97"/>
      <c r="D186" s="30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68"/>
      <c r="P186" s="31"/>
      <c r="Q186" s="31"/>
      <c r="R186" s="31"/>
      <c r="S186" s="42"/>
      <c r="T186" s="68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42"/>
      <c r="AG186" s="68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42"/>
      <c r="AT186" s="68"/>
      <c r="AU186" s="25"/>
      <c r="AW186" s="8"/>
    </row>
    <row r="187" spans="1:49" s="3" customFormat="1" hidden="1" x14ac:dyDescent="0.35">
      <c r="A187" s="1"/>
      <c r="B187" s="4" t="s">
        <v>6</v>
      </c>
      <c r="C187" s="39"/>
      <c r="D187" s="30">
        <v>0</v>
      </c>
      <c r="E187" s="31"/>
      <c r="F187" s="31">
        <f t="shared" si="519"/>
        <v>0</v>
      </c>
      <c r="G187" s="31"/>
      <c r="H187" s="31">
        <f t="shared" ref="H187:H189" si="570">F187+G187</f>
        <v>0</v>
      </c>
      <c r="I187" s="31"/>
      <c r="J187" s="31">
        <f t="shared" ref="J187:J189" si="571">H187+I187</f>
        <v>0</v>
      </c>
      <c r="K187" s="31"/>
      <c r="L187" s="31">
        <f t="shared" ref="L187:L189" si="572">J187+K187</f>
        <v>0</v>
      </c>
      <c r="M187" s="31"/>
      <c r="N187" s="31">
        <f t="shared" ref="N187:N189" si="573">L187+M187</f>
        <v>0</v>
      </c>
      <c r="O187" s="68"/>
      <c r="P187" s="31">
        <f t="shared" ref="P187:P189" si="574">N187+O187</f>
        <v>0</v>
      </c>
      <c r="Q187" s="31"/>
      <c r="R187" s="31">
        <f t="shared" ref="R187:R189" si="575">P187+Q187</f>
        <v>0</v>
      </c>
      <c r="S187" s="42"/>
      <c r="T187" s="31">
        <f t="shared" ref="T187:T189" si="576">R187+S187</f>
        <v>0</v>
      </c>
      <c r="U187" s="31">
        <v>2052.1999999999998</v>
      </c>
      <c r="V187" s="31"/>
      <c r="W187" s="31">
        <f t="shared" si="527"/>
        <v>2052.1999999999998</v>
      </c>
      <c r="X187" s="31"/>
      <c r="Y187" s="31">
        <f t="shared" ref="Y187:Y189" si="577">W187+X187</f>
        <v>2052.1999999999998</v>
      </c>
      <c r="Z187" s="31"/>
      <c r="AA187" s="31">
        <f t="shared" ref="AA187:AA189" si="578">Y187+Z187</f>
        <v>2052.1999999999998</v>
      </c>
      <c r="AB187" s="31"/>
      <c r="AC187" s="31">
        <f t="shared" ref="AC187:AC189" si="579">AA187+AB187</f>
        <v>2052.1999999999998</v>
      </c>
      <c r="AD187" s="31"/>
      <c r="AE187" s="31">
        <f t="shared" ref="AE187:AE189" si="580">AC187+AD187</f>
        <v>2052.1999999999998</v>
      </c>
      <c r="AF187" s="42"/>
      <c r="AG187" s="31">
        <f t="shared" ref="AG187:AG189" si="581">AE187+AF187</f>
        <v>2052.1999999999998</v>
      </c>
      <c r="AH187" s="31">
        <v>0</v>
      </c>
      <c r="AI187" s="31"/>
      <c r="AJ187" s="31">
        <f t="shared" si="533"/>
        <v>0</v>
      </c>
      <c r="AK187" s="31"/>
      <c r="AL187" s="31">
        <f t="shared" ref="AL187:AL189" si="582">AJ187+AK187</f>
        <v>0</v>
      </c>
      <c r="AM187" s="31"/>
      <c r="AN187" s="31">
        <f t="shared" ref="AN187:AN189" si="583">AL187+AM187</f>
        <v>0</v>
      </c>
      <c r="AO187" s="31"/>
      <c r="AP187" s="31">
        <f t="shared" ref="AP187:AP189" si="584">AN187+AO187</f>
        <v>0</v>
      </c>
      <c r="AQ187" s="31"/>
      <c r="AR187" s="31">
        <f t="shared" ref="AR187:AR189" si="585">AP187+AQ187</f>
        <v>0</v>
      </c>
      <c r="AS187" s="42"/>
      <c r="AT187" s="31">
        <f t="shared" ref="AT187:AT189" si="586">AR187+AS187</f>
        <v>0</v>
      </c>
      <c r="AU187" s="25" t="s">
        <v>278</v>
      </c>
      <c r="AV187" s="19" t="s">
        <v>50</v>
      </c>
      <c r="AW187" s="8"/>
    </row>
    <row r="188" spans="1:49" x14ac:dyDescent="0.35">
      <c r="A188" s="89"/>
      <c r="B188" s="94" t="s">
        <v>20</v>
      </c>
      <c r="C188" s="94"/>
      <c r="D188" s="30">
        <v>0</v>
      </c>
      <c r="E188" s="31"/>
      <c r="F188" s="31">
        <f t="shared" si="519"/>
        <v>0</v>
      </c>
      <c r="G188" s="31"/>
      <c r="H188" s="31">
        <f t="shared" si="570"/>
        <v>0</v>
      </c>
      <c r="I188" s="31"/>
      <c r="J188" s="31">
        <f t="shared" si="571"/>
        <v>0</v>
      </c>
      <c r="K188" s="31"/>
      <c r="L188" s="31">
        <f t="shared" si="572"/>
        <v>0</v>
      </c>
      <c r="M188" s="31"/>
      <c r="N188" s="31">
        <f t="shared" si="573"/>
        <v>0</v>
      </c>
      <c r="O188" s="68"/>
      <c r="P188" s="31">
        <f t="shared" si="574"/>
        <v>0</v>
      </c>
      <c r="Q188" s="31"/>
      <c r="R188" s="31">
        <f t="shared" si="575"/>
        <v>0</v>
      </c>
      <c r="S188" s="42"/>
      <c r="T188" s="68">
        <f t="shared" si="576"/>
        <v>0</v>
      </c>
      <c r="U188" s="31">
        <v>6156.5</v>
      </c>
      <c r="V188" s="31"/>
      <c r="W188" s="31">
        <f t="shared" si="527"/>
        <v>6156.5</v>
      </c>
      <c r="X188" s="31"/>
      <c r="Y188" s="31">
        <f t="shared" si="577"/>
        <v>6156.5</v>
      </c>
      <c r="Z188" s="31"/>
      <c r="AA188" s="31">
        <f t="shared" si="578"/>
        <v>6156.5</v>
      </c>
      <c r="AB188" s="31"/>
      <c r="AC188" s="31">
        <f t="shared" si="579"/>
        <v>6156.5</v>
      </c>
      <c r="AD188" s="31"/>
      <c r="AE188" s="31">
        <f t="shared" si="580"/>
        <v>6156.5</v>
      </c>
      <c r="AF188" s="42"/>
      <c r="AG188" s="68">
        <f t="shared" si="581"/>
        <v>6156.5</v>
      </c>
      <c r="AH188" s="31">
        <v>0</v>
      </c>
      <c r="AI188" s="31"/>
      <c r="AJ188" s="31">
        <f t="shared" si="533"/>
        <v>0</v>
      </c>
      <c r="AK188" s="31"/>
      <c r="AL188" s="31">
        <f t="shared" si="582"/>
        <v>0</v>
      </c>
      <c r="AM188" s="31"/>
      <c r="AN188" s="31">
        <f t="shared" si="583"/>
        <v>0</v>
      </c>
      <c r="AO188" s="31"/>
      <c r="AP188" s="31">
        <f t="shared" si="584"/>
        <v>0</v>
      </c>
      <c r="AQ188" s="31"/>
      <c r="AR188" s="31">
        <f t="shared" si="585"/>
        <v>0</v>
      </c>
      <c r="AS188" s="42"/>
      <c r="AT188" s="68">
        <f t="shared" si="586"/>
        <v>0</v>
      </c>
      <c r="AU188" s="25" t="s">
        <v>280</v>
      </c>
      <c r="AW188" s="8"/>
    </row>
    <row r="189" spans="1:49" ht="54" x14ac:dyDescent="0.35">
      <c r="A189" s="89" t="s">
        <v>181</v>
      </c>
      <c r="B189" s="94" t="s">
        <v>123</v>
      </c>
      <c r="C189" s="94" t="s">
        <v>110</v>
      </c>
      <c r="D189" s="30">
        <f>D191+D192</f>
        <v>235920.4</v>
      </c>
      <c r="E189" s="31">
        <f>E191+E192</f>
        <v>0</v>
      </c>
      <c r="F189" s="31">
        <f t="shared" si="519"/>
        <v>235920.4</v>
      </c>
      <c r="G189" s="31">
        <f>G191+G192</f>
        <v>0</v>
      </c>
      <c r="H189" s="31">
        <f t="shared" si="570"/>
        <v>235920.4</v>
      </c>
      <c r="I189" s="31">
        <f>I191+I192</f>
        <v>0</v>
      </c>
      <c r="J189" s="31">
        <f t="shared" si="571"/>
        <v>235920.4</v>
      </c>
      <c r="K189" s="31">
        <f>K191+K192</f>
        <v>0</v>
      </c>
      <c r="L189" s="31">
        <f t="shared" si="572"/>
        <v>235920.4</v>
      </c>
      <c r="M189" s="31">
        <f>M191+M192</f>
        <v>0</v>
      </c>
      <c r="N189" s="31">
        <f t="shared" si="573"/>
        <v>235920.4</v>
      </c>
      <c r="O189" s="68">
        <f>O191+O192</f>
        <v>-58980.1</v>
      </c>
      <c r="P189" s="31">
        <f t="shared" si="574"/>
        <v>176940.3</v>
      </c>
      <c r="Q189" s="31">
        <f>Q191+Q192</f>
        <v>0</v>
      </c>
      <c r="R189" s="31">
        <f t="shared" si="575"/>
        <v>176940.3</v>
      </c>
      <c r="S189" s="42">
        <f>S191+S192</f>
        <v>0</v>
      </c>
      <c r="T189" s="68">
        <f t="shared" si="576"/>
        <v>176940.3</v>
      </c>
      <c r="U189" s="31">
        <f t="shared" ref="U189:AI189" si="587">U191+U192</f>
        <v>0</v>
      </c>
      <c r="V189" s="31">
        <f t="shared" ref="V189:X189" si="588">V191+V192</f>
        <v>0</v>
      </c>
      <c r="W189" s="31">
        <f t="shared" si="527"/>
        <v>0</v>
      </c>
      <c r="X189" s="31">
        <f t="shared" si="588"/>
        <v>0</v>
      </c>
      <c r="Y189" s="31">
        <f t="shared" si="577"/>
        <v>0</v>
      </c>
      <c r="Z189" s="31">
        <f t="shared" ref="Z189:AB189" si="589">Z191+Z192</f>
        <v>0</v>
      </c>
      <c r="AA189" s="31">
        <f t="shared" si="578"/>
        <v>0</v>
      </c>
      <c r="AB189" s="31">
        <f t="shared" si="589"/>
        <v>0</v>
      </c>
      <c r="AC189" s="31">
        <f t="shared" si="579"/>
        <v>0</v>
      </c>
      <c r="AD189" s="31">
        <f t="shared" ref="AD189:AF189" si="590">AD191+AD192</f>
        <v>1433.318</v>
      </c>
      <c r="AE189" s="31">
        <f t="shared" si="580"/>
        <v>1433.318</v>
      </c>
      <c r="AF189" s="42">
        <f t="shared" si="590"/>
        <v>0</v>
      </c>
      <c r="AG189" s="68">
        <f t="shared" si="581"/>
        <v>1433.318</v>
      </c>
      <c r="AH189" s="31">
        <f t="shared" si="587"/>
        <v>0</v>
      </c>
      <c r="AI189" s="31">
        <f t="shared" si="587"/>
        <v>0</v>
      </c>
      <c r="AJ189" s="31">
        <f t="shared" si="533"/>
        <v>0</v>
      </c>
      <c r="AK189" s="31">
        <f t="shared" ref="AK189:AM189" si="591">AK191+AK192</f>
        <v>0</v>
      </c>
      <c r="AL189" s="31">
        <f t="shared" si="582"/>
        <v>0</v>
      </c>
      <c r="AM189" s="31">
        <f t="shared" si="591"/>
        <v>0</v>
      </c>
      <c r="AN189" s="31">
        <f t="shared" si="583"/>
        <v>0</v>
      </c>
      <c r="AO189" s="31">
        <f t="shared" ref="AO189:AQ189" si="592">AO191+AO192</f>
        <v>0</v>
      </c>
      <c r="AP189" s="31">
        <f t="shared" si="584"/>
        <v>0</v>
      </c>
      <c r="AQ189" s="31">
        <f t="shared" si="592"/>
        <v>57546.781999999999</v>
      </c>
      <c r="AR189" s="31">
        <f t="shared" si="585"/>
        <v>57546.781999999999</v>
      </c>
      <c r="AS189" s="42">
        <f t="shared" ref="AS189" si="593">AS191+AS192</f>
        <v>0</v>
      </c>
      <c r="AT189" s="68">
        <f t="shared" si="586"/>
        <v>57546.781999999999</v>
      </c>
      <c r="AU189" s="25"/>
      <c r="AW189" s="8"/>
    </row>
    <row r="190" spans="1:49" x14ac:dyDescent="0.35">
      <c r="A190" s="89"/>
      <c r="B190" s="94" t="s">
        <v>5</v>
      </c>
      <c r="C190" s="97"/>
      <c r="D190" s="30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68"/>
      <c r="P190" s="31"/>
      <c r="Q190" s="31"/>
      <c r="R190" s="31"/>
      <c r="S190" s="42"/>
      <c r="T190" s="68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42"/>
      <c r="AG190" s="68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42"/>
      <c r="AT190" s="68"/>
      <c r="AU190" s="25"/>
      <c r="AW190" s="8"/>
    </row>
    <row r="191" spans="1:49" s="3" customFormat="1" hidden="1" x14ac:dyDescent="0.35">
      <c r="A191" s="1"/>
      <c r="B191" s="4" t="s">
        <v>6</v>
      </c>
      <c r="C191" s="39"/>
      <c r="D191" s="30">
        <v>58980.1</v>
      </c>
      <c r="E191" s="31"/>
      <c r="F191" s="31">
        <f t="shared" si="519"/>
        <v>58980.1</v>
      </c>
      <c r="G191" s="31"/>
      <c r="H191" s="31">
        <f t="shared" ref="H191:H193" si="594">F191+G191</f>
        <v>58980.1</v>
      </c>
      <c r="I191" s="31"/>
      <c r="J191" s="31">
        <f t="shared" ref="J191:J193" si="595">H191+I191</f>
        <v>58980.1</v>
      </c>
      <c r="K191" s="31"/>
      <c r="L191" s="31">
        <f t="shared" ref="L191:L193" si="596">J191+K191</f>
        <v>58980.1</v>
      </c>
      <c r="M191" s="31"/>
      <c r="N191" s="31">
        <f t="shared" ref="N191:N193" si="597">L191+M191</f>
        <v>58980.1</v>
      </c>
      <c r="O191" s="68">
        <v>-58980.1</v>
      </c>
      <c r="P191" s="31">
        <f t="shared" ref="P191:P193" si="598">N191+O191</f>
        <v>0</v>
      </c>
      <c r="Q191" s="31"/>
      <c r="R191" s="31">
        <f t="shared" ref="R191:R193" si="599">P191+Q191</f>
        <v>0</v>
      </c>
      <c r="S191" s="42"/>
      <c r="T191" s="31">
        <f t="shared" ref="T191:T193" si="600">R191+S191</f>
        <v>0</v>
      </c>
      <c r="U191" s="31">
        <v>0</v>
      </c>
      <c r="V191" s="31"/>
      <c r="W191" s="31">
        <f t="shared" si="527"/>
        <v>0</v>
      </c>
      <c r="X191" s="31"/>
      <c r="Y191" s="31">
        <f t="shared" ref="Y191:Y193" si="601">W191+X191</f>
        <v>0</v>
      </c>
      <c r="Z191" s="31"/>
      <c r="AA191" s="31">
        <f t="shared" ref="AA191:AA193" si="602">Y191+Z191</f>
        <v>0</v>
      </c>
      <c r="AB191" s="31"/>
      <c r="AC191" s="31">
        <f t="shared" ref="AC191:AC193" si="603">AA191+AB191</f>
        <v>0</v>
      </c>
      <c r="AD191" s="31">
        <v>1433.318</v>
      </c>
      <c r="AE191" s="31">
        <f t="shared" ref="AE191:AE193" si="604">AC191+AD191</f>
        <v>1433.318</v>
      </c>
      <c r="AF191" s="42"/>
      <c r="AG191" s="31">
        <f t="shared" ref="AG191:AG193" si="605">AE191+AF191</f>
        <v>1433.318</v>
      </c>
      <c r="AH191" s="31">
        <v>0</v>
      </c>
      <c r="AI191" s="31"/>
      <c r="AJ191" s="31">
        <f t="shared" si="533"/>
        <v>0</v>
      </c>
      <c r="AK191" s="31"/>
      <c r="AL191" s="31">
        <f t="shared" ref="AL191:AL193" si="606">AJ191+AK191</f>
        <v>0</v>
      </c>
      <c r="AM191" s="31"/>
      <c r="AN191" s="31">
        <f t="shared" ref="AN191:AN193" si="607">AL191+AM191</f>
        <v>0</v>
      </c>
      <c r="AO191" s="31"/>
      <c r="AP191" s="31">
        <f t="shared" ref="AP191:AP193" si="608">AN191+AO191</f>
        <v>0</v>
      </c>
      <c r="AQ191" s="31">
        <v>57546.781999999999</v>
      </c>
      <c r="AR191" s="31">
        <f t="shared" ref="AR191:AR193" si="609">AP191+AQ191</f>
        <v>57546.781999999999</v>
      </c>
      <c r="AS191" s="42"/>
      <c r="AT191" s="31">
        <f t="shared" ref="AT191:AT193" si="610">AR191+AS191</f>
        <v>57546.781999999999</v>
      </c>
      <c r="AU191" s="25" t="s">
        <v>279</v>
      </c>
      <c r="AV191" s="19" t="s">
        <v>50</v>
      </c>
      <c r="AW191" s="8"/>
    </row>
    <row r="192" spans="1:49" x14ac:dyDescent="0.35">
      <c r="A192" s="89"/>
      <c r="B192" s="94" t="s">
        <v>20</v>
      </c>
      <c r="C192" s="94"/>
      <c r="D192" s="30">
        <v>176940.3</v>
      </c>
      <c r="E192" s="31"/>
      <c r="F192" s="31">
        <f t="shared" si="519"/>
        <v>176940.3</v>
      </c>
      <c r="G192" s="31"/>
      <c r="H192" s="31">
        <f t="shared" si="594"/>
        <v>176940.3</v>
      </c>
      <c r="I192" s="31"/>
      <c r="J192" s="31">
        <f t="shared" si="595"/>
        <v>176940.3</v>
      </c>
      <c r="K192" s="31"/>
      <c r="L192" s="31">
        <f t="shared" si="596"/>
        <v>176940.3</v>
      </c>
      <c r="M192" s="31"/>
      <c r="N192" s="31">
        <f t="shared" si="597"/>
        <v>176940.3</v>
      </c>
      <c r="O192" s="68"/>
      <c r="P192" s="31">
        <f t="shared" si="598"/>
        <v>176940.3</v>
      </c>
      <c r="Q192" s="31"/>
      <c r="R192" s="31">
        <f t="shared" si="599"/>
        <v>176940.3</v>
      </c>
      <c r="S192" s="42"/>
      <c r="T192" s="68">
        <f t="shared" si="600"/>
        <v>176940.3</v>
      </c>
      <c r="U192" s="31">
        <v>0</v>
      </c>
      <c r="V192" s="31"/>
      <c r="W192" s="31">
        <f t="shared" si="527"/>
        <v>0</v>
      </c>
      <c r="X192" s="31"/>
      <c r="Y192" s="31">
        <f t="shared" si="601"/>
        <v>0</v>
      </c>
      <c r="Z192" s="31"/>
      <c r="AA192" s="31">
        <f t="shared" si="602"/>
        <v>0</v>
      </c>
      <c r="AB192" s="31"/>
      <c r="AC192" s="31">
        <f t="shared" si="603"/>
        <v>0</v>
      </c>
      <c r="AD192" s="31"/>
      <c r="AE192" s="31">
        <f t="shared" si="604"/>
        <v>0</v>
      </c>
      <c r="AF192" s="42"/>
      <c r="AG192" s="68">
        <f t="shared" si="605"/>
        <v>0</v>
      </c>
      <c r="AH192" s="31">
        <v>0</v>
      </c>
      <c r="AI192" s="31"/>
      <c r="AJ192" s="31">
        <f t="shared" si="533"/>
        <v>0</v>
      </c>
      <c r="AK192" s="31"/>
      <c r="AL192" s="31">
        <f t="shared" si="606"/>
        <v>0</v>
      </c>
      <c r="AM192" s="31"/>
      <c r="AN192" s="31">
        <f t="shared" si="607"/>
        <v>0</v>
      </c>
      <c r="AO192" s="31"/>
      <c r="AP192" s="31">
        <f t="shared" si="608"/>
        <v>0</v>
      </c>
      <c r="AQ192" s="31"/>
      <c r="AR192" s="31">
        <f t="shared" si="609"/>
        <v>0</v>
      </c>
      <c r="AS192" s="42"/>
      <c r="AT192" s="68">
        <f t="shared" si="610"/>
        <v>0</v>
      </c>
      <c r="AU192" s="25" t="s">
        <v>280</v>
      </c>
      <c r="AW192" s="8"/>
    </row>
    <row r="193" spans="1:49" ht="54" x14ac:dyDescent="0.35">
      <c r="A193" s="89" t="s">
        <v>182</v>
      </c>
      <c r="B193" s="94" t="s">
        <v>124</v>
      </c>
      <c r="C193" s="94" t="s">
        <v>110</v>
      </c>
      <c r="D193" s="30">
        <f>D195+D196</f>
        <v>270720.40000000002</v>
      </c>
      <c r="E193" s="31">
        <f>E195+E196</f>
        <v>0</v>
      </c>
      <c r="F193" s="31">
        <f t="shared" si="519"/>
        <v>270720.40000000002</v>
      </c>
      <c r="G193" s="31">
        <f>G195+G196</f>
        <v>0</v>
      </c>
      <c r="H193" s="31">
        <f t="shared" si="594"/>
        <v>270720.40000000002</v>
      </c>
      <c r="I193" s="31">
        <f>I195+I196</f>
        <v>0</v>
      </c>
      <c r="J193" s="31">
        <f t="shared" si="595"/>
        <v>270720.40000000002</v>
      </c>
      <c r="K193" s="31">
        <f>K195+K196+K197</f>
        <v>0</v>
      </c>
      <c r="L193" s="31">
        <f t="shared" si="596"/>
        <v>270720.40000000002</v>
      </c>
      <c r="M193" s="31">
        <f>M195+M196+M197</f>
        <v>0</v>
      </c>
      <c r="N193" s="31">
        <f t="shared" si="597"/>
        <v>270720.40000000002</v>
      </c>
      <c r="O193" s="68">
        <f>O195+O196+O197</f>
        <v>14029.483000000007</v>
      </c>
      <c r="P193" s="31">
        <f t="shared" si="598"/>
        <v>284749.88300000003</v>
      </c>
      <c r="Q193" s="31">
        <f>Q195+Q196+Q197</f>
        <v>0</v>
      </c>
      <c r="R193" s="31">
        <f t="shared" si="599"/>
        <v>284749.88300000003</v>
      </c>
      <c r="S193" s="42">
        <f>S195+S196+S197</f>
        <v>0</v>
      </c>
      <c r="T193" s="68">
        <f t="shared" si="600"/>
        <v>284749.88300000003</v>
      </c>
      <c r="U193" s="31">
        <f t="shared" ref="U193:AI193" si="611">U195+U196</f>
        <v>0</v>
      </c>
      <c r="V193" s="31">
        <f t="shared" ref="V193:X193" si="612">V195+V196</f>
        <v>0</v>
      </c>
      <c r="W193" s="31">
        <f t="shared" si="527"/>
        <v>0</v>
      </c>
      <c r="X193" s="31">
        <f t="shared" si="612"/>
        <v>0</v>
      </c>
      <c r="Y193" s="31">
        <f t="shared" si="601"/>
        <v>0</v>
      </c>
      <c r="Z193" s="31">
        <f t="shared" ref="Z193" si="613">Z195+Z196</f>
        <v>0</v>
      </c>
      <c r="AA193" s="31">
        <f t="shared" si="602"/>
        <v>0</v>
      </c>
      <c r="AB193" s="31">
        <f>AB195+AB196+AB197</f>
        <v>0</v>
      </c>
      <c r="AC193" s="31">
        <f t="shared" si="603"/>
        <v>0</v>
      </c>
      <c r="AD193" s="31">
        <f>AD195+AD196+AD197</f>
        <v>0</v>
      </c>
      <c r="AE193" s="31">
        <f t="shared" si="604"/>
        <v>0</v>
      </c>
      <c r="AF193" s="42">
        <f>AF195+AF196+AF197</f>
        <v>0</v>
      </c>
      <c r="AG193" s="68">
        <f t="shared" si="605"/>
        <v>0</v>
      </c>
      <c r="AH193" s="31">
        <f t="shared" si="611"/>
        <v>0</v>
      </c>
      <c r="AI193" s="31">
        <f t="shared" si="611"/>
        <v>0</v>
      </c>
      <c r="AJ193" s="31">
        <f t="shared" si="533"/>
        <v>0</v>
      </c>
      <c r="AK193" s="31">
        <f t="shared" ref="AK193:AM193" si="614">AK195+AK196</f>
        <v>0</v>
      </c>
      <c r="AL193" s="31">
        <f t="shared" si="606"/>
        <v>0</v>
      </c>
      <c r="AM193" s="31">
        <f t="shared" si="614"/>
        <v>0</v>
      </c>
      <c r="AN193" s="31">
        <f t="shared" si="607"/>
        <v>0</v>
      </c>
      <c r="AO193" s="31">
        <f>AO195+AO196+AO197</f>
        <v>0</v>
      </c>
      <c r="AP193" s="31">
        <f t="shared" si="608"/>
        <v>0</v>
      </c>
      <c r="AQ193" s="31">
        <f>AQ195+AQ196+AQ197</f>
        <v>0</v>
      </c>
      <c r="AR193" s="31">
        <f t="shared" si="609"/>
        <v>0</v>
      </c>
      <c r="AS193" s="42">
        <f>AS195+AS196+AS197</f>
        <v>0</v>
      </c>
      <c r="AT193" s="68">
        <f t="shared" si="610"/>
        <v>0</v>
      </c>
      <c r="AU193" s="25"/>
      <c r="AW193" s="8"/>
    </row>
    <row r="194" spans="1:49" x14ac:dyDescent="0.35">
      <c r="A194" s="89"/>
      <c r="B194" s="94" t="s">
        <v>5</v>
      </c>
      <c r="C194" s="94"/>
      <c r="D194" s="30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68"/>
      <c r="P194" s="31"/>
      <c r="Q194" s="31"/>
      <c r="R194" s="31"/>
      <c r="S194" s="42"/>
      <c r="T194" s="68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42"/>
      <c r="AG194" s="68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42"/>
      <c r="AT194" s="68"/>
      <c r="AU194" s="25"/>
      <c r="AW194" s="8"/>
    </row>
    <row r="195" spans="1:49" s="3" customFormat="1" hidden="1" x14ac:dyDescent="0.35">
      <c r="A195" s="1"/>
      <c r="B195" s="39" t="s">
        <v>6</v>
      </c>
      <c r="C195" s="39"/>
      <c r="D195" s="30">
        <v>67680.100000000006</v>
      </c>
      <c r="E195" s="31"/>
      <c r="F195" s="31">
        <f t="shared" si="519"/>
        <v>67680.100000000006</v>
      </c>
      <c r="G195" s="31"/>
      <c r="H195" s="31">
        <f t="shared" ref="H195:H198" si="615">F195+G195</f>
        <v>67680.100000000006</v>
      </c>
      <c r="I195" s="31"/>
      <c r="J195" s="31">
        <f t="shared" ref="J195:J198" si="616">H195+I195</f>
        <v>67680.100000000006</v>
      </c>
      <c r="K195" s="31">
        <f>11520.4-11520.4</f>
        <v>0</v>
      </c>
      <c r="L195" s="31">
        <f t="shared" ref="L195:L198" si="617">J195+K195</f>
        <v>67680.100000000006</v>
      </c>
      <c r="M195" s="31">
        <f>11520.4-11520.4</f>
        <v>0</v>
      </c>
      <c r="N195" s="31">
        <f t="shared" ref="N195:N198" si="618">L195+M195</f>
        <v>67680.100000000006</v>
      </c>
      <c r="O195" s="68">
        <f>-52930.217+10800</f>
        <v>-42130.216999999997</v>
      </c>
      <c r="P195" s="31">
        <f t="shared" ref="P195:P198" si="619">N195+O195</f>
        <v>25549.883000000009</v>
      </c>
      <c r="Q195" s="31"/>
      <c r="R195" s="31">
        <f t="shared" ref="R195:R198" si="620">P195+Q195</f>
        <v>25549.883000000009</v>
      </c>
      <c r="S195" s="42"/>
      <c r="T195" s="31">
        <f t="shared" ref="T195:T198" si="621">R195+S195</f>
        <v>25549.883000000009</v>
      </c>
      <c r="U195" s="31">
        <v>0</v>
      </c>
      <c r="V195" s="31"/>
      <c r="W195" s="31">
        <f t="shared" si="527"/>
        <v>0</v>
      </c>
      <c r="X195" s="31"/>
      <c r="Y195" s="31">
        <f t="shared" ref="Y195:Y198" si="622">W195+X195</f>
        <v>0</v>
      </c>
      <c r="Z195" s="31"/>
      <c r="AA195" s="31">
        <f t="shared" ref="AA195:AA198" si="623">Y195+Z195</f>
        <v>0</v>
      </c>
      <c r="AB195" s="31"/>
      <c r="AC195" s="31">
        <f t="shared" ref="AC195:AC198" si="624">AA195+AB195</f>
        <v>0</v>
      </c>
      <c r="AD195" s="31"/>
      <c r="AE195" s="31">
        <f t="shared" ref="AE195:AE198" si="625">AC195+AD195</f>
        <v>0</v>
      </c>
      <c r="AF195" s="42"/>
      <c r="AG195" s="31">
        <f t="shared" ref="AG195:AG198" si="626">AE195+AF195</f>
        <v>0</v>
      </c>
      <c r="AH195" s="31">
        <v>0</v>
      </c>
      <c r="AI195" s="31"/>
      <c r="AJ195" s="31">
        <f t="shared" si="533"/>
        <v>0</v>
      </c>
      <c r="AK195" s="31"/>
      <c r="AL195" s="31">
        <f t="shared" ref="AL195:AL198" si="627">AJ195+AK195</f>
        <v>0</v>
      </c>
      <c r="AM195" s="31"/>
      <c r="AN195" s="31">
        <f t="shared" ref="AN195:AN198" si="628">AL195+AM195</f>
        <v>0</v>
      </c>
      <c r="AO195" s="31"/>
      <c r="AP195" s="31">
        <f t="shared" ref="AP195:AP198" si="629">AN195+AO195</f>
        <v>0</v>
      </c>
      <c r="AQ195" s="31"/>
      <c r="AR195" s="31">
        <f t="shared" ref="AR195:AR198" si="630">AP195+AQ195</f>
        <v>0</v>
      </c>
      <c r="AS195" s="42"/>
      <c r="AT195" s="31">
        <f t="shared" ref="AT195:AT198" si="631">AR195+AS195</f>
        <v>0</v>
      </c>
      <c r="AU195" s="25" t="s">
        <v>337</v>
      </c>
      <c r="AV195" s="19" t="s">
        <v>50</v>
      </c>
      <c r="AW195" s="8"/>
    </row>
    <row r="196" spans="1:49" x14ac:dyDescent="0.35">
      <c r="A196" s="89"/>
      <c r="B196" s="94" t="s">
        <v>20</v>
      </c>
      <c r="C196" s="94"/>
      <c r="D196" s="30">
        <v>203040.3</v>
      </c>
      <c r="E196" s="31"/>
      <c r="F196" s="31">
        <f t="shared" si="519"/>
        <v>203040.3</v>
      </c>
      <c r="G196" s="31"/>
      <c r="H196" s="31">
        <f t="shared" si="615"/>
        <v>203040.3</v>
      </c>
      <c r="I196" s="31"/>
      <c r="J196" s="31">
        <f t="shared" si="616"/>
        <v>203040.3</v>
      </c>
      <c r="K196" s="31"/>
      <c r="L196" s="31">
        <f t="shared" si="617"/>
        <v>203040.3</v>
      </c>
      <c r="M196" s="31"/>
      <c r="N196" s="31">
        <f t="shared" si="618"/>
        <v>203040.3</v>
      </c>
      <c r="O196" s="68">
        <f>-203040.3+2700</f>
        <v>-200340.3</v>
      </c>
      <c r="P196" s="31">
        <f t="shared" si="619"/>
        <v>2700</v>
      </c>
      <c r="Q196" s="31"/>
      <c r="R196" s="31">
        <f t="shared" si="620"/>
        <v>2700</v>
      </c>
      <c r="S196" s="42"/>
      <c r="T196" s="68">
        <f t="shared" si="621"/>
        <v>2700</v>
      </c>
      <c r="U196" s="31">
        <v>0</v>
      </c>
      <c r="V196" s="31"/>
      <c r="W196" s="31">
        <f t="shared" si="527"/>
        <v>0</v>
      </c>
      <c r="X196" s="31"/>
      <c r="Y196" s="31">
        <f t="shared" si="622"/>
        <v>0</v>
      </c>
      <c r="Z196" s="31"/>
      <c r="AA196" s="31">
        <f t="shared" si="623"/>
        <v>0</v>
      </c>
      <c r="AB196" s="31"/>
      <c r="AC196" s="31">
        <f t="shared" si="624"/>
        <v>0</v>
      </c>
      <c r="AD196" s="31"/>
      <c r="AE196" s="31">
        <f t="shared" si="625"/>
        <v>0</v>
      </c>
      <c r="AF196" s="42"/>
      <c r="AG196" s="68">
        <f t="shared" si="626"/>
        <v>0</v>
      </c>
      <c r="AH196" s="31">
        <v>0</v>
      </c>
      <c r="AI196" s="31"/>
      <c r="AJ196" s="31">
        <f t="shared" si="533"/>
        <v>0</v>
      </c>
      <c r="AK196" s="31"/>
      <c r="AL196" s="31">
        <f t="shared" si="627"/>
        <v>0</v>
      </c>
      <c r="AM196" s="31"/>
      <c r="AN196" s="31">
        <f t="shared" si="628"/>
        <v>0</v>
      </c>
      <c r="AO196" s="31"/>
      <c r="AP196" s="31">
        <f t="shared" si="629"/>
        <v>0</v>
      </c>
      <c r="AQ196" s="31"/>
      <c r="AR196" s="31">
        <f t="shared" si="630"/>
        <v>0</v>
      </c>
      <c r="AS196" s="42"/>
      <c r="AT196" s="68">
        <f t="shared" si="631"/>
        <v>0</v>
      </c>
      <c r="AU196" s="25" t="s">
        <v>280</v>
      </c>
      <c r="AW196" s="8"/>
    </row>
    <row r="197" spans="1:49" x14ac:dyDescent="0.35">
      <c r="A197" s="89"/>
      <c r="B197" s="94" t="s">
        <v>19</v>
      </c>
      <c r="C197" s="94"/>
      <c r="D197" s="30"/>
      <c r="E197" s="31"/>
      <c r="F197" s="31"/>
      <c r="G197" s="31"/>
      <c r="H197" s="31"/>
      <c r="I197" s="31"/>
      <c r="J197" s="31"/>
      <c r="K197" s="31"/>
      <c r="L197" s="31">
        <f t="shared" si="617"/>
        <v>0</v>
      </c>
      <c r="M197" s="31"/>
      <c r="N197" s="31">
        <f t="shared" si="618"/>
        <v>0</v>
      </c>
      <c r="O197" s="68">
        <v>256500</v>
      </c>
      <c r="P197" s="31">
        <f t="shared" si="619"/>
        <v>256500</v>
      </c>
      <c r="Q197" s="31"/>
      <c r="R197" s="31">
        <f t="shared" si="620"/>
        <v>256500</v>
      </c>
      <c r="S197" s="42"/>
      <c r="T197" s="68">
        <f t="shared" si="621"/>
        <v>256500</v>
      </c>
      <c r="U197" s="31"/>
      <c r="V197" s="31"/>
      <c r="W197" s="31"/>
      <c r="X197" s="31"/>
      <c r="Y197" s="31"/>
      <c r="Z197" s="31"/>
      <c r="AA197" s="31"/>
      <c r="AB197" s="31"/>
      <c r="AC197" s="31">
        <f t="shared" si="624"/>
        <v>0</v>
      </c>
      <c r="AD197" s="31"/>
      <c r="AE197" s="31">
        <f t="shared" si="625"/>
        <v>0</v>
      </c>
      <c r="AF197" s="42"/>
      <c r="AG197" s="68">
        <f t="shared" si="626"/>
        <v>0</v>
      </c>
      <c r="AH197" s="31"/>
      <c r="AI197" s="31"/>
      <c r="AJ197" s="31"/>
      <c r="AK197" s="31"/>
      <c r="AL197" s="31"/>
      <c r="AM197" s="31"/>
      <c r="AN197" s="31"/>
      <c r="AO197" s="31"/>
      <c r="AP197" s="31">
        <f t="shared" si="629"/>
        <v>0</v>
      </c>
      <c r="AQ197" s="31"/>
      <c r="AR197" s="31">
        <f t="shared" si="630"/>
        <v>0</v>
      </c>
      <c r="AS197" s="42"/>
      <c r="AT197" s="68">
        <f t="shared" si="631"/>
        <v>0</v>
      </c>
      <c r="AU197" s="25" t="s">
        <v>336</v>
      </c>
      <c r="AW197" s="8"/>
    </row>
    <row r="198" spans="1:49" ht="54" x14ac:dyDescent="0.35">
      <c r="A198" s="89" t="s">
        <v>183</v>
      </c>
      <c r="B198" s="94" t="s">
        <v>125</v>
      </c>
      <c r="C198" s="97" t="s">
        <v>110</v>
      </c>
      <c r="D198" s="30">
        <f>D200</f>
        <v>87406.8</v>
      </c>
      <c r="E198" s="31">
        <f>E200</f>
        <v>0</v>
      </c>
      <c r="F198" s="31">
        <f t="shared" si="519"/>
        <v>87406.8</v>
      </c>
      <c r="G198" s="31">
        <f>G200</f>
        <v>0</v>
      </c>
      <c r="H198" s="31">
        <f t="shared" si="615"/>
        <v>87406.8</v>
      </c>
      <c r="I198" s="31">
        <f>I200</f>
        <v>0</v>
      </c>
      <c r="J198" s="31">
        <f t="shared" si="616"/>
        <v>87406.8</v>
      </c>
      <c r="K198" s="31">
        <f>K200</f>
        <v>0</v>
      </c>
      <c r="L198" s="31">
        <f t="shared" si="617"/>
        <v>87406.8</v>
      </c>
      <c r="M198" s="31">
        <f>M200</f>
        <v>0</v>
      </c>
      <c r="N198" s="31">
        <f t="shared" si="618"/>
        <v>87406.8</v>
      </c>
      <c r="O198" s="68">
        <f>O200</f>
        <v>0</v>
      </c>
      <c r="P198" s="31">
        <f t="shared" si="619"/>
        <v>87406.8</v>
      </c>
      <c r="Q198" s="31">
        <f>Q200</f>
        <v>0</v>
      </c>
      <c r="R198" s="31">
        <f t="shared" si="620"/>
        <v>87406.8</v>
      </c>
      <c r="S198" s="42">
        <f>S200</f>
        <v>0</v>
      </c>
      <c r="T198" s="68">
        <f t="shared" si="621"/>
        <v>87406.8</v>
      </c>
      <c r="U198" s="31">
        <f t="shared" ref="U198:AI198" si="632">U200</f>
        <v>0</v>
      </c>
      <c r="V198" s="31">
        <f t="shared" ref="V198:X198" si="633">V200</f>
        <v>0</v>
      </c>
      <c r="W198" s="31">
        <f t="shared" si="527"/>
        <v>0</v>
      </c>
      <c r="X198" s="31">
        <f t="shared" si="633"/>
        <v>0</v>
      </c>
      <c r="Y198" s="31">
        <f t="shared" si="622"/>
        <v>0</v>
      </c>
      <c r="Z198" s="31">
        <f t="shared" ref="Z198:AB198" si="634">Z200</f>
        <v>0</v>
      </c>
      <c r="AA198" s="31">
        <f t="shared" si="623"/>
        <v>0</v>
      </c>
      <c r="AB198" s="31">
        <f t="shared" si="634"/>
        <v>0</v>
      </c>
      <c r="AC198" s="31">
        <f t="shared" si="624"/>
        <v>0</v>
      </c>
      <c r="AD198" s="31">
        <f t="shared" ref="AD198:AF198" si="635">AD200</f>
        <v>0</v>
      </c>
      <c r="AE198" s="31">
        <f t="shared" si="625"/>
        <v>0</v>
      </c>
      <c r="AF198" s="42">
        <f t="shared" si="635"/>
        <v>0</v>
      </c>
      <c r="AG198" s="68">
        <f t="shared" si="626"/>
        <v>0</v>
      </c>
      <c r="AH198" s="31">
        <f t="shared" si="632"/>
        <v>0</v>
      </c>
      <c r="AI198" s="31">
        <f t="shared" si="632"/>
        <v>0</v>
      </c>
      <c r="AJ198" s="31">
        <f t="shared" si="533"/>
        <v>0</v>
      </c>
      <c r="AK198" s="31">
        <f t="shared" ref="AK198:AM198" si="636">AK200</f>
        <v>0</v>
      </c>
      <c r="AL198" s="31">
        <f t="shared" si="627"/>
        <v>0</v>
      </c>
      <c r="AM198" s="31">
        <f t="shared" si="636"/>
        <v>0</v>
      </c>
      <c r="AN198" s="31">
        <f t="shared" si="628"/>
        <v>0</v>
      </c>
      <c r="AO198" s="31">
        <f t="shared" ref="AO198:AQ198" si="637">AO200</f>
        <v>0</v>
      </c>
      <c r="AP198" s="31">
        <f t="shared" si="629"/>
        <v>0</v>
      </c>
      <c r="AQ198" s="31">
        <f t="shared" si="637"/>
        <v>0</v>
      </c>
      <c r="AR198" s="31">
        <f t="shared" si="630"/>
        <v>0</v>
      </c>
      <c r="AS198" s="42">
        <f t="shared" ref="AS198" si="638">AS200</f>
        <v>0</v>
      </c>
      <c r="AT198" s="68">
        <f t="shared" si="631"/>
        <v>0</v>
      </c>
      <c r="AU198" s="25"/>
      <c r="AW198" s="8"/>
    </row>
    <row r="199" spans="1:49" x14ac:dyDescent="0.35">
      <c r="A199" s="89"/>
      <c r="B199" s="94" t="s">
        <v>5</v>
      </c>
      <c r="C199" s="94"/>
      <c r="D199" s="30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68"/>
      <c r="P199" s="31"/>
      <c r="Q199" s="31"/>
      <c r="R199" s="31"/>
      <c r="S199" s="42"/>
      <c r="T199" s="68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42"/>
      <c r="AG199" s="68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42"/>
      <c r="AT199" s="68"/>
      <c r="AU199" s="25"/>
      <c r="AW199" s="8"/>
    </row>
    <row r="200" spans="1:49" x14ac:dyDescent="0.35">
      <c r="A200" s="89"/>
      <c r="B200" s="94" t="s">
        <v>20</v>
      </c>
      <c r="C200" s="94"/>
      <c r="D200" s="30">
        <v>87406.8</v>
      </c>
      <c r="E200" s="31"/>
      <c r="F200" s="31">
        <f t="shared" si="519"/>
        <v>87406.8</v>
      </c>
      <c r="G200" s="31"/>
      <c r="H200" s="31">
        <f t="shared" ref="H200:H210" si="639">F200+G200</f>
        <v>87406.8</v>
      </c>
      <c r="I200" s="31"/>
      <c r="J200" s="31">
        <f t="shared" ref="J200" si="640">H200+I200</f>
        <v>87406.8</v>
      </c>
      <c r="K200" s="31"/>
      <c r="L200" s="31">
        <f t="shared" ref="L200" si="641">J200+K200</f>
        <v>87406.8</v>
      </c>
      <c r="M200" s="31"/>
      <c r="N200" s="31">
        <f t="shared" ref="N200" si="642">L200+M200</f>
        <v>87406.8</v>
      </c>
      <c r="O200" s="68"/>
      <c r="P200" s="31">
        <f t="shared" ref="P200" si="643">N200+O200</f>
        <v>87406.8</v>
      </c>
      <c r="Q200" s="31"/>
      <c r="R200" s="31">
        <f t="shared" ref="R200" si="644">P200+Q200</f>
        <v>87406.8</v>
      </c>
      <c r="S200" s="42"/>
      <c r="T200" s="68">
        <f t="shared" ref="T200" si="645">R200+S200</f>
        <v>87406.8</v>
      </c>
      <c r="U200" s="31">
        <v>0</v>
      </c>
      <c r="V200" s="31"/>
      <c r="W200" s="31">
        <f t="shared" si="527"/>
        <v>0</v>
      </c>
      <c r="X200" s="31"/>
      <c r="Y200" s="31">
        <f t="shared" ref="Y200:Y210" si="646">W200+X200</f>
        <v>0</v>
      </c>
      <c r="Z200" s="31"/>
      <c r="AA200" s="31">
        <f t="shared" ref="AA200:AA210" si="647">Y200+Z200</f>
        <v>0</v>
      </c>
      <c r="AB200" s="31"/>
      <c r="AC200" s="31">
        <f t="shared" ref="AC200:AC210" si="648">AA200+AB200</f>
        <v>0</v>
      </c>
      <c r="AD200" s="31"/>
      <c r="AE200" s="31">
        <f t="shared" ref="AE200:AE201" si="649">AC200+AD200</f>
        <v>0</v>
      </c>
      <c r="AF200" s="42"/>
      <c r="AG200" s="68">
        <f t="shared" ref="AG200:AG201" si="650">AE200+AF200</f>
        <v>0</v>
      </c>
      <c r="AH200" s="31">
        <v>0</v>
      </c>
      <c r="AI200" s="31"/>
      <c r="AJ200" s="31">
        <f t="shared" si="533"/>
        <v>0</v>
      </c>
      <c r="AK200" s="31"/>
      <c r="AL200" s="31">
        <f t="shared" ref="AL200:AL210" si="651">AJ200+AK200</f>
        <v>0</v>
      </c>
      <c r="AM200" s="31"/>
      <c r="AN200" s="31">
        <f t="shared" ref="AN200:AN210" si="652">AL200+AM200</f>
        <v>0</v>
      </c>
      <c r="AO200" s="31"/>
      <c r="AP200" s="31">
        <f t="shared" ref="AP200:AP210" si="653">AN200+AO200</f>
        <v>0</v>
      </c>
      <c r="AQ200" s="31"/>
      <c r="AR200" s="31">
        <f t="shared" ref="AR200:AR201" si="654">AP200+AQ200</f>
        <v>0</v>
      </c>
      <c r="AS200" s="42"/>
      <c r="AT200" s="68">
        <f t="shared" ref="AT200:AT201" si="655">AR200+AS200</f>
        <v>0</v>
      </c>
      <c r="AU200" s="25" t="s">
        <v>280</v>
      </c>
      <c r="AW200" s="8"/>
    </row>
    <row r="201" spans="1:49" ht="54" x14ac:dyDescent="0.35">
      <c r="A201" s="89" t="s">
        <v>184</v>
      </c>
      <c r="B201" s="94" t="s">
        <v>316</v>
      </c>
      <c r="C201" s="94" t="s">
        <v>110</v>
      </c>
      <c r="D201" s="30"/>
      <c r="E201" s="31"/>
      <c r="F201" s="31"/>
      <c r="G201" s="31">
        <v>13812.6</v>
      </c>
      <c r="H201" s="31">
        <f>F201+G201</f>
        <v>13812.6</v>
      </c>
      <c r="I201" s="31"/>
      <c r="J201" s="31">
        <f>H201+I201</f>
        <v>13812.6</v>
      </c>
      <c r="K201" s="31">
        <f>K203+K204</f>
        <v>0</v>
      </c>
      <c r="L201" s="31">
        <f>J201+K201</f>
        <v>13812.6</v>
      </c>
      <c r="M201" s="31">
        <f>M203+M204</f>
        <v>0</v>
      </c>
      <c r="N201" s="31">
        <f>L201+M201</f>
        <v>13812.6</v>
      </c>
      <c r="O201" s="68">
        <f>O203+O204</f>
        <v>0</v>
      </c>
      <c r="P201" s="31">
        <f>N201+O201</f>
        <v>13812.6</v>
      </c>
      <c r="Q201" s="31">
        <f>Q203+Q204</f>
        <v>0</v>
      </c>
      <c r="R201" s="31">
        <f>P201+Q201</f>
        <v>13812.6</v>
      </c>
      <c r="S201" s="42">
        <f>S203+S204</f>
        <v>0</v>
      </c>
      <c r="T201" s="68">
        <f>R201+S201</f>
        <v>13812.6</v>
      </c>
      <c r="U201" s="31"/>
      <c r="V201" s="31"/>
      <c r="W201" s="31"/>
      <c r="X201" s="31"/>
      <c r="Y201" s="31">
        <f t="shared" si="646"/>
        <v>0</v>
      </c>
      <c r="Z201" s="31"/>
      <c r="AA201" s="31">
        <f t="shared" si="647"/>
        <v>0</v>
      </c>
      <c r="AB201" s="31"/>
      <c r="AC201" s="31">
        <f t="shared" si="648"/>
        <v>0</v>
      </c>
      <c r="AD201" s="31"/>
      <c r="AE201" s="31">
        <f t="shared" si="649"/>
        <v>0</v>
      </c>
      <c r="AF201" s="42"/>
      <c r="AG201" s="68">
        <f t="shared" si="650"/>
        <v>0</v>
      </c>
      <c r="AH201" s="31"/>
      <c r="AI201" s="31"/>
      <c r="AJ201" s="31"/>
      <c r="AK201" s="31"/>
      <c r="AL201" s="31">
        <f t="shared" si="651"/>
        <v>0</v>
      </c>
      <c r="AM201" s="31"/>
      <c r="AN201" s="31">
        <f t="shared" si="652"/>
        <v>0</v>
      </c>
      <c r="AO201" s="31"/>
      <c r="AP201" s="31">
        <f t="shared" si="653"/>
        <v>0</v>
      </c>
      <c r="AQ201" s="31"/>
      <c r="AR201" s="31">
        <f t="shared" si="654"/>
        <v>0</v>
      </c>
      <c r="AS201" s="42"/>
      <c r="AT201" s="68">
        <f t="shared" si="655"/>
        <v>0</v>
      </c>
      <c r="AU201" s="25"/>
      <c r="AW201" s="8"/>
    </row>
    <row r="202" spans="1:49" s="3" customFormat="1" hidden="1" x14ac:dyDescent="0.35">
      <c r="A202" s="1"/>
      <c r="B202" s="54" t="s">
        <v>5</v>
      </c>
      <c r="C202" s="54"/>
      <c r="D202" s="30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68"/>
      <c r="P202" s="31"/>
      <c r="Q202" s="31"/>
      <c r="R202" s="31"/>
      <c r="S202" s="42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42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42"/>
      <c r="AT202" s="31"/>
      <c r="AU202" s="25"/>
      <c r="AV202" s="19" t="s">
        <v>50</v>
      </c>
      <c r="AW202" s="8"/>
    </row>
    <row r="203" spans="1:49" s="3" customFormat="1" hidden="1" x14ac:dyDescent="0.35">
      <c r="A203" s="1"/>
      <c r="B203" s="54" t="s">
        <v>6</v>
      </c>
      <c r="C203" s="54"/>
      <c r="D203" s="30"/>
      <c r="E203" s="31"/>
      <c r="F203" s="31"/>
      <c r="G203" s="31">
        <v>13812.6</v>
      </c>
      <c r="H203" s="31">
        <f t="shared" ref="H203:H204" si="656">F203+G203</f>
        <v>13812.6</v>
      </c>
      <c r="I203" s="31"/>
      <c r="J203" s="31">
        <f t="shared" ref="J203:J204" si="657">H203+I203</f>
        <v>13812.6</v>
      </c>
      <c r="K203" s="31"/>
      <c r="L203" s="31">
        <f t="shared" ref="L203:L204" si="658">J203+K203</f>
        <v>13812.6</v>
      </c>
      <c r="M203" s="31"/>
      <c r="N203" s="31">
        <f t="shared" ref="N203:N210" si="659">L203+M203</f>
        <v>13812.6</v>
      </c>
      <c r="O203" s="68"/>
      <c r="P203" s="31">
        <f t="shared" ref="P203:P210" si="660">N203+O203</f>
        <v>13812.6</v>
      </c>
      <c r="Q203" s="31"/>
      <c r="R203" s="31">
        <f t="shared" ref="R203:R210" si="661">P203+Q203</f>
        <v>13812.6</v>
      </c>
      <c r="S203" s="42"/>
      <c r="T203" s="31">
        <f t="shared" ref="T203:T210" si="662">R203+S203</f>
        <v>13812.6</v>
      </c>
      <c r="U203" s="31"/>
      <c r="V203" s="31"/>
      <c r="W203" s="31"/>
      <c r="X203" s="31"/>
      <c r="Y203" s="31"/>
      <c r="Z203" s="31"/>
      <c r="AA203" s="31"/>
      <c r="AB203" s="31"/>
      <c r="AC203" s="31">
        <f t="shared" si="648"/>
        <v>0</v>
      </c>
      <c r="AD203" s="31"/>
      <c r="AE203" s="31">
        <f t="shared" ref="AE203:AE210" si="663">AC203+AD203</f>
        <v>0</v>
      </c>
      <c r="AF203" s="42"/>
      <c r="AG203" s="31">
        <f t="shared" ref="AG203:AG208" si="664">AE203+AF203</f>
        <v>0</v>
      </c>
      <c r="AH203" s="31"/>
      <c r="AI203" s="31"/>
      <c r="AJ203" s="31"/>
      <c r="AK203" s="31"/>
      <c r="AL203" s="31"/>
      <c r="AM203" s="31"/>
      <c r="AN203" s="31"/>
      <c r="AO203" s="31"/>
      <c r="AP203" s="31">
        <f t="shared" si="653"/>
        <v>0</v>
      </c>
      <c r="AQ203" s="31"/>
      <c r="AR203" s="31">
        <f t="shared" ref="AR203:AR210" si="665">AP203+AQ203</f>
        <v>0</v>
      </c>
      <c r="AS203" s="42"/>
      <c r="AT203" s="31">
        <f t="shared" ref="AT203:AT210" si="666">AR203+AS203</f>
        <v>0</v>
      </c>
      <c r="AU203" s="25" t="s">
        <v>315</v>
      </c>
      <c r="AV203" s="19" t="s">
        <v>50</v>
      </c>
      <c r="AW203" s="8"/>
    </row>
    <row r="204" spans="1:49" s="3" customFormat="1" hidden="1" x14ac:dyDescent="0.35">
      <c r="A204" s="1"/>
      <c r="B204" s="54" t="s">
        <v>20</v>
      </c>
      <c r="C204" s="54"/>
      <c r="D204" s="30"/>
      <c r="E204" s="31"/>
      <c r="F204" s="31"/>
      <c r="G204" s="31"/>
      <c r="H204" s="31">
        <f t="shared" si="656"/>
        <v>0</v>
      </c>
      <c r="I204" s="31"/>
      <c r="J204" s="31">
        <f t="shared" si="657"/>
        <v>0</v>
      </c>
      <c r="K204" s="31"/>
      <c r="L204" s="31">
        <f t="shared" si="658"/>
        <v>0</v>
      </c>
      <c r="M204" s="31"/>
      <c r="N204" s="31">
        <f t="shared" si="659"/>
        <v>0</v>
      </c>
      <c r="O204" s="68"/>
      <c r="P204" s="31">
        <f t="shared" si="660"/>
        <v>0</v>
      </c>
      <c r="Q204" s="31"/>
      <c r="R204" s="31">
        <f t="shared" si="661"/>
        <v>0</v>
      </c>
      <c r="S204" s="42"/>
      <c r="T204" s="31">
        <f t="shared" si="662"/>
        <v>0</v>
      </c>
      <c r="U204" s="31"/>
      <c r="V204" s="31"/>
      <c r="W204" s="31"/>
      <c r="X204" s="31"/>
      <c r="Y204" s="31"/>
      <c r="Z204" s="31"/>
      <c r="AA204" s="31"/>
      <c r="AB204" s="31"/>
      <c r="AC204" s="31">
        <f t="shared" si="648"/>
        <v>0</v>
      </c>
      <c r="AD204" s="31"/>
      <c r="AE204" s="31">
        <f t="shared" si="663"/>
        <v>0</v>
      </c>
      <c r="AF204" s="42"/>
      <c r="AG204" s="31">
        <f t="shared" si="664"/>
        <v>0</v>
      </c>
      <c r="AH204" s="31"/>
      <c r="AI204" s="31"/>
      <c r="AJ204" s="31"/>
      <c r="AK204" s="31"/>
      <c r="AL204" s="31"/>
      <c r="AM204" s="31"/>
      <c r="AN204" s="31"/>
      <c r="AO204" s="31"/>
      <c r="AP204" s="31">
        <f t="shared" si="653"/>
        <v>0</v>
      </c>
      <c r="AQ204" s="31"/>
      <c r="AR204" s="31">
        <f t="shared" si="665"/>
        <v>0</v>
      </c>
      <c r="AS204" s="42"/>
      <c r="AT204" s="31">
        <f t="shared" si="666"/>
        <v>0</v>
      </c>
      <c r="AU204" s="25" t="s">
        <v>280</v>
      </c>
      <c r="AV204" s="19" t="s">
        <v>50</v>
      </c>
      <c r="AW204" s="8"/>
    </row>
    <row r="205" spans="1:49" ht="54" x14ac:dyDescent="0.35">
      <c r="A205" s="89" t="s">
        <v>185</v>
      </c>
      <c r="B205" s="94" t="s">
        <v>357</v>
      </c>
      <c r="C205" s="94" t="s">
        <v>110</v>
      </c>
      <c r="D205" s="30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68"/>
      <c r="P205" s="31"/>
      <c r="Q205" s="31"/>
      <c r="R205" s="31"/>
      <c r="S205" s="42">
        <v>15502.397999999999</v>
      </c>
      <c r="T205" s="68">
        <f t="shared" si="662"/>
        <v>15502.397999999999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42"/>
      <c r="AG205" s="68">
        <f t="shared" si="664"/>
        <v>0</v>
      </c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42"/>
      <c r="AT205" s="68">
        <f t="shared" si="666"/>
        <v>0</v>
      </c>
      <c r="AU205" s="73">
        <v>2010142250</v>
      </c>
      <c r="AW205" s="8"/>
    </row>
    <row r="206" spans="1:49" x14ac:dyDescent="0.35">
      <c r="A206" s="89"/>
      <c r="B206" s="94" t="s">
        <v>21</v>
      </c>
      <c r="C206" s="96"/>
      <c r="D206" s="33">
        <f>D207+D208</f>
        <v>458741.8</v>
      </c>
      <c r="E206" s="33">
        <f>E207+E208</f>
        <v>0</v>
      </c>
      <c r="F206" s="33">
        <f t="shared" si="519"/>
        <v>458741.8</v>
      </c>
      <c r="G206" s="33">
        <f>G207+G208</f>
        <v>25643.728999999999</v>
      </c>
      <c r="H206" s="33">
        <f t="shared" si="639"/>
        <v>484385.52899999998</v>
      </c>
      <c r="I206" s="33">
        <f>I207+I208</f>
        <v>-361.59899999999999</v>
      </c>
      <c r="J206" s="33">
        <f t="shared" ref="J206:J210" si="667">H206+I206</f>
        <v>484023.93</v>
      </c>
      <c r="K206" s="33">
        <f>K207+K208</f>
        <v>0</v>
      </c>
      <c r="L206" s="33">
        <f t="shared" ref="L206:L210" si="668">J206+K206</f>
        <v>484023.93</v>
      </c>
      <c r="M206" s="33">
        <f>M207+M208</f>
        <v>0</v>
      </c>
      <c r="N206" s="33">
        <f t="shared" si="659"/>
        <v>484023.93</v>
      </c>
      <c r="O206" s="33">
        <f>O207+O208+O209</f>
        <v>85000</v>
      </c>
      <c r="P206" s="33">
        <f t="shared" si="660"/>
        <v>569023.92999999993</v>
      </c>
      <c r="Q206" s="31">
        <f>Q207+Q208+Q209</f>
        <v>0</v>
      </c>
      <c r="R206" s="33">
        <f t="shared" si="661"/>
        <v>569023.92999999993</v>
      </c>
      <c r="S206" s="33">
        <f>S207+S208+S209</f>
        <v>0</v>
      </c>
      <c r="T206" s="68">
        <f t="shared" si="662"/>
        <v>569023.92999999993</v>
      </c>
      <c r="U206" s="33">
        <f t="shared" ref="U206" si="669">U207+U208</f>
        <v>0</v>
      </c>
      <c r="V206" s="33">
        <f t="shared" ref="V206:X206" si="670">V207+V208</f>
        <v>0</v>
      </c>
      <c r="W206" s="33">
        <f t="shared" si="527"/>
        <v>0</v>
      </c>
      <c r="X206" s="33">
        <f t="shared" si="670"/>
        <v>0</v>
      </c>
      <c r="Y206" s="33">
        <f t="shared" si="646"/>
        <v>0</v>
      </c>
      <c r="Z206" s="33">
        <f t="shared" ref="Z206:AB206" si="671">Z207+Z208</f>
        <v>0</v>
      </c>
      <c r="AA206" s="33">
        <f t="shared" si="647"/>
        <v>0</v>
      </c>
      <c r="AB206" s="33">
        <f t="shared" si="671"/>
        <v>0</v>
      </c>
      <c r="AC206" s="33">
        <f t="shared" si="648"/>
        <v>0</v>
      </c>
      <c r="AD206" s="31">
        <f>AD207+AD208+AD209</f>
        <v>0</v>
      </c>
      <c r="AE206" s="33">
        <f t="shared" si="663"/>
        <v>0</v>
      </c>
      <c r="AF206" s="33">
        <f>AF207+AF208+AF209</f>
        <v>0</v>
      </c>
      <c r="AG206" s="68">
        <f t="shared" si="664"/>
        <v>0</v>
      </c>
      <c r="AH206" s="33">
        <f>AH207+AH208</f>
        <v>0</v>
      </c>
      <c r="AI206" s="33">
        <f>AI207+AI208</f>
        <v>0</v>
      </c>
      <c r="AJ206" s="33">
        <f t="shared" si="533"/>
        <v>0</v>
      </c>
      <c r="AK206" s="33">
        <f>AK207+AK208</f>
        <v>0</v>
      </c>
      <c r="AL206" s="33">
        <f t="shared" si="651"/>
        <v>0</v>
      </c>
      <c r="AM206" s="33">
        <f>AM207+AM208</f>
        <v>0</v>
      </c>
      <c r="AN206" s="33">
        <f t="shared" si="652"/>
        <v>0</v>
      </c>
      <c r="AO206" s="33">
        <f>AO207+AO208</f>
        <v>0</v>
      </c>
      <c r="AP206" s="33">
        <f t="shared" si="653"/>
        <v>0</v>
      </c>
      <c r="AQ206" s="31">
        <f>AQ207+AQ208+AQ209</f>
        <v>0</v>
      </c>
      <c r="AR206" s="33">
        <f t="shared" si="665"/>
        <v>0</v>
      </c>
      <c r="AS206" s="33">
        <f>AS207+AS208+AS209</f>
        <v>0</v>
      </c>
      <c r="AT206" s="68">
        <f t="shared" si="666"/>
        <v>0</v>
      </c>
      <c r="AU206" s="27"/>
      <c r="AV206" s="20"/>
      <c r="AW206" s="8"/>
    </row>
    <row r="207" spans="1:49" ht="54" x14ac:dyDescent="0.35">
      <c r="A207" s="131" t="s">
        <v>186</v>
      </c>
      <c r="B207" s="133" t="s">
        <v>130</v>
      </c>
      <c r="C207" s="97" t="s">
        <v>32</v>
      </c>
      <c r="D207" s="31">
        <v>444760</v>
      </c>
      <c r="E207" s="31"/>
      <c r="F207" s="31">
        <f t="shared" si="519"/>
        <v>444760</v>
      </c>
      <c r="G207" s="31">
        <f>25282.13+361.599</f>
        <v>25643.728999999999</v>
      </c>
      <c r="H207" s="31">
        <f t="shared" si="639"/>
        <v>470403.72899999999</v>
      </c>
      <c r="I207" s="31">
        <v>-361.59899999999999</v>
      </c>
      <c r="J207" s="31">
        <f t="shared" si="667"/>
        <v>470042.13</v>
      </c>
      <c r="K207" s="31"/>
      <c r="L207" s="31">
        <f t="shared" si="668"/>
        <v>470042.13</v>
      </c>
      <c r="M207" s="31"/>
      <c r="N207" s="31">
        <f t="shared" si="659"/>
        <v>470042.13</v>
      </c>
      <c r="O207" s="68"/>
      <c r="P207" s="31">
        <f t="shared" si="660"/>
        <v>470042.13</v>
      </c>
      <c r="Q207" s="31"/>
      <c r="R207" s="31">
        <f t="shared" si="661"/>
        <v>470042.13</v>
      </c>
      <c r="S207" s="42"/>
      <c r="T207" s="68">
        <f t="shared" si="662"/>
        <v>470042.13</v>
      </c>
      <c r="U207" s="31">
        <v>0</v>
      </c>
      <c r="V207" s="31"/>
      <c r="W207" s="31">
        <f t="shared" si="527"/>
        <v>0</v>
      </c>
      <c r="X207" s="31"/>
      <c r="Y207" s="31">
        <f t="shared" si="646"/>
        <v>0</v>
      </c>
      <c r="Z207" s="31"/>
      <c r="AA207" s="31">
        <f t="shared" si="647"/>
        <v>0</v>
      </c>
      <c r="AB207" s="31"/>
      <c r="AC207" s="31">
        <f t="shared" si="648"/>
        <v>0</v>
      </c>
      <c r="AD207" s="31"/>
      <c r="AE207" s="31">
        <f t="shared" si="663"/>
        <v>0</v>
      </c>
      <c r="AF207" s="42"/>
      <c r="AG207" s="68">
        <f t="shared" si="664"/>
        <v>0</v>
      </c>
      <c r="AH207" s="31">
        <v>0</v>
      </c>
      <c r="AI207" s="31"/>
      <c r="AJ207" s="31">
        <f t="shared" si="533"/>
        <v>0</v>
      </c>
      <c r="AK207" s="31"/>
      <c r="AL207" s="31">
        <f t="shared" si="651"/>
        <v>0</v>
      </c>
      <c r="AM207" s="31"/>
      <c r="AN207" s="31">
        <f t="shared" si="652"/>
        <v>0</v>
      </c>
      <c r="AO207" s="31"/>
      <c r="AP207" s="31">
        <f t="shared" si="653"/>
        <v>0</v>
      </c>
      <c r="AQ207" s="31"/>
      <c r="AR207" s="31">
        <f t="shared" si="665"/>
        <v>0</v>
      </c>
      <c r="AS207" s="42"/>
      <c r="AT207" s="68">
        <f t="shared" si="666"/>
        <v>0</v>
      </c>
      <c r="AU207" s="25" t="s">
        <v>281</v>
      </c>
      <c r="AW207" s="8"/>
    </row>
    <row r="208" spans="1:49" ht="72" x14ac:dyDescent="0.35">
      <c r="A208" s="132"/>
      <c r="B208" s="134"/>
      <c r="C208" s="97" t="s">
        <v>33</v>
      </c>
      <c r="D208" s="31">
        <v>13981.8</v>
      </c>
      <c r="E208" s="31"/>
      <c r="F208" s="31">
        <f t="shared" si="519"/>
        <v>13981.8</v>
      </c>
      <c r="G208" s="31"/>
      <c r="H208" s="31">
        <f t="shared" si="639"/>
        <v>13981.8</v>
      </c>
      <c r="I208" s="31"/>
      <c r="J208" s="31">
        <f t="shared" si="667"/>
        <v>13981.8</v>
      </c>
      <c r="K208" s="31"/>
      <c r="L208" s="31">
        <f t="shared" si="668"/>
        <v>13981.8</v>
      </c>
      <c r="M208" s="31"/>
      <c r="N208" s="31">
        <f t="shared" si="659"/>
        <v>13981.8</v>
      </c>
      <c r="O208" s="68"/>
      <c r="P208" s="31">
        <f t="shared" si="660"/>
        <v>13981.8</v>
      </c>
      <c r="Q208" s="31"/>
      <c r="R208" s="31">
        <f t="shared" si="661"/>
        <v>13981.8</v>
      </c>
      <c r="S208" s="42"/>
      <c r="T208" s="68">
        <f t="shared" si="662"/>
        <v>13981.8</v>
      </c>
      <c r="U208" s="31">
        <v>0</v>
      </c>
      <c r="V208" s="31"/>
      <c r="W208" s="31">
        <f t="shared" si="527"/>
        <v>0</v>
      </c>
      <c r="X208" s="31"/>
      <c r="Y208" s="31">
        <f t="shared" si="646"/>
        <v>0</v>
      </c>
      <c r="Z208" s="31"/>
      <c r="AA208" s="31">
        <f t="shared" si="647"/>
        <v>0</v>
      </c>
      <c r="AB208" s="31"/>
      <c r="AC208" s="31">
        <f t="shared" si="648"/>
        <v>0</v>
      </c>
      <c r="AD208" s="31"/>
      <c r="AE208" s="31">
        <f t="shared" ref="AE208:AP208" si="672">AC208+AD208</f>
        <v>0</v>
      </c>
      <c r="AF208" s="42"/>
      <c r="AG208" s="68">
        <f t="shared" si="664"/>
        <v>0</v>
      </c>
      <c r="AH208" s="31">
        <f>AD208+AE208</f>
        <v>0</v>
      </c>
      <c r="AI208" s="31">
        <f>AE208+AH208</f>
        <v>0</v>
      </c>
      <c r="AJ208" s="31">
        <f t="shared" si="672"/>
        <v>0</v>
      </c>
      <c r="AK208" s="31">
        <f t="shared" si="672"/>
        <v>0</v>
      </c>
      <c r="AL208" s="31">
        <f t="shared" si="672"/>
        <v>0</v>
      </c>
      <c r="AM208" s="31">
        <f t="shared" si="672"/>
        <v>0</v>
      </c>
      <c r="AN208" s="31">
        <f t="shared" si="672"/>
        <v>0</v>
      </c>
      <c r="AO208" s="31">
        <f t="shared" si="672"/>
        <v>0</v>
      </c>
      <c r="AP208" s="31">
        <f t="shared" si="672"/>
        <v>0</v>
      </c>
      <c r="AQ208" s="31"/>
      <c r="AR208" s="31">
        <f t="shared" si="665"/>
        <v>0</v>
      </c>
      <c r="AS208" s="42"/>
      <c r="AT208" s="68">
        <f t="shared" si="666"/>
        <v>0</v>
      </c>
      <c r="AU208" s="25" t="s">
        <v>281</v>
      </c>
      <c r="AW208" s="8"/>
    </row>
    <row r="209" spans="1:49" ht="54" x14ac:dyDescent="0.35">
      <c r="A209" s="89" t="s">
        <v>187</v>
      </c>
      <c r="B209" s="94" t="s">
        <v>347</v>
      </c>
      <c r="C209" s="97" t="s">
        <v>326</v>
      </c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68">
        <v>85000</v>
      </c>
      <c r="P209" s="31">
        <f t="shared" si="660"/>
        <v>85000</v>
      </c>
      <c r="Q209" s="31"/>
      <c r="R209" s="31">
        <f t="shared" si="661"/>
        <v>85000</v>
      </c>
      <c r="S209" s="42"/>
      <c r="T209" s="68">
        <f t="shared" si="662"/>
        <v>85000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>
        <f>AC209+AD209</f>
        <v>0</v>
      </c>
      <c r="AF209" s="42"/>
      <c r="AG209" s="68">
        <f>AE209+AF209</f>
        <v>0</v>
      </c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>
        <f t="shared" si="665"/>
        <v>0</v>
      </c>
      <c r="AS209" s="42"/>
      <c r="AT209" s="68">
        <f t="shared" si="666"/>
        <v>0</v>
      </c>
      <c r="AU209" s="35" t="s">
        <v>346</v>
      </c>
      <c r="AW209" s="8"/>
    </row>
    <row r="210" spans="1:49" x14ac:dyDescent="0.35">
      <c r="A210" s="89"/>
      <c r="B210" s="102" t="s">
        <v>7</v>
      </c>
      <c r="C210" s="102"/>
      <c r="D210" s="33">
        <f>D214+D215+D216+D217++D221+D222+D223+D224</f>
        <v>372844.10000000003</v>
      </c>
      <c r="E210" s="33">
        <f>E214+E215+E216+E217++E221+E222+E223+E224</f>
        <v>-47211.199999999997</v>
      </c>
      <c r="F210" s="33">
        <f t="shared" si="519"/>
        <v>325632.90000000002</v>
      </c>
      <c r="G210" s="33">
        <f>G214+G215+G216+G217++G221+G222+G223+G224+G225</f>
        <v>53149.605000000003</v>
      </c>
      <c r="H210" s="33">
        <f t="shared" si="639"/>
        <v>378782.505</v>
      </c>
      <c r="I210" s="33">
        <f>I214+I215+I216+I217++I221+I222+I223+I224+I225</f>
        <v>-1208.5989999999999</v>
      </c>
      <c r="J210" s="33">
        <f t="shared" si="667"/>
        <v>377573.90600000002</v>
      </c>
      <c r="K210" s="33">
        <f>K214+K215+K216+K217++K221+K222+K223+K224+K225</f>
        <v>0</v>
      </c>
      <c r="L210" s="33">
        <f t="shared" si="668"/>
        <v>377573.90600000002</v>
      </c>
      <c r="M210" s="33">
        <f>M214+M215+M216+M217++M221+M222+M223+M224+M225</f>
        <v>0</v>
      </c>
      <c r="N210" s="33">
        <f t="shared" si="659"/>
        <v>377573.90600000002</v>
      </c>
      <c r="O210" s="33">
        <f>O214+O215+O216+O217++O221+O222+O223+O224+O225</f>
        <v>0</v>
      </c>
      <c r="P210" s="33">
        <f t="shared" si="660"/>
        <v>377573.90600000002</v>
      </c>
      <c r="Q210" s="31">
        <f>Q214+Q215+Q216+Q217++Q221+Q222+Q223+Q224+Q225</f>
        <v>0</v>
      </c>
      <c r="R210" s="33">
        <f t="shared" si="661"/>
        <v>377573.90600000002</v>
      </c>
      <c r="S210" s="33">
        <f>S214+S215+S216+S217++S221+S222+S223+S224+S225</f>
        <v>-61.7</v>
      </c>
      <c r="T210" s="68">
        <f t="shared" si="662"/>
        <v>377512.20600000001</v>
      </c>
      <c r="U210" s="33">
        <f t="shared" ref="U210:AI210" si="673">U214+U215+U216+U217++U221+U222+U223+U224</f>
        <v>753833.4</v>
      </c>
      <c r="V210" s="33">
        <f t="shared" ref="V210" si="674">V214+V215+V216+V217++V221+V222+V223+V224</f>
        <v>47211.199999999997</v>
      </c>
      <c r="W210" s="33">
        <f t="shared" si="527"/>
        <v>801044.6</v>
      </c>
      <c r="X210" s="33">
        <f>X214+X215+X216+X217++X221+X222+X223+X224+X225</f>
        <v>0</v>
      </c>
      <c r="Y210" s="33">
        <f t="shared" si="646"/>
        <v>801044.6</v>
      </c>
      <c r="Z210" s="33">
        <f>Z214+Z215+Z216+Z217++Z221+Z222+Z223+Z224+Z225</f>
        <v>0</v>
      </c>
      <c r="AA210" s="33">
        <f t="shared" si="647"/>
        <v>801044.6</v>
      </c>
      <c r="AB210" s="33">
        <f>AB214+AB215+AB216+AB217++AB221+AB222+AB223+AB224+AB225</f>
        <v>0</v>
      </c>
      <c r="AC210" s="33">
        <f t="shared" si="648"/>
        <v>801044.6</v>
      </c>
      <c r="AD210" s="31">
        <f>AD214+AD215+AD216+AD217++AD221+AD222+AD223+AD224+AD225</f>
        <v>0</v>
      </c>
      <c r="AE210" s="33">
        <f t="shared" si="663"/>
        <v>801044.6</v>
      </c>
      <c r="AF210" s="33">
        <f>AF214+AF215+AF216+AF217++AF221+AF222+AF223+AF224+AF225</f>
        <v>-205067.01699999999</v>
      </c>
      <c r="AG210" s="68">
        <f t="shared" ref="AG210" si="675">AE210+AF210</f>
        <v>595977.58299999998</v>
      </c>
      <c r="AH210" s="33">
        <f t="shared" si="673"/>
        <v>339837.2</v>
      </c>
      <c r="AI210" s="33">
        <f t="shared" si="673"/>
        <v>0</v>
      </c>
      <c r="AJ210" s="33">
        <f t="shared" si="533"/>
        <v>339837.2</v>
      </c>
      <c r="AK210" s="33">
        <f>AK214+AK215+AK216+AK217++AK221+AK222+AK223+AK224+AK225</f>
        <v>0</v>
      </c>
      <c r="AL210" s="33">
        <f t="shared" si="651"/>
        <v>339837.2</v>
      </c>
      <c r="AM210" s="33">
        <f>AM214+AM215+AM216+AM217++AM221+AM222+AM223+AM224+AM225</f>
        <v>0</v>
      </c>
      <c r="AN210" s="33">
        <f t="shared" si="652"/>
        <v>339837.2</v>
      </c>
      <c r="AO210" s="33">
        <f>AO214+AO215+AO216+AO217++AO221+AO222+AO223+AO224+AO225</f>
        <v>0</v>
      </c>
      <c r="AP210" s="33">
        <f t="shared" si="653"/>
        <v>339837.2</v>
      </c>
      <c r="AQ210" s="31">
        <f>AQ214+AQ215+AQ216+AQ217++AQ221+AQ222+AQ223+AQ224+AQ225</f>
        <v>0</v>
      </c>
      <c r="AR210" s="33">
        <f t="shared" si="665"/>
        <v>339837.2</v>
      </c>
      <c r="AS210" s="33">
        <f>AS214+AS215+AS216+AS217++AS221+AS222+AS223+AS224+AS225</f>
        <v>-103801.60000000001</v>
      </c>
      <c r="AT210" s="68">
        <f t="shared" si="666"/>
        <v>236035.6</v>
      </c>
      <c r="AU210" s="27"/>
      <c r="AV210" s="20"/>
      <c r="AW210" s="8"/>
    </row>
    <row r="211" spans="1:49" x14ac:dyDescent="0.35">
      <c r="A211" s="89"/>
      <c r="B211" s="94" t="s">
        <v>5</v>
      </c>
      <c r="C211" s="102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1"/>
      <c r="R211" s="33"/>
      <c r="S211" s="33"/>
      <c r="T211" s="68"/>
      <c r="U211" s="33"/>
      <c r="V211" s="33"/>
      <c r="W211" s="33"/>
      <c r="X211" s="33"/>
      <c r="Y211" s="33"/>
      <c r="Z211" s="33"/>
      <c r="AA211" s="33"/>
      <c r="AB211" s="33"/>
      <c r="AC211" s="33"/>
      <c r="AD211" s="31"/>
      <c r="AE211" s="33"/>
      <c r="AF211" s="33"/>
      <c r="AG211" s="68"/>
      <c r="AH211" s="33"/>
      <c r="AI211" s="33"/>
      <c r="AJ211" s="33"/>
      <c r="AK211" s="33"/>
      <c r="AL211" s="33"/>
      <c r="AM211" s="33"/>
      <c r="AN211" s="33"/>
      <c r="AO211" s="33"/>
      <c r="AP211" s="33"/>
      <c r="AQ211" s="31"/>
      <c r="AR211" s="33"/>
      <c r="AS211" s="33"/>
      <c r="AT211" s="68"/>
      <c r="AU211" s="27"/>
      <c r="AV211" s="20"/>
      <c r="AW211" s="8"/>
    </row>
    <row r="212" spans="1:49" s="14" customFormat="1" hidden="1" x14ac:dyDescent="0.35">
      <c r="A212" s="12"/>
      <c r="B212" s="50" t="s">
        <v>6</v>
      </c>
      <c r="C212" s="17"/>
      <c r="D212" s="33">
        <f>D214+D215+D216+D219+D221+D222+D223+D224</f>
        <v>372844.10000000003</v>
      </c>
      <c r="E212" s="33">
        <f>E214+E215+E216+E219+E221+E222+E223+E224</f>
        <v>-47211.199999999997</v>
      </c>
      <c r="F212" s="33">
        <f t="shared" si="519"/>
        <v>325632.90000000002</v>
      </c>
      <c r="G212" s="33">
        <f>G214+G215+G216+G219+G221+G222+G223+G224+G225</f>
        <v>53149.605000000003</v>
      </c>
      <c r="H212" s="33">
        <f t="shared" ref="H212:H217" si="676">F212+G212</f>
        <v>378782.505</v>
      </c>
      <c r="I212" s="33">
        <f>I214+I215+I216+I219+I221+I222+I223+I224+I225</f>
        <v>-1208.5989999999999</v>
      </c>
      <c r="J212" s="33">
        <f t="shared" ref="J212:J217" si="677">H212+I212</f>
        <v>377573.90600000002</v>
      </c>
      <c r="K212" s="33">
        <f>K214+K215+K216+K219+K221+K222+K223+K224+K225</f>
        <v>0</v>
      </c>
      <c r="L212" s="33">
        <f t="shared" ref="L212:L217" si="678">J212+K212</f>
        <v>377573.90600000002</v>
      </c>
      <c r="M212" s="33">
        <f>M214+M215+M216+M219+M221+M222+M223+M224+M225</f>
        <v>0</v>
      </c>
      <c r="N212" s="33">
        <f t="shared" ref="N212:N217" si="679">L212+M212</f>
        <v>377573.90600000002</v>
      </c>
      <c r="O212" s="33">
        <f>O214+O215+O216+O219+O221+O222+O223+O224+O225</f>
        <v>0</v>
      </c>
      <c r="P212" s="33">
        <f t="shared" ref="P212:P217" si="680">N212+O212</f>
        <v>377573.90600000002</v>
      </c>
      <c r="Q212" s="31">
        <f>Q214+Q215+Q216+Q219+Q221+Q222+Q223+Q224+Q225</f>
        <v>0</v>
      </c>
      <c r="R212" s="33">
        <f t="shared" ref="R212:R217" si="681">P212+Q212</f>
        <v>377573.90600000002</v>
      </c>
      <c r="S212" s="33">
        <f>S214+S215+S216+S219+S221+S222+S223+S224+S225</f>
        <v>-61.7</v>
      </c>
      <c r="T212" s="33">
        <f t="shared" ref="T212:T217" si="682">R212+S212</f>
        <v>377512.20600000001</v>
      </c>
      <c r="U212" s="33">
        <f t="shared" ref="U212:AI212" si="683">U214+U215+U216+U219+U221+U222+U223+U224</f>
        <v>701621</v>
      </c>
      <c r="V212" s="33">
        <f t="shared" ref="V212" si="684">V214+V215+V216+V219+V221+V222+V223+V224</f>
        <v>47211.199999999997</v>
      </c>
      <c r="W212" s="33">
        <f t="shared" si="527"/>
        <v>748832.2</v>
      </c>
      <c r="X212" s="33">
        <f>X214+X215+X216+X219+X221+X222+X223+X224+X225</f>
        <v>0</v>
      </c>
      <c r="Y212" s="33">
        <f t="shared" ref="Y212:Y217" si="685">W212+X212</f>
        <v>748832.2</v>
      </c>
      <c r="Z212" s="33">
        <f>Z214+Z215+Z216+Z219+Z221+Z222+Z223+Z224+Z225</f>
        <v>0</v>
      </c>
      <c r="AA212" s="33">
        <f t="shared" ref="AA212:AA217" si="686">Y212+Z212</f>
        <v>748832.2</v>
      </c>
      <c r="AB212" s="33">
        <f>AB214+AB215+AB216+AB219+AB221+AB222+AB223+AB224+AB225</f>
        <v>0</v>
      </c>
      <c r="AC212" s="33">
        <f t="shared" ref="AC212:AC217" si="687">AA212+AB212</f>
        <v>748832.2</v>
      </c>
      <c r="AD212" s="31">
        <f>AD214+AD215+AD216+AD219+AD221+AD222+AD223+AD224+AD225</f>
        <v>0</v>
      </c>
      <c r="AE212" s="33">
        <f t="shared" ref="AE212:AE217" si="688">AC212+AD212</f>
        <v>748832.2</v>
      </c>
      <c r="AF212" s="33">
        <f>AF214+AF215+AF216+AF219+AF221+AF222+AF223+AF224+AF225</f>
        <v>-205067.01699999999</v>
      </c>
      <c r="AG212" s="33">
        <f t="shared" ref="AG212:AG217" si="689">AE212+AF212</f>
        <v>543765.18299999996</v>
      </c>
      <c r="AH212" s="33">
        <f t="shared" si="683"/>
        <v>339837.2</v>
      </c>
      <c r="AI212" s="33">
        <f t="shared" si="683"/>
        <v>0</v>
      </c>
      <c r="AJ212" s="33">
        <f t="shared" si="533"/>
        <v>339837.2</v>
      </c>
      <c r="AK212" s="33">
        <f>AK214+AK215+AK216+AK219+AK221+AK222+AK223+AK224+AK225</f>
        <v>0</v>
      </c>
      <c r="AL212" s="33">
        <f t="shared" ref="AL212:AL217" si="690">AJ212+AK212</f>
        <v>339837.2</v>
      </c>
      <c r="AM212" s="33">
        <f>AM214+AM215+AM216+AM219+AM221+AM222+AM223+AM224+AM225</f>
        <v>0</v>
      </c>
      <c r="AN212" s="33">
        <f t="shared" ref="AN212:AN217" si="691">AL212+AM212</f>
        <v>339837.2</v>
      </c>
      <c r="AO212" s="33">
        <f>AO214+AO215+AO216+AO219+AO221+AO222+AO223+AO224+AO225</f>
        <v>0</v>
      </c>
      <c r="AP212" s="33">
        <f t="shared" ref="AP212:AP217" si="692">AN212+AO212</f>
        <v>339837.2</v>
      </c>
      <c r="AQ212" s="31">
        <f>AQ214+AQ215+AQ216+AQ219+AQ221+AQ222+AQ223+AQ224+AQ225</f>
        <v>0</v>
      </c>
      <c r="AR212" s="33">
        <f t="shared" ref="AR212:AR217" si="693">AP212+AQ212</f>
        <v>339837.2</v>
      </c>
      <c r="AS212" s="33">
        <f>AS214+AS215+AS216+AS219+AS221+AS222+AS223+AS224+AS225</f>
        <v>-103801.60000000001</v>
      </c>
      <c r="AT212" s="33">
        <f t="shared" ref="AT212:AT217" si="694">AR212+AS212</f>
        <v>236035.6</v>
      </c>
      <c r="AU212" s="27"/>
      <c r="AV212" s="20" t="s">
        <v>50</v>
      </c>
      <c r="AW212" s="13"/>
    </row>
    <row r="213" spans="1:49" x14ac:dyDescent="0.35">
      <c r="A213" s="89"/>
      <c r="B213" s="94" t="s">
        <v>30</v>
      </c>
      <c r="C213" s="102"/>
      <c r="D213" s="33">
        <f>D220</f>
        <v>0</v>
      </c>
      <c r="E213" s="33">
        <f>E220</f>
        <v>0</v>
      </c>
      <c r="F213" s="33">
        <f t="shared" si="519"/>
        <v>0</v>
      </c>
      <c r="G213" s="33">
        <f>G220</f>
        <v>0</v>
      </c>
      <c r="H213" s="33">
        <f t="shared" si="676"/>
        <v>0</v>
      </c>
      <c r="I213" s="33">
        <f>I220</f>
        <v>0</v>
      </c>
      <c r="J213" s="33">
        <f t="shared" si="677"/>
        <v>0</v>
      </c>
      <c r="K213" s="33">
        <f>K220</f>
        <v>0</v>
      </c>
      <c r="L213" s="33">
        <f t="shared" si="678"/>
        <v>0</v>
      </c>
      <c r="M213" s="33">
        <f>M220</f>
        <v>0</v>
      </c>
      <c r="N213" s="33">
        <f t="shared" si="679"/>
        <v>0</v>
      </c>
      <c r="O213" s="33">
        <f>O220</f>
        <v>0</v>
      </c>
      <c r="P213" s="33">
        <f t="shared" si="680"/>
        <v>0</v>
      </c>
      <c r="Q213" s="31">
        <f>Q220</f>
        <v>0</v>
      </c>
      <c r="R213" s="33">
        <f t="shared" si="681"/>
        <v>0</v>
      </c>
      <c r="S213" s="33">
        <f>S220</f>
        <v>0</v>
      </c>
      <c r="T213" s="68">
        <f t="shared" si="682"/>
        <v>0</v>
      </c>
      <c r="U213" s="33">
        <f t="shared" ref="U213:AI213" si="695">U220</f>
        <v>52212.4</v>
      </c>
      <c r="V213" s="33">
        <f t="shared" ref="V213:X213" si="696">V220</f>
        <v>0</v>
      </c>
      <c r="W213" s="33">
        <f t="shared" si="527"/>
        <v>52212.4</v>
      </c>
      <c r="X213" s="33">
        <f t="shared" si="696"/>
        <v>0</v>
      </c>
      <c r="Y213" s="33">
        <f t="shared" si="685"/>
        <v>52212.4</v>
      </c>
      <c r="Z213" s="33">
        <f t="shared" ref="Z213:AB213" si="697">Z220</f>
        <v>0</v>
      </c>
      <c r="AA213" s="33">
        <f t="shared" si="686"/>
        <v>52212.4</v>
      </c>
      <c r="AB213" s="33">
        <f t="shared" si="697"/>
        <v>0</v>
      </c>
      <c r="AC213" s="33">
        <f t="shared" si="687"/>
        <v>52212.4</v>
      </c>
      <c r="AD213" s="31">
        <f t="shared" ref="AD213:AF213" si="698">AD220</f>
        <v>0</v>
      </c>
      <c r="AE213" s="33">
        <f t="shared" si="688"/>
        <v>52212.4</v>
      </c>
      <c r="AF213" s="33">
        <f t="shared" si="698"/>
        <v>0</v>
      </c>
      <c r="AG213" s="68">
        <f t="shared" si="689"/>
        <v>52212.4</v>
      </c>
      <c r="AH213" s="33">
        <f t="shared" si="695"/>
        <v>0</v>
      </c>
      <c r="AI213" s="33">
        <f t="shared" si="695"/>
        <v>0</v>
      </c>
      <c r="AJ213" s="33">
        <f t="shared" si="533"/>
        <v>0</v>
      </c>
      <c r="AK213" s="33">
        <f t="shared" ref="AK213:AM213" si="699">AK220</f>
        <v>0</v>
      </c>
      <c r="AL213" s="33">
        <f t="shared" si="690"/>
        <v>0</v>
      </c>
      <c r="AM213" s="33">
        <f t="shared" si="699"/>
        <v>0</v>
      </c>
      <c r="AN213" s="33">
        <f t="shared" si="691"/>
        <v>0</v>
      </c>
      <c r="AO213" s="33">
        <f t="shared" ref="AO213:AQ213" si="700">AO220</f>
        <v>0</v>
      </c>
      <c r="AP213" s="33">
        <f t="shared" si="692"/>
        <v>0</v>
      </c>
      <c r="AQ213" s="31">
        <f t="shared" si="700"/>
        <v>0</v>
      </c>
      <c r="AR213" s="33">
        <f t="shared" si="693"/>
        <v>0</v>
      </c>
      <c r="AS213" s="33">
        <f t="shared" ref="AS213" si="701">AS220</f>
        <v>0</v>
      </c>
      <c r="AT213" s="68">
        <f t="shared" si="694"/>
        <v>0</v>
      </c>
      <c r="AU213" s="27"/>
      <c r="AV213" s="20"/>
      <c r="AW213" s="8"/>
    </row>
    <row r="214" spans="1:49" ht="54" x14ac:dyDescent="0.35">
      <c r="A214" s="131" t="s">
        <v>188</v>
      </c>
      <c r="B214" s="133" t="s">
        <v>126</v>
      </c>
      <c r="C214" s="97" t="s">
        <v>32</v>
      </c>
      <c r="D214" s="31">
        <v>195888.6</v>
      </c>
      <c r="E214" s="31"/>
      <c r="F214" s="31">
        <f t="shared" si="519"/>
        <v>195888.6</v>
      </c>
      <c r="G214" s="31">
        <v>49700.256999999998</v>
      </c>
      <c r="H214" s="31">
        <f t="shared" si="676"/>
        <v>245588.85700000002</v>
      </c>
      <c r="I214" s="31"/>
      <c r="J214" s="31">
        <f t="shared" si="677"/>
        <v>245588.85700000002</v>
      </c>
      <c r="K214" s="31"/>
      <c r="L214" s="31">
        <f t="shared" si="678"/>
        <v>245588.85700000002</v>
      </c>
      <c r="M214" s="31"/>
      <c r="N214" s="31">
        <f t="shared" si="679"/>
        <v>245588.85700000002</v>
      </c>
      <c r="O214" s="68"/>
      <c r="P214" s="31">
        <f t="shared" si="680"/>
        <v>245588.85700000002</v>
      </c>
      <c r="Q214" s="31"/>
      <c r="R214" s="31">
        <f t="shared" si="681"/>
        <v>245588.85700000002</v>
      </c>
      <c r="S214" s="42"/>
      <c r="T214" s="68">
        <f t="shared" si="682"/>
        <v>245588.85700000002</v>
      </c>
      <c r="U214" s="31">
        <v>0</v>
      </c>
      <c r="V214" s="31"/>
      <c r="W214" s="31">
        <f t="shared" si="527"/>
        <v>0</v>
      </c>
      <c r="X214" s="31"/>
      <c r="Y214" s="31">
        <f t="shared" si="685"/>
        <v>0</v>
      </c>
      <c r="Z214" s="31"/>
      <c r="AA214" s="31">
        <f t="shared" si="686"/>
        <v>0</v>
      </c>
      <c r="AB214" s="31"/>
      <c r="AC214" s="31">
        <f t="shared" si="687"/>
        <v>0</v>
      </c>
      <c r="AD214" s="31"/>
      <c r="AE214" s="31">
        <f t="shared" si="688"/>
        <v>0</v>
      </c>
      <c r="AF214" s="42"/>
      <c r="AG214" s="68">
        <f t="shared" si="689"/>
        <v>0</v>
      </c>
      <c r="AH214" s="31">
        <v>0</v>
      </c>
      <c r="AI214" s="31"/>
      <c r="AJ214" s="31">
        <f t="shared" si="533"/>
        <v>0</v>
      </c>
      <c r="AK214" s="31"/>
      <c r="AL214" s="31">
        <f t="shared" si="690"/>
        <v>0</v>
      </c>
      <c r="AM214" s="31"/>
      <c r="AN214" s="31">
        <f t="shared" si="691"/>
        <v>0</v>
      </c>
      <c r="AO214" s="31"/>
      <c r="AP214" s="31">
        <f t="shared" si="692"/>
        <v>0</v>
      </c>
      <c r="AQ214" s="31"/>
      <c r="AR214" s="31">
        <f t="shared" si="693"/>
        <v>0</v>
      </c>
      <c r="AS214" s="42"/>
      <c r="AT214" s="68">
        <f t="shared" si="694"/>
        <v>0</v>
      </c>
      <c r="AU214" s="25" t="s">
        <v>282</v>
      </c>
      <c r="AW214" s="8"/>
    </row>
    <row r="215" spans="1:49" ht="54" x14ac:dyDescent="0.35">
      <c r="A215" s="132"/>
      <c r="B215" s="134"/>
      <c r="C215" s="97" t="s">
        <v>34</v>
      </c>
      <c r="D215" s="31">
        <v>4480.7</v>
      </c>
      <c r="E215" s="31"/>
      <c r="F215" s="31">
        <f t="shared" si="519"/>
        <v>4480.7</v>
      </c>
      <c r="G215" s="31"/>
      <c r="H215" s="31">
        <f t="shared" si="676"/>
        <v>4480.7</v>
      </c>
      <c r="I215" s="31"/>
      <c r="J215" s="31">
        <f t="shared" si="677"/>
        <v>4480.7</v>
      </c>
      <c r="K215" s="31"/>
      <c r="L215" s="31">
        <f t="shared" si="678"/>
        <v>4480.7</v>
      </c>
      <c r="M215" s="31"/>
      <c r="N215" s="31">
        <f t="shared" si="679"/>
        <v>4480.7</v>
      </c>
      <c r="O215" s="68"/>
      <c r="P215" s="31">
        <f t="shared" si="680"/>
        <v>4480.7</v>
      </c>
      <c r="Q215" s="31"/>
      <c r="R215" s="31">
        <f t="shared" si="681"/>
        <v>4480.7</v>
      </c>
      <c r="S215" s="42"/>
      <c r="T215" s="68">
        <f t="shared" si="682"/>
        <v>4480.7</v>
      </c>
      <c r="U215" s="31">
        <v>0</v>
      </c>
      <c r="V215" s="31"/>
      <c r="W215" s="31">
        <f t="shared" si="527"/>
        <v>0</v>
      </c>
      <c r="X215" s="31"/>
      <c r="Y215" s="31">
        <f t="shared" si="685"/>
        <v>0</v>
      </c>
      <c r="Z215" s="31"/>
      <c r="AA215" s="31">
        <f t="shared" si="686"/>
        <v>0</v>
      </c>
      <c r="AB215" s="31"/>
      <c r="AC215" s="31">
        <f t="shared" si="687"/>
        <v>0</v>
      </c>
      <c r="AD215" s="31"/>
      <c r="AE215" s="31">
        <f t="shared" si="688"/>
        <v>0</v>
      </c>
      <c r="AF215" s="42"/>
      <c r="AG215" s="68">
        <f t="shared" si="689"/>
        <v>0</v>
      </c>
      <c r="AH215" s="31">
        <v>0</v>
      </c>
      <c r="AI215" s="31"/>
      <c r="AJ215" s="31">
        <f t="shared" si="533"/>
        <v>0</v>
      </c>
      <c r="AK215" s="31"/>
      <c r="AL215" s="31">
        <f t="shared" si="690"/>
        <v>0</v>
      </c>
      <c r="AM215" s="31"/>
      <c r="AN215" s="31">
        <f t="shared" si="691"/>
        <v>0</v>
      </c>
      <c r="AO215" s="31"/>
      <c r="AP215" s="31">
        <f t="shared" si="692"/>
        <v>0</v>
      </c>
      <c r="AQ215" s="31"/>
      <c r="AR215" s="31">
        <f t="shared" si="693"/>
        <v>0</v>
      </c>
      <c r="AS215" s="42"/>
      <c r="AT215" s="68">
        <f t="shared" si="694"/>
        <v>0</v>
      </c>
      <c r="AU215" s="25" t="s">
        <v>282</v>
      </c>
      <c r="AW215" s="8"/>
    </row>
    <row r="216" spans="1:49" ht="54" x14ac:dyDescent="0.35">
      <c r="A216" s="131" t="s">
        <v>189</v>
      </c>
      <c r="B216" s="137" t="s">
        <v>283</v>
      </c>
      <c r="C216" s="97" t="s">
        <v>34</v>
      </c>
      <c r="D216" s="31">
        <v>0</v>
      </c>
      <c r="E216" s="31"/>
      <c r="F216" s="31">
        <f t="shared" si="519"/>
        <v>0</v>
      </c>
      <c r="G216" s="31"/>
      <c r="H216" s="31">
        <f t="shared" si="676"/>
        <v>0</v>
      </c>
      <c r="I216" s="31"/>
      <c r="J216" s="31">
        <f t="shared" si="677"/>
        <v>0</v>
      </c>
      <c r="K216" s="31"/>
      <c r="L216" s="31">
        <f t="shared" si="678"/>
        <v>0</v>
      </c>
      <c r="M216" s="31"/>
      <c r="N216" s="31">
        <f t="shared" si="679"/>
        <v>0</v>
      </c>
      <c r="O216" s="68"/>
      <c r="P216" s="31">
        <f t="shared" si="680"/>
        <v>0</v>
      </c>
      <c r="Q216" s="31"/>
      <c r="R216" s="31">
        <f t="shared" si="681"/>
        <v>0</v>
      </c>
      <c r="S216" s="42"/>
      <c r="T216" s="68">
        <f t="shared" si="682"/>
        <v>0</v>
      </c>
      <c r="U216" s="31">
        <v>55213.3</v>
      </c>
      <c r="V216" s="31"/>
      <c r="W216" s="31">
        <f t="shared" si="527"/>
        <v>55213.3</v>
      </c>
      <c r="X216" s="31"/>
      <c r="Y216" s="31">
        <f t="shared" si="685"/>
        <v>55213.3</v>
      </c>
      <c r="Z216" s="31"/>
      <c r="AA216" s="31">
        <f t="shared" si="686"/>
        <v>55213.3</v>
      </c>
      <c r="AB216" s="31"/>
      <c r="AC216" s="31">
        <f t="shared" si="687"/>
        <v>55213.3</v>
      </c>
      <c r="AD216" s="31"/>
      <c r="AE216" s="31">
        <f t="shared" si="688"/>
        <v>55213.3</v>
      </c>
      <c r="AF216" s="42"/>
      <c r="AG216" s="68">
        <f t="shared" si="689"/>
        <v>55213.3</v>
      </c>
      <c r="AH216" s="31">
        <v>0</v>
      </c>
      <c r="AI216" s="31"/>
      <c r="AJ216" s="31">
        <f t="shared" si="533"/>
        <v>0</v>
      </c>
      <c r="AK216" s="31"/>
      <c r="AL216" s="31">
        <f t="shared" si="690"/>
        <v>0</v>
      </c>
      <c r="AM216" s="31"/>
      <c r="AN216" s="31">
        <f t="shared" si="691"/>
        <v>0</v>
      </c>
      <c r="AO216" s="31"/>
      <c r="AP216" s="31">
        <f t="shared" si="692"/>
        <v>0</v>
      </c>
      <c r="AQ216" s="31"/>
      <c r="AR216" s="31">
        <f t="shared" si="693"/>
        <v>0</v>
      </c>
      <c r="AS216" s="42"/>
      <c r="AT216" s="68">
        <f t="shared" si="694"/>
        <v>0</v>
      </c>
      <c r="AU216" s="25" t="s">
        <v>284</v>
      </c>
      <c r="AW216" s="8"/>
    </row>
    <row r="217" spans="1:49" ht="54" x14ac:dyDescent="0.35">
      <c r="A217" s="132"/>
      <c r="B217" s="138"/>
      <c r="C217" s="97" t="s">
        <v>32</v>
      </c>
      <c r="D217" s="31">
        <f>D219+D220</f>
        <v>168913.1</v>
      </c>
      <c r="E217" s="31">
        <f>E219+E220</f>
        <v>-47211.199999999997</v>
      </c>
      <c r="F217" s="31">
        <f t="shared" si="519"/>
        <v>121701.90000000001</v>
      </c>
      <c r="G217" s="31">
        <f>G219+G220</f>
        <v>1393.4969999999998</v>
      </c>
      <c r="H217" s="31">
        <f t="shared" si="676"/>
        <v>123095.39700000001</v>
      </c>
      <c r="I217" s="31">
        <f>I219+I220</f>
        <v>-1208.5989999999999</v>
      </c>
      <c r="J217" s="31">
        <f t="shared" si="677"/>
        <v>121886.79800000001</v>
      </c>
      <c r="K217" s="31">
        <f>K219+K220</f>
        <v>0</v>
      </c>
      <c r="L217" s="31">
        <f t="shared" si="678"/>
        <v>121886.79800000001</v>
      </c>
      <c r="M217" s="31">
        <f>M219+M220</f>
        <v>0</v>
      </c>
      <c r="N217" s="31">
        <f t="shared" si="679"/>
        <v>121886.79800000001</v>
      </c>
      <c r="O217" s="68">
        <f>O219+O220</f>
        <v>0</v>
      </c>
      <c r="P217" s="31">
        <f t="shared" si="680"/>
        <v>121886.79800000001</v>
      </c>
      <c r="Q217" s="31">
        <f>Q219+Q220</f>
        <v>0</v>
      </c>
      <c r="R217" s="31">
        <f t="shared" si="681"/>
        <v>121886.79800000001</v>
      </c>
      <c r="S217" s="42">
        <f>S219+S220</f>
        <v>0</v>
      </c>
      <c r="T217" s="68">
        <f t="shared" si="682"/>
        <v>121886.79800000001</v>
      </c>
      <c r="U217" s="31">
        <f>U219+U220</f>
        <v>354156.30000000005</v>
      </c>
      <c r="V217" s="31">
        <f t="shared" ref="V217:X217" si="702">V219+V220</f>
        <v>47211.199999999997</v>
      </c>
      <c r="W217" s="31">
        <f t="shared" si="527"/>
        <v>401367.50000000006</v>
      </c>
      <c r="X217" s="31">
        <f t="shared" si="702"/>
        <v>0</v>
      </c>
      <c r="Y217" s="31">
        <f t="shared" si="685"/>
        <v>401367.50000000006</v>
      </c>
      <c r="Z217" s="31">
        <f t="shared" ref="Z217:AB217" si="703">Z219+Z220</f>
        <v>0</v>
      </c>
      <c r="AA217" s="31">
        <f t="shared" si="686"/>
        <v>401367.50000000006</v>
      </c>
      <c r="AB217" s="31">
        <f t="shared" si="703"/>
        <v>0</v>
      </c>
      <c r="AC217" s="31">
        <f t="shared" si="687"/>
        <v>401367.50000000006</v>
      </c>
      <c r="AD217" s="31">
        <f t="shared" ref="AD217:AF217" si="704">AD219+AD220</f>
        <v>0</v>
      </c>
      <c r="AE217" s="31">
        <f t="shared" si="688"/>
        <v>401367.50000000006</v>
      </c>
      <c r="AF217" s="42">
        <f t="shared" si="704"/>
        <v>0</v>
      </c>
      <c r="AG217" s="68">
        <f t="shared" si="689"/>
        <v>401367.50000000006</v>
      </c>
      <c r="AH217" s="31">
        <f t="shared" ref="AH217:AI217" si="705">AH219+AH220</f>
        <v>0</v>
      </c>
      <c r="AI217" s="31">
        <f t="shared" si="705"/>
        <v>0</v>
      </c>
      <c r="AJ217" s="31">
        <f t="shared" si="533"/>
        <v>0</v>
      </c>
      <c r="AK217" s="31">
        <f t="shared" ref="AK217:AM217" si="706">AK219+AK220</f>
        <v>0</v>
      </c>
      <c r="AL217" s="31">
        <f t="shared" si="690"/>
        <v>0</v>
      </c>
      <c r="AM217" s="31">
        <f t="shared" si="706"/>
        <v>0</v>
      </c>
      <c r="AN217" s="31">
        <f t="shared" si="691"/>
        <v>0</v>
      </c>
      <c r="AO217" s="31">
        <f t="shared" ref="AO217:AQ217" si="707">AO219+AO220</f>
        <v>0</v>
      </c>
      <c r="AP217" s="31">
        <f t="shared" si="692"/>
        <v>0</v>
      </c>
      <c r="AQ217" s="31">
        <f t="shared" si="707"/>
        <v>0</v>
      </c>
      <c r="AR217" s="31">
        <f t="shared" si="693"/>
        <v>0</v>
      </c>
      <c r="AS217" s="42">
        <f t="shared" ref="AS217" si="708">AS219+AS220</f>
        <v>0</v>
      </c>
      <c r="AT217" s="68">
        <f t="shared" si="694"/>
        <v>0</v>
      </c>
      <c r="AU217" s="25"/>
      <c r="AW217" s="8"/>
    </row>
    <row r="218" spans="1:49" x14ac:dyDescent="0.35">
      <c r="A218" s="103"/>
      <c r="B218" s="94" t="s">
        <v>5</v>
      </c>
      <c r="C218" s="97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68"/>
      <c r="P218" s="31"/>
      <c r="Q218" s="31"/>
      <c r="R218" s="31"/>
      <c r="S218" s="42"/>
      <c r="T218" s="68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42"/>
      <c r="AG218" s="68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42"/>
      <c r="AT218" s="68"/>
      <c r="AU218" s="25"/>
      <c r="AW218" s="8"/>
    </row>
    <row r="219" spans="1:49" s="3" customFormat="1" hidden="1" x14ac:dyDescent="0.35">
      <c r="A219" s="38"/>
      <c r="B219" s="39" t="s">
        <v>6</v>
      </c>
      <c r="C219" s="5"/>
      <c r="D219" s="31">
        <v>168913.1</v>
      </c>
      <c r="E219" s="31">
        <v>-47211.199999999997</v>
      </c>
      <c r="F219" s="31">
        <f t="shared" si="519"/>
        <v>121701.90000000001</v>
      </c>
      <c r="G219" s="31">
        <f>184.898+1208.599</f>
        <v>1393.4969999999998</v>
      </c>
      <c r="H219" s="31">
        <f t="shared" ref="H219:H243" si="709">F219+G219</f>
        <v>123095.39700000001</v>
      </c>
      <c r="I219" s="31">
        <v>-1208.5989999999999</v>
      </c>
      <c r="J219" s="31">
        <f t="shared" ref="J219:J240" si="710">H219+I219</f>
        <v>121886.79800000001</v>
      </c>
      <c r="K219" s="31"/>
      <c r="L219" s="31">
        <f t="shared" ref="L219:L240" si="711">J219+K219</f>
        <v>121886.79800000001</v>
      </c>
      <c r="M219" s="31"/>
      <c r="N219" s="31">
        <f t="shared" ref="N219:N240" si="712">L219+M219</f>
        <v>121886.79800000001</v>
      </c>
      <c r="O219" s="68"/>
      <c r="P219" s="31">
        <f t="shared" ref="P219:P240" si="713">N219+O219</f>
        <v>121886.79800000001</v>
      </c>
      <c r="Q219" s="31"/>
      <c r="R219" s="31">
        <f t="shared" ref="R219:R240" si="714">P219+Q219</f>
        <v>121886.79800000001</v>
      </c>
      <c r="S219" s="42"/>
      <c r="T219" s="31">
        <f t="shared" ref="T219:T240" si="715">R219+S219</f>
        <v>121886.79800000001</v>
      </c>
      <c r="U219" s="31">
        <v>301943.90000000002</v>
      </c>
      <c r="V219" s="31">
        <v>47211.199999999997</v>
      </c>
      <c r="W219" s="31">
        <f t="shared" si="527"/>
        <v>349155.10000000003</v>
      </c>
      <c r="X219" s="31"/>
      <c r="Y219" s="31">
        <f t="shared" ref="Y219:Y243" si="716">W219+X219</f>
        <v>349155.10000000003</v>
      </c>
      <c r="Z219" s="31"/>
      <c r="AA219" s="31">
        <f t="shared" ref="AA219:AA240" si="717">Y219+Z219</f>
        <v>349155.10000000003</v>
      </c>
      <c r="AB219" s="31"/>
      <c r="AC219" s="31">
        <f t="shared" ref="AC219:AC240" si="718">AA219+AB219</f>
        <v>349155.10000000003</v>
      </c>
      <c r="AD219" s="31"/>
      <c r="AE219" s="31">
        <f t="shared" ref="AE219:AE240" si="719">AC219+AD219</f>
        <v>349155.10000000003</v>
      </c>
      <c r="AF219" s="42"/>
      <c r="AG219" s="31">
        <f t="shared" ref="AG219:AG240" si="720">AE219+AF219</f>
        <v>349155.10000000003</v>
      </c>
      <c r="AH219" s="31">
        <v>0</v>
      </c>
      <c r="AI219" s="31"/>
      <c r="AJ219" s="31">
        <f t="shared" si="533"/>
        <v>0</v>
      </c>
      <c r="AK219" s="31"/>
      <c r="AL219" s="31">
        <f t="shared" ref="AL219:AL243" si="721">AJ219+AK219</f>
        <v>0</v>
      </c>
      <c r="AM219" s="31"/>
      <c r="AN219" s="31">
        <f t="shared" ref="AN219:AN240" si="722">AL219+AM219</f>
        <v>0</v>
      </c>
      <c r="AO219" s="31"/>
      <c r="AP219" s="31">
        <f t="shared" ref="AP219:AP240" si="723">AN219+AO219</f>
        <v>0</v>
      </c>
      <c r="AQ219" s="31"/>
      <c r="AR219" s="31">
        <f t="shared" ref="AR219:AR240" si="724">AP219+AQ219</f>
        <v>0</v>
      </c>
      <c r="AS219" s="42"/>
      <c r="AT219" s="31">
        <f t="shared" ref="AT219:AT240" si="725">AR219+AS219</f>
        <v>0</v>
      </c>
      <c r="AU219" s="25" t="s">
        <v>284</v>
      </c>
      <c r="AV219" s="19" t="s">
        <v>50</v>
      </c>
      <c r="AW219" s="8"/>
    </row>
    <row r="220" spans="1:49" x14ac:dyDescent="0.35">
      <c r="A220" s="103"/>
      <c r="B220" s="94" t="s">
        <v>30</v>
      </c>
      <c r="C220" s="97"/>
      <c r="D220" s="31">
        <v>0</v>
      </c>
      <c r="E220" s="31"/>
      <c r="F220" s="31">
        <f t="shared" si="519"/>
        <v>0</v>
      </c>
      <c r="G220" s="31"/>
      <c r="H220" s="31">
        <f t="shared" si="709"/>
        <v>0</v>
      </c>
      <c r="I220" s="31"/>
      <c r="J220" s="31">
        <f t="shared" si="710"/>
        <v>0</v>
      </c>
      <c r="K220" s="31"/>
      <c r="L220" s="31">
        <f t="shared" si="711"/>
        <v>0</v>
      </c>
      <c r="M220" s="31"/>
      <c r="N220" s="31">
        <f t="shared" si="712"/>
        <v>0</v>
      </c>
      <c r="O220" s="68"/>
      <c r="P220" s="31">
        <f t="shared" si="713"/>
        <v>0</v>
      </c>
      <c r="Q220" s="31"/>
      <c r="R220" s="31">
        <f t="shared" si="714"/>
        <v>0</v>
      </c>
      <c r="S220" s="42"/>
      <c r="T220" s="68">
        <f t="shared" si="715"/>
        <v>0</v>
      </c>
      <c r="U220" s="31">
        <v>52212.4</v>
      </c>
      <c r="V220" s="31"/>
      <c r="W220" s="31">
        <f t="shared" si="527"/>
        <v>52212.4</v>
      </c>
      <c r="X220" s="31"/>
      <c r="Y220" s="31">
        <f t="shared" si="716"/>
        <v>52212.4</v>
      </c>
      <c r="Z220" s="31"/>
      <c r="AA220" s="31">
        <f t="shared" si="717"/>
        <v>52212.4</v>
      </c>
      <c r="AB220" s="31"/>
      <c r="AC220" s="31">
        <f t="shared" si="718"/>
        <v>52212.4</v>
      </c>
      <c r="AD220" s="31"/>
      <c r="AE220" s="31">
        <f t="shared" si="719"/>
        <v>52212.4</v>
      </c>
      <c r="AF220" s="42"/>
      <c r="AG220" s="68">
        <f t="shared" si="720"/>
        <v>52212.4</v>
      </c>
      <c r="AH220" s="31">
        <v>0</v>
      </c>
      <c r="AI220" s="31"/>
      <c r="AJ220" s="31">
        <f t="shared" si="533"/>
        <v>0</v>
      </c>
      <c r="AK220" s="31"/>
      <c r="AL220" s="31">
        <f t="shared" si="721"/>
        <v>0</v>
      </c>
      <c r="AM220" s="31"/>
      <c r="AN220" s="31">
        <f t="shared" si="722"/>
        <v>0</v>
      </c>
      <c r="AO220" s="31"/>
      <c r="AP220" s="31">
        <f t="shared" si="723"/>
        <v>0</v>
      </c>
      <c r="AQ220" s="31"/>
      <c r="AR220" s="31">
        <f t="shared" si="724"/>
        <v>0</v>
      </c>
      <c r="AS220" s="42"/>
      <c r="AT220" s="68">
        <f t="shared" si="725"/>
        <v>0</v>
      </c>
      <c r="AU220" s="25" t="s">
        <v>284</v>
      </c>
      <c r="AW220" s="8"/>
    </row>
    <row r="221" spans="1:49" ht="54" x14ac:dyDescent="0.35">
      <c r="A221" s="89" t="s">
        <v>190</v>
      </c>
      <c r="B221" s="94" t="s">
        <v>127</v>
      </c>
      <c r="C221" s="97" t="s">
        <v>32</v>
      </c>
      <c r="D221" s="31">
        <v>3500</v>
      </c>
      <c r="E221" s="31"/>
      <c r="F221" s="31">
        <f t="shared" si="519"/>
        <v>3500</v>
      </c>
      <c r="G221" s="31"/>
      <c r="H221" s="31">
        <f t="shared" si="709"/>
        <v>3500</v>
      </c>
      <c r="I221" s="31"/>
      <c r="J221" s="31">
        <f t="shared" si="710"/>
        <v>3500</v>
      </c>
      <c r="K221" s="31"/>
      <c r="L221" s="31">
        <f t="shared" si="711"/>
        <v>3500</v>
      </c>
      <c r="M221" s="31"/>
      <c r="N221" s="31">
        <f t="shared" si="712"/>
        <v>3500</v>
      </c>
      <c r="O221" s="68"/>
      <c r="P221" s="31">
        <f t="shared" si="713"/>
        <v>3500</v>
      </c>
      <c r="Q221" s="31"/>
      <c r="R221" s="31">
        <f t="shared" si="714"/>
        <v>3500</v>
      </c>
      <c r="S221" s="42"/>
      <c r="T221" s="68">
        <f t="shared" si="715"/>
        <v>3500</v>
      </c>
      <c r="U221" s="31">
        <v>0</v>
      </c>
      <c r="V221" s="31"/>
      <c r="W221" s="31">
        <f t="shared" si="527"/>
        <v>0</v>
      </c>
      <c r="X221" s="31"/>
      <c r="Y221" s="31">
        <f t="shared" si="716"/>
        <v>0</v>
      </c>
      <c r="Z221" s="31"/>
      <c r="AA221" s="31">
        <f t="shared" si="717"/>
        <v>0</v>
      </c>
      <c r="AB221" s="31"/>
      <c r="AC221" s="31">
        <f t="shared" si="718"/>
        <v>0</v>
      </c>
      <c r="AD221" s="31"/>
      <c r="AE221" s="31">
        <f t="shared" si="719"/>
        <v>0</v>
      </c>
      <c r="AF221" s="42"/>
      <c r="AG221" s="68">
        <f t="shared" si="720"/>
        <v>0</v>
      </c>
      <c r="AH221" s="31">
        <v>224073.8</v>
      </c>
      <c r="AI221" s="31"/>
      <c r="AJ221" s="31">
        <f t="shared" si="533"/>
        <v>224073.8</v>
      </c>
      <c r="AK221" s="31"/>
      <c r="AL221" s="31">
        <f t="shared" si="721"/>
        <v>224073.8</v>
      </c>
      <c r="AM221" s="31"/>
      <c r="AN221" s="31">
        <f t="shared" si="722"/>
        <v>224073.8</v>
      </c>
      <c r="AO221" s="31"/>
      <c r="AP221" s="31">
        <f t="shared" si="723"/>
        <v>224073.8</v>
      </c>
      <c r="AQ221" s="31"/>
      <c r="AR221" s="31">
        <f t="shared" si="724"/>
        <v>224073.8</v>
      </c>
      <c r="AS221" s="42"/>
      <c r="AT221" s="68">
        <f t="shared" si="725"/>
        <v>224073.8</v>
      </c>
      <c r="AU221" s="25" t="s">
        <v>285</v>
      </c>
      <c r="AW221" s="8"/>
    </row>
    <row r="222" spans="1:49" ht="54" x14ac:dyDescent="0.35">
      <c r="A222" s="89" t="s">
        <v>252</v>
      </c>
      <c r="B222" s="94" t="s">
        <v>128</v>
      </c>
      <c r="C222" s="97" t="s">
        <v>32</v>
      </c>
      <c r="D222" s="31">
        <v>61.7</v>
      </c>
      <c r="E222" s="31"/>
      <c r="F222" s="31">
        <f t="shared" si="519"/>
        <v>61.7</v>
      </c>
      <c r="G222" s="31"/>
      <c r="H222" s="31">
        <f t="shared" si="709"/>
        <v>61.7</v>
      </c>
      <c r="I222" s="31"/>
      <c r="J222" s="31">
        <f t="shared" si="710"/>
        <v>61.7</v>
      </c>
      <c r="K222" s="31"/>
      <c r="L222" s="31">
        <f t="shared" si="711"/>
        <v>61.7</v>
      </c>
      <c r="M222" s="31"/>
      <c r="N222" s="31">
        <f t="shared" si="712"/>
        <v>61.7</v>
      </c>
      <c r="O222" s="68"/>
      <c r="P222" s="31">
        <f t="shared" si="713"/>
        <v>61.7</v>
      </c>
      <c r="Q222" s="31"/>
      <c r="R222" s="31">
        <f t="shared" si="714"/>
        <v>61.7</v>
      </c>
      <c r="S222" s="42">
        <v>-61.7</v>
      </c>
      <c r="T222" s="68">
        <f t="shared" si="715"/>
        <v>0</v>
      </c>
      <c r="U222" s="31">
        <v>244606.1</v>
      </c>
      <c r="V222" s="31"/>
      <c r="W222" s="31">
        <f t="shared" si="527"/>
        <v>244606.1</v>
      </c>
      <c r="X222" s="31"/>
      <c r="Y222" s="31">
        <f t="shared" si="716"/>
        <v>244606.1</v>
      </c>
      <c r="Z222" s="31"/>
      <c r="AA222" s="31">
        <f t="shared" si="717"/>
        <v>244606.1</v>
      </c>
      <c r="AB222" s="31"/>
      <c r="AC222" s="31">
        <f t="shared" si="718"/>
        <v>244606.1</v>
      </c>
      <c r="AD222" s="31"/>
      <c r="AE222" s="31">
        <f t="shared" si="719"/>
        <v>244606.1</v>
      </c>
      <c r="AF222" s="42">
        <v>-205067.01699999999</v>
      </c>
      <c r="AG222" s="68">
        <f t="shared" si="720"/>
        <v>39539.083000000013</v>
      </c>
      <c r="AH222" s="31">
        <v>103801.60000000001</v>
      </c>
      <c r="AI222" s="31"/>
      <c r="AJ222" s="31">
        <f t="shared" si="533"/>
        <v>103801.60000000001</v>
      </c>
      <c r="AK222" s="31"/>
      <c r="AL222" s="31">
        <f t="shared" si="721"/>
        <v>103801.60000000001</v>
      </c>
      <c r="AM222" s="31"/>
      <c r="AN222" s="31">
        <f t="shared" si="722"/>
        <v>103801.60000000001</v>
      </c>
      <c r="AO222" s="31"/>
      <c r="AP222" s="31">
        <f t="shared" si="723"/>
        <v>103801.60000000001</v>
      </c>
      <c r="AQ222" s="31"/>
      <c r="AR222" s="31">
        <f t="shared" si="724"/>
        <v>103801.60000000001</v>
      </c>
      <c r="AS222" s="42">
        <v>-103801.60000000001</v>
      </c>
      <c r="AT222" s="68">
        <f t="shared" si="725"/>
        <v>0</v>
      </c>
      <c r="AU222" s="25" t="s">
        <v>286</v>
      </c>
      <c r="AW222" s="8"/>
    </row>
    <row r="223" spans="1:49" ht="54" x14ac:dyDescent="0.35">
      <c r="A223" s="89" t="s">
        <v>253</v>
      </c>
      <c r="B223" s="94" t="s">
        <v>287</v>
      </c>
      <c r="C223" s="97" t="s">
        <v>32</v>
      </c>
      <c r="D223" s="31">
        <v>0</v>
      </c>
      <c r="E223" s="31"/>
      <c r="F223" s="31">
        <f t="shared" si="519"/>
        <v>0</v>
      </c>
      <c r="G223" s="31"/>
      <c r="H223" s="31">
        <f t="shared" si="709"/>
        <v>0</v>
      </c>
      <c r="I223" s="31"/>
      <c r="J223" s="31">
        <f t="shared" si="710"/>
        <v>0</v>
      </c>
      <c r="K223" s="31"/>
      <c r="L223" s="31">
        <f t="shared" si="711"/>
        <v>0</v>
      </c>
      <c r="M223" s="31"/>
      <c r="N223" s="31">
        <f t="shared" si="712"/>
        <v>0</v>
      </c>
      <c r="O223" s="68"/>
      <c r="P223" s="31">
        <f t="shared" si="713"/>
        <v>0</v>
      </c>
      <c r="Q223" s="31"/>
      <c r="R223" s="31">
        <f t="shared" si="714"/>
        <v>0</v>
      </c>
      <c r="S223" s="42"/>
      <c r="T223" s="68">
        <f t="shared" si="715"/>
        <v>0</v>
      </c>
      <c r="U223" s="31">
        <v>0</v>
      </c>
      <c r="V223" s="31"/>
      <c r="W223" s="31">
        <f t="shared" si="527"/>
        <v>0</v>
      </c>
      <c r="X223" s="31"/>
      <c r="Y223" s="31">
        <f t="shared" si="716"/>
        <v>0</v>
      </c>
      <c r="Z223" s="31"/>
      <c r="AA223" s="31">
        <f t="shared" si="717"/>
        <v>0</v>
      </c>
      <c r="AB223" s="31"/>
      <c r="AC223" s="31">
        <f t="shared" si="718"/>
        <v>0</v>
      </c>
      <c r="AD223" s="31"/>
      <c r="AE223" s="31">
        <f t="shared" si="719"/>
        <v>0</v>
      </c>
      <c r="AF223" s="42"/>
      <c r="AG223" s="68">
        <f t="shared" si="720"/>
        <v>0</v>
      </c>
      <c r="AH223" s="31">
        <v>11961.8</v>
      </c>
      <c r="AI223" s="31"/>
      <c r="AJ223" s="31">
        <f t="shared" si="533"/>
        <v>11961.8</v>
      </c>
      <c r="AK223" s="31"/>
      <c r="AL223" s="31">
        <f t="shared" si="721"/>
        <v>11961.8</v>
      </c>
      <c r="AM223" s="31"/>
      <c r="AN223" s="31">
        <f t="shared" si="722"/>
        <v>11961.8</v>
      </c>
      <c r="AO223" s="31"/>
      <c r="AP223" s="31">
        <f t="shared" si="723"/>
        <v>11961.8</v>
      </c>
      <c r="AQ223" s="31"/>
      <c r="AR223" s="31">
        <f t="shared" si="724"/>
        <v>11961.8</v>
      </c>
      <c r="AS223" s="42"/>
      <c r="AT223" s="68">
        <f t="shared" si="725"/>
        <v>11961.8</v>
      </c>
      <c r="AU223" s="25" t="s">
        <v>288</v>
      </c>
      <c r="AW223" s="8"/>
    </row>
    <row r="224" spans="1:49" ht="54" x14ac:dyDescent="0.35">
      <c r="A224" s="89" t="s">
        <v>254</v>
      </c>
      <c r="B224" s="94" t="s">
        <v>129</v>
      </c>
      <c r="C224" s="97" t="s">
        <v>32</v>
      </c>
      <c r="D224" s="31">
        <v>0</v>
      </c>
      <c r="E224" s="31"/>
      <c r="F224" s="31">
        <f t="shared" si="519"/>
        <v>0</v>
      </c>
      <c r="G224" s="31"/>
      <c r="H224" s="31">
        <f t="shared" si="709"/>
        <v>0</v>
      </c>
      <c r="I224" s="31"/>
      <c r="J224" s="31">
        <f t="shared" si="710"/>
        <v>0</v>
      </c>
      <c r="K224" s="31"/>
      <c r="L224" s="31">
        <f t="shared" si="711"/>
        <v>0</v>
      </c>
      <c r="M224" s="31"/>
      <c r="N224" s="31">
        <f t="shared" si="712"/>
        <v>0</v>
      </c>
      <c r="O224" s="68"/>
      <c r="P224" s="31">
        <f t="shared" si="713"/>
        <v>0</v>
      </c>
      <c r="Q224" s="31"/>
      <c r="R224" s="31">
        <f t="shared" si="714"/>
        <v>0</v>
      </c>
      <c r="S224" s="42"/>
      <c r="T224" s="68">
        <f t="shared" si="715"/>
        <v>0</v>
      </c>
      <c r="U224" s="31">
        <v>99857.7</v>
      </c>
      <c r="V224" s="31"/>
      <c r="W224" s="31">
        <f t="shared" si="527"/>
        <v>99857.7</v>
      </c>
      <c r="X224" s="31"/>
      <c r="Y224" s="31">
        <f t="shared" si="716"/>
        <v>99857.7</v>
      </c>
      <c r="Z224" s="31"/>
      <c r="AA224" s="31">
        <f t="shared" si="717"/>
        <v>99857.7</v>
      </c>
      <c r="AB224" s="31"/>
      <c r="AC224" s="31">
        <f t="shared" si="718"/>
        <v>99857.7</v>
      </c>
      <c r="AD224" s="31"/>
      <c r="AE224" s="31">
        <f t="shared" si="719"/>
        <v>99857.7</v>
      </c>
      <c r="AF224" s="42"/>
      <c r="AG224" s="68">
        <f t="shared" si="720"/>
        <v>99857.7</v>
      </c>
      <c r="AH224" s="31">
        <v>0</v>
      </c>
      <c r="AI224" s="31"/>
      <c r="AJ224" s="31">
        <f t="shared" si="533"/>
        <v>0</v>
      </c>
      <c r="AK224" s="31"/>
      <c r="AL224" s="31">
        <f t="shared" si="721"/>
        <v>0</v>
      </c>
      <c r="AM224" s="31"/>
      <c r="AN224" s="31">
        <f t="shared" si="722"/>
        <v>0</v>
      </c>
      <c r="AO224" s="31"/>
      <c r="AP224" s="31">
        <f t="shared" si="723"/>
        <v>0</v>
      </c>
      <c r="AQ224" s="31"/>
      <c r="AR224" s="31">
        <f t="shared" si="724"/>
        <v>0</v>
      </c>
      <c r="AS224" s="42"/>
      <c r="AT224" s="68">
        <f t="shared" si="725"/>
        <v>0</v>
      </c>
      <c r="AU224" s="25" t="s">
        <v>289</v>
      </c>
      <c r="AW224" s="8"/>
    </row>
    <row r="225" spans="1:49" ht="54" x14ac:dyDescent="0.35">
      <c r="A225" s="89" t="s">
        <v>255</v>
      </c>
      <c r="B225" s="94" t="s">
        <v>323</v>
      </c>
      <c r="C225" s="97" t="s">
        <v>32</v>
      </c>
      <c r="D225" s="31"/>
      <c r="E225" s="31"/>
      <c r="F225" s="31"/>
      <c r="G225" s="31">
        <v>2055.8510000000001</v>
      </c>
      <c r="H225" s="31">
        <f t="shared" si="709"/>
        <v>2055.8510000000001</v>
      </c>
      <c r="I225" s="31"/>
      <c r="J225" s="31">
        <f t="shared" si="710"/>
        <v>2055.8510000000001</v>
      </c>
      <c r="K225" s="31"/>
      <c r="L225" s="31">
        <f t="shared" si="711"/>
        <v>2055.8510000000001</v>
      </c>
      <c r="M225" s="31"/>
      <c r="N225" s="31">
        <f t="shared" si="712"/>
        <v>2055.8510000000001</v>
      </c>
      <c r="O225" s="68"/>
      <c r="P225" s="31">
        <f t="shared" si="713"/>
        <v>2055.8510000000001</v>
      </c>
      <c r="Q225" s="31"/>
      <c r="R225" s="31">
        <f t="shared" si="714"/>
        <v>2055.8510000000001</v>
      </c>
      <c r="S225" s="42"/>
      <c r="T225" s="68">
        <f t="shared" si="715"/>
        <v>2055.8510000000001</v>
      </c>
      <c r="U225" s="31"/>
      <c r="V225" s="31"/>
      <c r="W225" s="31"/>
      <c r="X225" s="31"/>
      <c r="Y225" s="31">
        <f t="shared" si="716"/>
        <v>0</v>
      </c>
      <c r="Z225" s="31"/>
      <c r="AA225" s="31">
        <f t="shared" si="717"/>
        <v>0</v>
      </c>
      <c r="AB225" s="31"/>
      <c r="AC225" s="31">
        <f t="shared" si="718"/>
        <v>0</v>
      </c>
      <c r="AD225" s="31"/>
      <c r="AE225" s="31">
        <f t="shared" si="719"/>
        <v>0</v>
      </c>
      <c r="AF225" s="42"/>
      <c r="AG225" s="68">
        <f t="shared" si="720"/>
        <v>0</v>
      </c>
      <c r="AH225" s="31"/>
      <c r="AI225" s="31"/>
      <c r="AJ225" s="31"/>
      <c r="AK225" s="31"/>
      <c r="AL225" s="31">
        <f t="shared" si="721"/>
        <v>0</v>
      </c>
      <c r="AM225" s="31"/>
      <c r="AN225" s="31">
        <f t="shared" si="722"/>
        <v>0</v>
      </c>
      <c r="AO225" s="31"/>
      <c r="AP225" s="31">
        <f t="shared" si="723"/>
        <v>0</v>
      </c>
      <c r="AQ225" s="31"/>
      <c r="AR225" s="31">
        <f t="shared" si="724"/>
        <v>0</v>
      </c>
      <c r="AS225" s="42"/>
      <c r="AT225" s="68">
        <f t="shared" si="725"/>
        <v>0</v>
      </c>
      <c r="AU225" s="35" t="s">
        <v>324</v>
      </c>
      <c r="AW225" s="8"/>
    </row>
    <row r="226" spans="1:49" x14ac:dyDescent="0.35">
      <c r="A226" s="89"/>
      <c r="B226" s="94" t="s">
        <v>15</v>
      </c>
      <c r="C226" s="96"/>
      <c r="D226" s="33">
        <f>D227+D228+D229+D230+D231+D232+D233+D234+D235+D236+D237</f>
        <v>28465</v>
      </c>
      <c r="E226" s="33">
        <f>E227+E228+E229+E230+E231+E232+E233+E234+E235+E236+E237+E238</f>
        <v>0</v>
      </c>
      <c r="F226" s="33">
        <f t="shared" si="519"/>
        <v>28465</v>
      </c>
      <c r="G226" s="33">
        <f>G227+G228+G229+G230+G231+G232+G233+G234+G235+G236+G237+G238+G239+G240</f>
        <v>430.62</v>
      </c>
      <c r="H226" s="33">
        <f t="shared" si="709"/>
        <v>28895.62</v>
      </c>
      <c r="I226" s="33">
        <f>I227+I228+I229+I230+I231+I232+I233+I234+I235+I236+I237+I238+I239+I240</f>
        <v>0</v>
      </c>
      <c r="J226" s="33">
        <f t="shared" si="710"/>
        <v>28895.62</v>
      </c>
      <c r="K226" s="33">
        <f>K227+K228+K229+K230+K231+K232+K233+K234+K235+K236+K237+K238+K239+K240</f>
        <v>0</v>
      </c>
      <c r="L226" s="33">
        <f t="shared" si="711"/>
        <v>28895.62</v>
      </c>
      <c r="M226" s="33">
        <f>M227+M228+M229+M230+M231+M232+M233+M234+M235+M236+M237+M238+M239+M240</f>
        <v>0</v>
      </c>
      <c r="N226" s="33">
        <f t="shared" si="712"/>
        <v>28895.62</v>
      </c>
      <c r="O226" s="33">
        <f>O227+O228+O229+O230+O231+O232+O233+O234+O235+O236+O237+O238+O239+O240</f>
        <v>0</v>
      </c>
      <c r="P226" s="33">
        <f t="shared" si="713"/>
        <v>28895.62</v>
      </c>
      <c r="Q226" s="31">
        <f>Q227+Q228+Q229+Q230+Q231+Q232+Q233+Q234+Q235+Q236+Q237+Q238+Q239+Q240</f>
        <v>0</v>
      </c>
      <c r="R226" s="33">
        <f t="shared" si="714"/>
        <v>28895.62</v>
      </c>
      <c r="S226" s="33">
        <f>S227+S228+S229+S230+S231+S232+S233+S234+S235+S236+S237+S238+S239+S240</f>
        <v>0</v>
      </c>
      <c r="T226" s="68">
        <f t="shared" si="715"/>
        <v>28895.62</v>
      </c>
      <c r="U226" s="33">
        <f>U227+U228+U229+U230+U231+U232+U233+U234+U235+U236+U237</f>
        <v>109028.69999999998</v>
      </c>
      <c r="V226" s="33">
        <f>V227+V228+V229+V230+V231+V232+V233+V234+V235+V236+V237+V238</f>
        <v>-968.39999999999964</v>
      </c>
      <c r="W226" s="33">
        <f t="shared" si="527"/>
        <v>108060.29999999999</v>
      </c>
      <c r="X226" s="33">
        <f>X227+X228+X229+X230+X231+X232+X233+X234+X235+X236+X237+X238+X239+X240</f>
        <v>0</v>
      </c>
      <c r="Y226" s="33">
        <f t="shared" si="716"/>
        <v>108060.29999999999</v>
      </c>
      <c r="Z226" s="33">
        <f>Z227+Z228+Z229+Z230+Z231+Z232+Z233+Z234+Z235+Z236+Z237+Z238+Z239+Z240</f>
        <v>0</v>
      </c>
      <c r="AA226" s="33">
        <f t="shared" si="717"/>
        <v>108060.29999999999</v>
      </c>
      <c r="AB226" s="33">
        <f>AB227+AB228+AB229+AB230+AB231+AB232+AB233+AB234+AB235+AB236+AB237+AB238+AB239+AB240</f>
        <v>0</v>
      </c>
      <c r="AC226" s="33">
        <f t="shared" si="718"/>
        <v>108060.29999999999</v>
      </c>
      <c r="AD226" s="31">
        <f>AD227+AD228+AD229+AD230+AD231+AD232+AD233+AD234+AD235+AD236+AD237+AD238+AD239+AD240</f>
        <v>0</v>
      </c>
      <c r="AE226" s="33">
        <f t="shared" si="719"/>
        <v>108060.29999999999</v>
      </c>
      <c r="AF226" s="33">
        <f>AF227+AF228+AF229+AF230+AF231+AF232+AF233+AF234+AF235+AF236+AF237+AF238+AF239+AF240</f>
        <v>0</v>
      </c>
      <c r="AG226" s="68">
        <f t="shared" si="720"/>
        <v>108060.29999999999</v>
      </c>
      <c r="AH226" s="33">
        <f t="shared" ref="AH226" si="726">AH227+AH228+AH229+AH230+AH231+AH232+AH233+AH234+AH235+AH236+AH237</f>
        <v>182623.4</v>
      </c>
      <c r="AI226" s="33">
        <f>AI227+AI228+AI229+AI230+AI231+AI232+AI233+AI234+AI235+AI236+AI237+AI238</f>
        <v>-1866.5</v>
      </c>
      <c r="AJ226" s="33">
        <f t="shared" si="533"/>
        <v>180756.9</v>
      </c>
      <c r="AK226" s="33">
        <f>AK227+AK228+AK229+AK230+AK231+AK232+AK233+AK234+AK235+AK236+AK237+AK238+AK239+AK240</f>
        <v>0</v>
      </c>
      <c r="AL226" s="33">
        <f t="shared" si="721"/>
        <v>180756.9</v>
      </c>
      <c r="AM226" s="33">
        <f>AM227+AM228+AM229+AM230+AM231+AM232+AM233+AM234+AM235+AM236+AM237+AM238+AM239+AM240</f>
        <v>0</v>
      </c>
      <c r="AN226" s="33">
        <f t="shared" si="722"/>
        <v>180756.9</v>
      </c>
      <c r="AO226" s="33">
        <f>AO227+AO228+AO229+AO230+AO231+AO232+AO233+AO234+AO235+AO236+AO237+AO238+AO239+AO240</f>
        <v>0</v>
      </c>
      <c r="AP226" s="33">
        <f t="shared" si="723"/>
        <v>180756.9</v>
      </c>
      <c r="AQ226" s="31">
        <f>AQ227+AQ228+AQ229+AQ230+AQ231+AQ232+AQ233+AQ234+AQ235+AQ236+AQ237+AQ238+AQ239+AQ240</f>
        <v>0</v>
      </c>
      <c r="AR226" s="33">
        <f t="shared" si="724"/>
        <v>180756.9</v>
      </c>
      <c r="AS226" s="33">
        <f>AS227+AS228+AS229+AS230+AS231+AS232+AS233+AS234+AS235+AS236+AS237+AS238+AS239+AS240</f>
        <v>0</v>
      </c>
      <c r="AT226" s="68">
        <f t="shared" si="725"/>
        <v>180756.9</v>
      </c>
      <c r="AU226" s="27"/>
      <c r="AV226" s="20"/>
      <c r="AW226" s="8"/>
    </row>
    <row r="227" spans="1:49" ht="54" x14ac:dyDescent="0.35">
      <c r="A227" s="89" t="s">
        <v>256</v>
      </c>
      <c r="B227" s="94" t="s">
        <v>131</v>
      </c>
      <c r="C227" s="97" t="s">
        <v>32</v>
      </c>
      <c r="D227" s="31">
        <v>0</v>
      </c>
      <c r="E227" s="31"/>
      <c r="F227" s="31">
        <f t="shared" si="519"/>
        <v>0</v>
      </c>
      <c r="G227" s="31"/>
      <c r="H227" s="31">
        <f t="shared" si="709"/>
        <v>0</v>
      </c>
      <c r="I227" s="31"/>
      <c r="J227" s="31">
        <f t="shared" si="710"/>
        <v>0</v>
      </c>
      <c r="K227" s="31"/>
      <c r="L227" s="31">
        <f t="shared" si="711"/>
        <v>0</v>
      </c>
      <c r="M227" s="31"/>
      <c r="N227" s="31">
        <f t="shared" si="712"/>
        <v>0</v>
      </c>
      <c r="O227" s="68"/>
      <c r="P227" s="31">
        <f t="shared" si="713"/>
        <v>0</v>
      </c>
      <c r="Q227" s="31"/>
      <c r="R227" s="31">
        <f t="shared" si="714"/>
        <v>0</v>
      </c>
      <c r="S227" s="42"/>
      <c r="T227" s="68">
        <f t="shared" si="715"/>
        <v>0</v>
      </c>
      <c r="U227" s="31">
        <v>94683.9</v>
      </c>
      <c r="V227" s="31">
        <v>0</v>
      </c>
      <c r="W227" s="31">
        <f t="shared" si="527"/>
        <v>94683.9</v>
      </c>
      <c r="X227" s="31">
        <v>0</v>
      </c>
      <c r="Y227" s="31">
        <f t="shared" si="716"/>
        <v>94683.9</v>
      </c>
      <c r="Z227" s="31">
        <v>0</v>
      </c>
      <c r="AA227" s="31">
        <f t="shared" si="717"/>
        <v>94683.9</v>
      </c>
      <c r="AB227" s="31">
        <v>0</v>
      </c>
      <c r="AC227" s="31">
        <f t="shared" si="718"/>
        <v>94683.9</v>
      </c>
      <c r="AD227" s="31">
        <v>0</v>
      </c>
      <c r="AE227" s="31">
        <f t="shared" si="719"/>
        <v>94683.9</v>
      </c>
      <c r="AF227" s="42">
        <v>0</v>
      </c>
      <c r="AG227" s="68">
        <f t="shared" si="720"/>
        <v>94683.9</v>
      </c>
      <c r="AH227" s="31">
        <v>166194.4</v>
      </c>
      <c r="AI227" s="31">
        <f>-166194.4+164968.9</f>
        <v>-1225.5</v>
      </c>
      <c r="AJ227" s="31">
        <f t="shared" si="533"/>
        <v>164968.9</v>
      </c>
      <c r="AK227" s="31"/>
      <c r="AL227" s="31">
        <f t="shared" si="721"/>
        <v>164968.9</v>
      </c>
      <c r="AM227" s="31"/>
      <c r="AN227" s="31">
        <f t="shared" si="722"/>
        <v>164968.9</v>
      </c>
      <c r="AO227" s="31"/>
      <c r="AP227" s="31">
        <f t="shared" si="723"/>
        <v>164968.9</v>
      </c>
      <c r="AQ227" s="31"/>
      <c r="AR227" s="31">
        <f t="shared" si="724"/>
        <v>164968.9</v>
      </c>
      <c r="AS227" s="42"/>
      <c r="AT227" s="68">
        <f t="shared" si="725"/>
        <v>164968.9</v>
      </c>
      <c r="AU227" s="25" t="s">
        <v>290</v>
      </c>
      <c r="AW227" s="8"/>
    </row>
    <row r="228" spans="1:49" s="3" customFormat="1" ht="54" hidden="1" x14ac:dyDescent="0.35">
      <c r="A228" s="1" t="s">
        <v>257</v>
      </c>
      <c r="B228" s="39" t="s">
        <v>242</v>
      </c>
      <c r="C228" s="5" t="s">
        <v>32</v>
      </c>
      <c r="D228" s="31">
        <v>0</v>
      </c>
      <c r="E228" s="31"/>
      <c r="F228" s="31">
        <f t="shared" si="519"/>
        <v>0</v>
      </c>
      <c r="G228" s="31"/>
      <c r="H228" s="31">
        <f t="shared" si="709"/>
        <v>0</v>
      </c>
      <c r="I228" s="31"/>
      <c r="J228" s="31">
        <f t="shared" si="710"/>
        <v>0</v>
      </c>
      <c r="K228" s="31"/>
      <c r="L228" s="31">
        <f t="shared" si="711"/>
        <v>0</v>
      </c>
      <c r="M228" s="31"/>
      <c r="N228" s="31">
        <f t="shared" si="712"/>
        <v>0</v>
      </c>
      <c r="O228" s="68"/>
      <c r="P228" s="31">
        <f t="shared" si="713"/>
        <v>0</v>
      </c>
      <c r="Q228" s="31"/>
      <c r="R228" s="31">
        <f t="shared" si="714"/>
        <v>0</v>
      </c>
      <c r="S228" s="42"/>
      <c r="T228" s="31">
        <f t="shared" si="715"/>
        <v>0</v>
      </c>
      <c r="U228" s="31">
        <v>7172.4</v>
      </c>
      <c r="V228" s="31">
        <v>-7172.4</v>
      </c>
      <c r="W228" s="31">
        <f t="shared" si="527"/>
        <v>0</v>
      </c>
      <c r="X228" s="31"/>
      <c r="Y228" s="31">
        <f t="shared" si="716"/>
        <v>0</v>
      </c>
      <c r="Z228" s="31"/>
      <c r="AA228" s="31">
        <f t="shared" si="717"/>
        <v>0</v>
      </c>
      <c r="AB228" s="31"/>
      <c r="AC228" s="31">
        <f t="shared" si="718"/>
        <v>0</v>
      </c>
      <c r="AD228" s="31"/>
      <c r="AE228" s="31">
        <f t="shared" si="719"/>
        <v>0</v>
      </c>
      <c r="AF228" s="42"/>
      <c r="AG228" s="31">
        <f t="shared" si="720"/>
        <v>0</v>
      </c>
      <c r="AH228" s="31">
        <v>0</v>
      </c>
      <c r="AI228" s="31"/>
      <c r="AJ228" s="31">
        <f t="shared" si="533"/>
        <v>0</v>
      </c>
      <c r="AK228" s="31"/>
      <c r="AL228" s="31">
        <f t="shared" si="721"/>
        <v>0</v>
      </c>
      <c r="AM228" s="31"/>
      <c r="AN228" s="31">
        <f t="shared" si="722"/>
        <v>0</v>
      </c>
      <c r="AO228" s="31"/>
      <c r="AP228" s="31">
        <f t="shared" si="723"/>
        <v>0</v>
      </c>
      <c r="AQ228" s="31"/>
      <c r="AR228" s="31">
        <f t="shared" si="724"/>
        <v>0</v>
      </c>
      <c r="AS228" s="42"/>
      <c r="AT228" s="31">
        <f t="shared" si="725"/>
        <v>0</v>
      </c>
      <c r="AU228" s="25" t="s">
        <v>291</v>
      </c>
      <c r="AV228" s="19" t="s">
        <v>50</v>
      </c>
      <c r="AW228" s="8"/>
    </row>
    <row r="229" spans="1:49" ht="54" x14ac:dyDescent="0.35">
      <c r="A229" s="89" t="s">
        <v>257</v>
      </c>
      <c r="B229" s="94" t="s">
        <v>243</v>
      </c>
      <c r="C229" s="97" t="s">
        <v>32</v>
      </c>
      <c r="D229" s="31">
        <v>0</v>
      </c>
      <c r="E229" s="31"/>
      <c r="F229" s="31">
        <f t="shared" si="519"/>
        <v>0</v>
      </c>
      <c r="G229" s="31"/>
      <c r="H229" s="31">
        <f t="shared" si="709"/>
        <v>0</v>
      </c>
      <c r="I229" s="31"/>
      <c r="J229" s="31">
        <f t="shared" si="710"/>
        <v>0</v>
      </c>
      <c r="K229" s="31"/>
      <c r="L229" s="31">
        <f t="shared" si="711"/>
        <v>0</v>
      </c>
      <c r="M229" s="31"/>
      <c r="N229" s="31">
        <f t="shared" si="712"/>
        <v>0</v>
      </c>
      <c r="O229" s="68"/>
      <c r="P229" s="31">
        <f t="shared" si="713"/>
        <v>0</v>
      </c>
      <c r="Q229" s="31"/>
      <c r="R229" s="31">
        <f t="shared" si="714"/>
        <v>0</v>
      </c>
      <c r="S229" s="42"/>
      <c r="T229" s="68">
        <f t="shared" si="715"/>
        <v>0</v>
      </c>
      <c r="U229" s="31">
        <v>7172.4</v>
      </c>
      <c r="V229" s="31">
        <v>-1574.9</v>
      </c>
      <c r="W229" s="31">
        <f t="shared" si="527"/>
        <v>5597.5</v>
      </c>
      <c r="X229" s="31"/>
      <c r="Y229" s="31">
        <f t="shared" si="716"/>
        <v>5597.5</v>
      </c>
      <c r="Z229" s="31"/>
      <c r="AA229" s="31">
        <f t="shared" si="717"/>
        <v>5597.5</v>
      </c>
      <c r="AB229" s="31"/>
      <c r="AC229" s="31">
        <f t="shared" si="718"/>
        <v>5597.5</v>
      </c>
      <c r="AD229" s="31"/>
      <c r="AE229" s="31">
        <f t="shared" si="719"/>
        <v>5597.5</v>
      </c>
      <c r="AF229" s="42"/>
      <c r="AG229" s="68">
        <f t="shared" si="720"/>
        <v>5597.5</v>
      </c>
      <c r="AH229" s="31">
        <v>0</v>
      </c>
      <c r="AI229" s="31"/>
      <c r="AJ229" s="31">
        <f t="shared" si="533"/>
        <v>0</v>
      </c>
      <c r="AK229" s="31"/>
      <c r="AL229" s="31">
        <f t="shared" si="721"/>
        <v>0</v>
      </c>
      <c r="AM229" s="31"/>
      <c r="AN229" s="31">
        <f t="shared" si="722"/>
        <v>0</v>
      </c>
      <c r="AO229" s="31"/>
      <c r="AP229" s="31">
        <f t="shared" si="723"/>
        <v>0</v>
      </c>
      <c r="AQ229" s="31"/>
      <c r="AR229" s="31">
        <f t="shared" si="724"/>
        <v>0</v>
      </c>
      <c r="AS229" s="42"/>
      <c r="AT229" s="68">
        <f t="shared" si="725"/>
        <v>0</v>
      </c>
      <c r="AU229" s="25" t="s">
        <v>292</v>
      </c>
      <c r="AW229" s="8"/>
    </row>
    <row r="230" spans="1:49" ht="54" x14ac:dyDescent="0.35">
      <c r="A230" s="89" t="s">
        <v>258</v>
      </c>
      <c r="B230" s="94" t="s">
        <v>244</v>
      </c>
      <c r="C230" s="97" t="s">
        <v>32</v>
      </c>
      <c r="D230" s="31">
        <v>2261.4</v>
      </c>
      <c r="E230" s="31"/>
      <c r="F230" s="31">
        <f t="shared" si="519"/>
        <v>2261.4</v>
      </c>
      <c r="G230" s="31"/>
      <c r="H230" s="31">
        <f t="shared" si="709"/>
        <v>2261.4</v>
      </c>
      <c r="I230" s="31"/>
      <c r="J230" s="31">
        <f t="shared" si="710"/>
        <v>2261.4</v>
      </c>
      <c r="K230" s="31"/>
      <c r="L230" s="31">
        <f t="shared" si="711"/>
        <v>2261.4</v>
      </c>
      <c r="M230" s="31"/>
      <c r="N230" s="31">
        <f t="shared" si="712"/>
        <v>2261.4</v>
      </c>
      <c r="O230" s="68">
        <v>-303.142</v>
      </c>
      <c r="P230" s="31">
        <f t="shared" si="713"/>
        <v>1958.258</v>
      </c>
      <c r="Q230" s="31"/>
      <c r="R230" s="31">
        <f t="shared" si="714"/>
        <v>1958.258</v>
      </c>
      <c r="S230" s="42"/>
      <c r="T230" s="68">
        <f t="shared" si="715"/>
        <v>1958.258</v>
      </c>
      <c r="U230" s="31">
        <v>0</v>
      </c>
      <c r="V230" s="31"/>
      <c r="W230" s="31">
        <f t="shared" si="527"/>
        <v>0</v>
      </c>
      <c r="X230" s="31"/>
      <c r="Y230" s="31">
        <f t="shared" si="716"/>
        <v>0</v>
      </c>
      <c r="Z230" s="31"/>
      <c r="AA230" s="31">
        <f t="shared" si="717"/>
        <v>0</v>
      </c>
      <c r="AB230" s="31"/>
      <c r="AC230" s="31">
        <f t="shared" si="718"/>
        <v>0</v>
      </c>
      <c r="AD230" s="31"/>
      <c r="AE230" s="31">
        <f t="shared" si="719"/>
        <v>0</v>
      </c>
      <c r="AF230" s="42"/>
      <c r="AG230" s="68">
        <f t="shared" si="720"/>
        <v>0</v>
      </c>
      <c r="AH230" s="31">
        <v>0</v>
      </c>
      <c r="AI230" s="31"/>
      <c r="AJ230" s="31">
        <f t="shared" si="533"/>
        <v>0</v>
      </c>
      <c r="AK230" s="31"/>
      <c r="AL230" s="31">
        <f t="shared" si="721"/>
        <v>0</v>
      </c>
      <c r="AM230" s="31"/>
      <c r="AN230" s="31">
        <f t="shared" si="722"/>
        <v>0</v>
      </c>
      <c r="AO230" s="31"/>
      <c r="AP230" s="31">
        <f t="shared" si="723"/>
        <v>0</v>
      </c>
      <c r="AQ230" s="31"/>
      <c r="AR230" s="31">
        <f t="shared" si="724"/>
        <v>0</v>
      </c>
      <c r="AS230" s="42"/>
      <c r="AT230" s="68">
        <f t="shared" si="725"/>
        <v>0</v>
      </c>
      <c r="AU230" s="25" t="s">
        <v>293</v>
      </c>
      <c r="AW230" s="8"/>
    </row>
    <row r="231" spans="1:49" s="3" customFormat="1" ht="54" hidden="1" x14ac:dyDescent="0.35">
      <c r="A231" s="1" t="s">
        <v>256</v>
      </c>
      <c r="B231" s="39" t="s">
        <v>245</v>
      </c>
      <c r="C231" s="5" t="s">
        <v>32</v>
      </c>
      <c r="D231" s="31">
        <v>574.9</v>
      </c>
      <c r="E231" s="31">
        <v>-574.9</v>
      </c>
      <c r="F231" s="31">
        <f t="shared" si="519"/>
        <v>0</v>
      </c>
      <c r="G231" s="31"/>
      <c r="H231" s="31">
        <f t="shared" si="709"/>
        <v>0</v>
      </c>
      <c r="I231" s="31"/>
      <c r="J231" s="31">
        <f t="shared" si="710"/>
        <v>0</v>
      </c>
      <c r="K231" s="31"/>
      <c r="L231" s="31">
        <f t="shared" si="711"/>
        <v>0</v>
      </c>
      <c r="M231" s="31"/>
      <c r="N231" s="31">
        <f t="shared" si="712"/>
        <v>0</v>
      </c>
      <c r="O231" s="68"/>
      <c r="P231" s="31">
        <f t="shared" si="713"/>
        <v>0</v>
      </c>
      <c r="Q231" s="31"/>
      <c r="R231" s="31">
        <f t="shared" si="714"/>
        <v>0</v>
      </c>
      <c r="S231" s="42"/>
      <c r="T231" s="31">
        <f t="shared" si="715"/>
        <v>0</v>
      </c>
      <c r="U231" s="31">
        <v>0</v>
      </c>
      <c r="V231" s="31"/>
      <c r="W231" s="31">
        <f t="shared" si="527"/>
        <v>0</v>
      </c>
      <c r="X231" s="31"/>
      <c r="Y231" s="31">
        <f t="shared" si="716"/>
        <v>0</v>
      </c>
      <c r="Z231" s="31"/>
      <c r="AA231" s="31">
        <f t="shared" si="717"/>
        <v>0</v>
      </c>
      <c r="AB231" s="31"/>
      <c r="AC231" s="31">
        <f t="shared" si="718"/>
        <v>0</v>
      </c>
      <c r="AD231" s="31"/>
      <c r="AE231" s="31">
        <f t="shared" si="719"/>
        <v>0</v>
      </c>
      <c r="AF231" s="42"/>
      <c r="AG231" s="31">
        <f t="shared" si="720"/>
        <v>0</v>
      </c>
      <c r="AH231" s="31">
        <v>7574</v>
      </c>
      <c r="AI231" s="31">
        <v>-7574</v>
      </c>
      <c r="AJ231" s="31">
        <f t="shared" si="533"/>
        <v>0</v>
      </c>
      <c r="AK231" s="31"/>
      <c r="AL231" s="31">
        <f t="shared" si="721"/>
        <v>0</v>
      </c>
      <c r="AM231" s="31"/>
      <c r="AN231" s="31">
        <f t="shared" si="722"/>
        <v>0</v>
      </c>
      <c r="AO231" s="31"/>
      <c r="AP231" s="31">
        <f t="shared" si="723"/>
        <v>0</v>
      </c>
      <c r="AQ231" s="31"/>
      <c r="AR231" s="31">
        <f t="shared" si="724"/>
        <v>0</v>
      </c>
      <c r="AS231" s="42"/>
      <c r="AT231" s="31">
        <f t="shared" si="725"/>
        <v>0</v>
      </c>
      <c r="AU231" s="25" t="s">
        <v>294</v>
      </c>
      <c r="AV231" s="19" t="s">
        <v>50</v>
      </c>
      <c r="AW231" s="8"/>
    </row>
    <row r="232" spans="1:49" ht="54" x14ac:dyDescent="0.35">
      <c r="A232" s="89" t="s">
        <v>329</v>
      </c>
      <c r="B232" s="94" t="s">
        <v>246</v>
      </c>
      <c r="C232" s="97" t="s">
        <v>32</v>
      </c>
      <c r="D232" s="31">
        <v>0</v>
      </c>
      <c r="E232" s="31"/>
      <c r="F232" s="31">
        <f t="shared" si="519"/>
        <v>0</v>
      </c>
      <c r="G232" s="31"/>
      <c r="H232" s="31">
        <f t="shared" si="709"/>
        <v>0</v>
      </c>
      <c r="I232" s="31"/>
      <c r="J232" s="31">
        <f t="shared" si="710"/>
        <v>0</v>
      </c>
      <c r="K232" s="31"/>
      <c r="L232" s="31">
        <f t="shared" si="711"/>
        <v>0</v>
      </c>
      <c r="M232" s="31"/>
      <c r="N232" s="31">
        <f t="shared" si="712"/>
        <v>0</v>
      </c>
      <c r="O232" s="68"/>
      <c r="P232" s="31">
        <f t="shared" si="713"/>
        <v>0</v>
      </c>
      <c r="Q232" s="31"/>
      <c r="R232" s="31">
        <f t="shared" si="714"/>
        <v>0</v>
      </c>
      <c r="S232" s="42"/>
      <c r="T232" s="68">
        <f t="shared" si="715"/>
        <v>0</v>
      </c>
      <c r="U232" s="31">
        <v>0</v>
      </c>
      <c r="V232" s="31"/>
      <c r="W232" s="31">
        <f t="shared" si="527"/>
        <v>0</v>
      </c>
      <c r="X232" s="31"/>
      <c r="Y232" s="31">
        <f t="shared" si="716"/>
        <v>0</v>
      </c>
      <c r="Z232" s="31"/>
      <c r="AA232" s="31">
        <f t="shared" si="717"/>
        <v>0</v>
      </c>
      <c r="AB232" s="31"/>
      <c r="AC232" s="31">
        <f t="shared" si="718"/>
        <v>0</v>
      </c>
      <c r="AD232" s="31"/>
      <c r="AE232" s="31">
        <f t="shared" si="719"/>
        <v>0</v>
      </c>
      <c r="AF232" s="42"/>
      <c r="AG232" s="68">
        <f t="shared" si="720"/>
        <v>0</v>
      </c>
      <c r="AH232" s="31">
        <v>640.5</v>
      </c>
      <c r="AI232" s="31"/>
      <c r="AJ232" s="31">
        <f t="shared" si="533"/>
        <v>640.5</v>
      </c>
      <c r="AK232" s="31"/>
      <c r="AL232" s="31">
        <f t="shared" si="721"/>
        <v>640.5</v>
      </c>
      <c r="AM232" s="31"/>
      <c r="AN232" s="31">
        <f t="shared" si="722"/>
        <v>640.5</v>
      </c>
      <c r="AO232" s="31"/>
      <c r="AP232" s="31">
        <f t="shared" si="723"/>
        <v>640.5</v>
      </c>
      <c r="AQ232" s="31"/>
      <c r="AR232" s="31">
        <f t="shared" si="724"/>
        <v>640.5</v>
      </c>
      <c r="AS232" s="42"/>
      <c r="AT232" s="68">
        <f t="shared" si="725"/>
        <v>640.5</v>
      </c>
      <c r="AU232" s="25" t="s">
        <v>295</v>
      </c>
      <c r="AW232" s="8"/>
    </row>
    <row r="233" spans="1:49" ht="54" x14ac:dyDescent="0.35">
      <c r="A233" s="89" t="s">
        <v>330</v>
      </c>
      <c r="B233" s="94" t="s">
        <v>247</v>
      </c>
      <c r="C233" s="97" t="s">
        <v>32</v>
      </c>
      <c r="D233" s="31">
        <v>0</v>
      </c>
      <c r="E233" s="31"/>
      <c r="F233" s="31">
        <f t="shared" si="519"/>
        <v>0</v>
      </c>
      <c r="G233" s="31"/>
      <c r="H233" s="31">
        <f t="shared" si="709"/>
        <v>0</v>
      </c>
      <c r="I233" s="31"/>
      <c r="J233" s="31">
        <f t="shared" si="710"/>
        <v>0</v>
      </c>
      <c r="K233" s="31"/>
      <c r="L233" s="31">
        <f t="shared" si="711"/>
        <v>0</v>
      </c>
      <c r="M233" s="31"/>
      <c r="N233" s="31">
        <f t="shared" si="712"/>
        <v>0</v>
      </c>
      <c r="O233" s="68"/>
      <c r="P233" s="31">
        <f t="shared" si="713"/>
        <v>0</v>
      </c>
      <c r="Q233" s="31"/>
      <c r="R233" s="31">
        <f t="shared" si="714"/>
        <v>0</v>
      </c>
      <c r="S233" s="42"/>
      <c r="T233" s="68">
        <f t="shared" si="715"/>
        <v>0</v>
      </c>
      <c r="U233" s="31">
        <v>0</v>
      </c>
      <c r="V233" s="31">
        <v>606.5</v>
      </c>
      <c r="W233" s="31">
        <f t="shared" si="527"/>
        <v>606.5</v>
      </c>
      <c r="X233" s="31"/>
      <c r="Y233" s="31">
        <f t="shared" si="716"/>
        <v>606.5</v>
      </c>
      <c r="Z233" s="31"/>
      <c r="AA233" s="31">
        <f t="shared" si="717"/>
        <v>606.5</v>
      </c>
      <c r="AB233" s="31"/>
      <c r="AC233" s="31">
        <f t="shared" si="718"/>
        <v>606.5</v>
      </c>
      <c r="AD233" s="31"/>
      <c r="AE233" s="31">
        <f t="shared" si="719"/>
        <v>606.5</v>
      </c>
      <c r="AF233" s="42"/>
      <c r="AG233" s="68">
        <f t="shared" si="720"/>
        <v>606.5</v>
      </c>
      <c r="AH233" s="31">
        <v>640.5</v>
      </c>
      <c r="AI233" s="31">
        <v>6933</v>
      </c>
      <c r="AJ233" s="31">
        <f t="shared" si="533"/>
        <v>7573.5</v>
      </c>
      <c r="AK233" s="31"/>
      <c r="AL233" s="31">
        <f t="shared" si="721"/>
        <v>7573.5</v>
      </c>
      <c r="AM233" s="31"/>
      <c r="AN233" s="31">
        <f t="shared" si="722"/>
        <v>7573.5</v>
      </c>
      <c r="AO233" s="31"/>
      <c r="AP233" s="31">
        <f t="shared" si="723"/>
        <v>7573.5</v>
      </c>
      <c r="AQ233" s="31"/>
      <c r="AR233" s="31">
        <f t="shared" si="724"/>
        <v>7573.5</v>
      </c>
      <c r="AS233" s="42"/>
      <c r="AT233" s="68">
        <f t="shared" si="725"/>
        <v>7573.5</v>
      </c>
      <c r="AU233" s="25" t="s">
        <v>296</v>
      </c>
      <c r="AW233" s="8"/>
    </row>
    <row r="234" spans="1:49" ht="54" x14ac:dyDescent="0.35">
      <c r="A234" s="89" t="s">
        <v>331</v>
      </c>
      <c r="B234" s="94" t="s">
        <v>248</v>
      </c>
      <c r="C234" s="97" t="s">
        <v>32</v>
      </c>
      <c r="D234" s="31">
        <v>574.9</v>
      </c>
      <c r="E234" s="31"/>
      <c r="F234" s="31">
        <f t="shared" si="519"/>
        <v>574.9</v>
      </c>
      <c r="G234" s="31"/>
      <c r="H234" s="31">
        <f t="shared" si="709"/>
        <v>574.9</v>
      </c>
      <c r="I234" s="31"/>
      <c r="J234" s="31">
        <f t="shared" si="710"/>
        <v>574.9</v>
      </c>
      <c r="K234" s="31"/>
      <c r="L234" s="31">
        <f t="shared" si="711"/>
        <v>574.9</v>
      </c>
      <c r="M234" s="31"/>
      <c r="N234" s="31">
        <f t="shared" si="712"/>
        <v>574.9</v>
      </c>
      <c r="O234" s="68"/>
      <c r="P234" s="31">
        <f t="shared" si="713"/>
        <v>574.9</v>
      </c>
      <c r="Q234" s="31"/>
      <c r="R234" s="31">
        <f t="shared" si="714"/>
        <v>574.9</v>
      </c>
      <c r="S234" s="42"/>
      <c r="T234" s="68">
        <f t="shared" si="715"/>
        <v>574.9</v>
      </c>
      <c r="U234" s="31">
        <v>0</v>
      </c>
      <c r="V234" s="31">
        <v>7172.4</v>
      </c>
      <c r="W234" s="31">
        <f t="shared" si="527"/>
        <v>7172.4</v>
      </c>
      <c r="X234" s="31"/>
      <c r="Y234" s="31">
        <f t="shared" si="716"/>
        <v>7172.4</v>
      </c>
      <c r="Z234" s="31"/>
      <c r="AA234" s="31">
        <f t="shared" si="717"/>
        <v>7172.4</v>
      </c>
      <c r="AB234" s="31"/>
      <c r="AC234" s="31">
        <f t="shared" si="718"/>
        <v>7172.4</v>
      </c>
      <c r="AD234" s="31"/>
      <c r="AE234" s="31">
        <f t="shared" si="719"/>
        <v>7172.4</v>
      </c>
      <c r="AF234" s="42"/>
      <c r="AG234" s="68">
        <f t="shared" si="720"/>
        <v>7172.4</v>
      </c>
      <c r="AH234" s="31">
        <v>7574</v>
      </c>
      <c r="AI234" s="31">
        <v>-7574</v>
      </c>
      <c r="AJ234" s="31">
        <f t="shared" si="533"/>
        <v>0</v>
      </c>
      <c r="AK234" s="31"/>
      <c r="AL234" s="31">
        <f t="shared" si="721"/>
        <v>0</v>
      </c>
      <c r="AM234" s="31"/>
      <c r="AN234" s="31">
        <f t="shared" si="722"/>
        <v>0</v>
      </c>
      <c r="AO234" s="31"/>
      <c r="AP234" s="31">
        <f t="shared" si="723"/>
        <v>0</v>
      </c>
      <c r="AQ234" s="31"/>
      <c r="AR234" s="31">
        <f t="shared" si="724"/>
        <v>0</v>
      </c>
      <c r="AS234" s="42"/>
      <c r="AT234" s="68">
        <f t="shared" si="725"/>
        <v>0</v>
      </c>
      <c r="AU234" s="25" t="s">
        <v>297</v>
      </c>
      <c r="AW234" s="8"/>
    </row>
    <row r="235" spans="1:49" ht="54" x14ac:dyDescent="0.35">
      <c r="A235" s="89" t="s">
        <v>332</v>
      </c>
      <c r="B235" s="94" t="s">
        <v>249</v>
      </c>
      <c r="C235" s="97" t="s">
        <v>32</v>
      </c>
      <c r="D235" s="31">
        <v>7937.8</v>
      </c>
      <c r="E235" s="31"/>
      <c r="F235" s="31">
        <f t="shared" si="519"/>
        <v>7937.8</v>
      </c>
      <c r="G235" s="31"/>
      <c r="H235" s="31">
        <f t="shared" si="709"/>
        <v>7937.8</v>
      </c>
      <c r="I235" s="31"/>
      <c r="J235" s="31">
        <f t="shared" si="710"/>
        <v>7937.8</v>
      </c>
      <c r="K235" s="31"/>
      <c r="L235" s="31">
        <f t="shared" si="711"/>
        <v>7937.8</v>
      </c>
      <c r="M235" s="31"/>
      <c r="N235" s="31">
        <f t="shared" si="712"/>
        <v>7937.8</v>
      </c>
      <c r="O235" s="68"/>
      <c r="P235" s="31">
        <f t="shared" si="713"/>
        <v>7937.8</v>
      </c>
      <c r="Q235" s="31"/>
      <c r="R235" s="31">
        <f t="shared" si="714"/>
        <v>7937.8</v>
      </c>
      <c r="S235" s="42"/>
      <c r="T235" s="68">
        <f t="shared" si="715"/>
        <v>7937.8</v>
      </c>
      <c r="U235" s="31">
        <v>0</v>
      </c>
      <c r="V235" s="31"/>
      <c r="W235" s="31">
        <f t="shared" si="527"/>
        <v>0</v>
      </c>
      <c r="X235" s="31"/>
      <c r="Y235" s="31">
        <f t="shared" si="716"/>
        <v>0</v>
      </c>
      <c r="Z235" s="31"/>
      <c r="AA235" s="31">
        <f t="shared" si="717"/>
        <v>0</v>
      </c>
      <c r="AB235" s="31"/>
      <c r="AC235" s="31">
        <f t="shared" si="718"/>
        <v>0</v>
      </c>
      <c r="AD235" s="31"/>
      <c r="AE235" s="31">
        <f t="shared" si="719"/>
        <v>0</v>
      </c>
      <c r="AF235" s="42"/>
      <c r="AG235" s="68">
        <f t="shared" si="720"/>
        <v>0</v>
      </c>
      <c r="AH235" s="31">
        <v>0</v>
      </c>
      <c r="AI235" s="31"/>
      <c r="AJ235" s="31">
        <f t="shared" si="533"/>
        <v>0</v>
      </c>
      <c r="AK235" s="31"/>
      <c r="AL235" s="31">
        <f t="shared" si="721"/>
        <v>0</v>
      </c>
      <c r="AM235" s="31"/>
      <c r="AN235" s="31">
        <f t="shared" si="722"/>
        <v>0</v>
      </c>
      <c r="AO235" s="31"/>
      <c r="AP235" s="31">
        <f t="shared" si="723"/>
        <v>0</v>
      </c>
      <c r="AQ235" s="31"/>
      <c r="AR235" s="31">
        <f t="shared" si="724"/>
        <v>0</v>
      </c>
      <c r="AS235" s="42"/>
      <c r="AT235" s="68">
        <f t="shared" si="725"/>
        <v>0</v>
      </c>
      <c r="AU235" s="25" t="s">
        <v>298</v>
      </c>
      <c r="AW235" s="8"/>
    </row>
    <row r="236" spans="1:49" ht="54" x14ac:dyDescent="0.35">
      <c r="A236" s="89" t="s">
        <v>333</v>
      </c>
      <c r="B236" s="94" t="s">
        <v>250</v>
      </c>
      <c r="C236" s="97" t="s">
        <v>32</v>
      </c>
      <c r="D236" s="31">
        <v>8382.9</v>
      </c>
      <c r="E236" s="31"/>
      <c r="F236" s="31">
        <f t="shared" si="519"/>
        <v>8382.9</v>
      </c>
      <c r="G236" s="31"/>
      <c r="H236" s="31">
        <f t="shared" si="709"/>
        <v>8382.9</v>
      </c>
      <c r="I236" s="31"/>
      <c r="J236" s="31">
        <f t="shared" si="710"/>
        <v>8382.9</v>
      </c>
      <c r="K236" s="31"/>
      <c r="L236" s="31">
        <f t="shared" si="711"/>
        <v>8382.9</v>
      </c>
      <c r="M236" s="31"/>
      <c r="N236" s="31">
        <f t="shared" si="712"/>
        <v>8382.9</v>
      </c>
      <c r="O236" s="68"/>
      <c r="P236" s="31">
        <f t="shared" si="713"/>
        <v>8382.9</v>
      </c>
      <c r="Q236" s="31"/>
      <c r="R236" s="31">
        <f t="shared" si="714"/>
        <v>8382.9</v>
      </c>
      <c r="S236" s="42"/>
      <c r="T236" s="68">
        <f t="shared" si="715"/>
        <v>8382.9</v>
      </c>
      <c r="U236" s="31">
        <v>0</v>
      </c>
      <c r="V236" s="31"/>
      <c r="W236" s="31">
        <f t="shared" si="527"/>
        <v>0</v>
      </c>
      <c r="X236" s="31"/>
      <c r="Y236" s="31">
        <f t="shared" si="716"/>
        <v>0</v>
      </c>
      <c r="Z236" s="31"/>
      <c r="AA236" s="31">
        <f t="shared" si="717"/>
        <v>0</v>
      </c>
      <c r="AB236" s="31"/>
      <c r="AC236" s="31">
        <f t="shared" si="718"/>
        <v>0</v>
      </c>
      <c r="AD236" s="31"/>
      <c r="AE236" s="31">
        <f t="shared" si="719"/>
        <v>0</v>
      </c>
      <c r="AF236" s="42"/>
      <c r="AG236" s="68">
        <f t="shared" si="720"/>
        <v>0</v>
      </c>
      <c r="AH236" s="31">
        <v>0</v>
      </c>
      <c r="AI236" s="31"/>
      <c r="AJ236" s="31">
        <f t="shared" si="533"/>
        <v>0</v>
      </c>
      <c r="AK236" s="31"/>
      <c r="AL236" s="31">
        <f t="shared" si="721"/>
        <v>0</v>
      </c>
      <c r="AM236" s="31"/>
      <c r="AN236" s="31">
        <f t="shared" si="722"/>
        <v>0</v>
      </c>
      <c r="AO236" s="31"/>
      <c r="AP236" s="31">
        <f t="shared" si="723"/>
        <v>0</v>
      </c>
      <c r="AQ236" s="31"/>
      <c r="AR236" s="31">
        <f t="shared" si="724"/>
        <v>0</v>
      </c>
      <c r="AS236" s="42"/>
      <c r="AT236" s="68">
        <f t="shared" si="725"/>
        <v>0</v>
      </c>
      <c r="AU236" s="25" t="s">
        <v>299</v>
      </c>
      <c r="AW236" s="8"/>
    </row>
    <row r="237" spans="1:49" ht="54" x14ac:dyDescent="0.35">
      <c r="A237" s="89" t="s">
        <v>348</v>
      </c>
      <c r="B237" s="94" t="s">
        <v>251</v>
      </c>
      <c r="C237" s="97" t="s">
        <v>32</v>
      </c>
      <c r="D237" s="31">
        <v>8733.1</v>
      </c>
      <c r="E237" s="31"/>
      <c r="F237" s="31">
        <f t="shared" si="519"/>
        <v>8733.1</v>
      </c>
      <c r="G237" s="31"/>
      <c r="H237" s="31">
        <f t="shared" si="709"/>
        <v>8733.1</v>
      </c>
      <c r="I237" s="31"/>
      <c r="J237" s="31">
        <f t="shared" si="710"/>
        <v>8733.1</v>
      </c>
      <c r="K237" s="31"/>
      <c r="L237" s="31">
        <f t="shared" si="711"/>
        <v>8733.1</v>
      </c>
      <c r="M237" s="31"/>
      <c r="N237" s="31">
        <f t="shared" si="712"/>
        <v>8733.1</v>
      </c>
      <c r="O237" s="68"/>
      <c r="P237" s="31">
        <f t="shared" si="713"/>
        <v>8733.1</v>
      </c>
      <c r="Q237" s="31"/>
      <c r="R237" s="31">
        <f t="shared" si="714"/>
        <v>8733.1</v>
      </c>
      <c r="S237" s="42"/>
      <c r="T237" s="68">
        <f t="shared" si="715"/>
        <v>8733.1</v>
      </c>
      <c r="U237" s="31">
        <v>0</v>
      </c>
      <c r="V237" s="31"/>
      <c r="W237" s="31">
        <f t="shared" si="527"/>
        <v>0</v>
      </c>
      <c r="X237" s="31"/>
      <c r="Y237" s="31">
        <f t="shared" si="716"/>
        <v>0</v>
      </c>
      <c r="Z237" s="31"/>
      <c r="AA237" s="31">
        <f t="shared" si="717"/>
        <v>0</v>
      </c>
      <c r="AB237" s="31"/>
      <c r="AC237" s="31">
        <f t="shared" si="718"/>
        <v>0</v>
      </c>
      <c r="AD237" s="31"/>
      <c r="AE237" s="31">
        <f t="shared" si="719"/>
        <v>0</v>
      </c>
      <c r="AF237" s="42"/>
      <c r="AG237" s="68">
        <f t="shared" si="720"/>
        <v>0</v>
      </c>
      <c r="AH237" s="31">
        <v>0</v>
      </c>
      <c r="AI237" s="31"/>
      <c r="AJ237" s="31">
        <f t="shared" si="533"/>
        <v>0</v>
      </c>
      <c r="AK237" s="31"/>
      <c r="AL237" s="31">
        <f t="shared" si="721"/>
        <v>0</v>
      </c>
      <c r="AM237" s="31"/>
      <c r="AN237" s="31">
        <f t="shared" si="722"/>
        <v>0</v>
      </c>
      <c r="AO237" s="31"/>
      <c r="AP237" s="31">
        <f t="shared" si="723"/>
        <v>0</v>
      </c>
      <c r="AQ237" s="31"/>
      <c r="AR237" s="31">
        <f t="shared" si="724"/>
        <v>0</v>
      </c>
      <c r="AS237" s="42"/>
      <c r="AT237" s="68">
        <f t="shared" si="725"/>
        <v>0</v>
      </c>
      <c r="AU237" s="25" t="s">
        <v>300</v>
      </c>
      <c r="AW237" s="8"/>
    </row>
    <row r="238" spans="1:49" ht="54" x14ac:dyDescent="0.35">
      <c r="A238" s="89" t="s">
        <v>349</v>
      </c>
      <c r="B238" s="94" t="s">
        <v>304</v>
      </c>
      <c r="C238" s="97" t="s">
        <v>32</v>
      </c>
      <c r="D238" s="31"/>
      <c r="E238" s="31">
        <v>574.9</v>
      </c>
      <c r="F238" s="31">
        <f t="shared" si="519"/>
        <v>574.9</v>
      </c>
      <c r="G238" s="31"/>
      <c r="H238" s="31">
        <f t="shared" si="709"/>
        <v>574.9</v>
      </c>
      <c r="I238" s="31"/>
      <c r="J238" s="31">
        <f t="shared" si="710"/>
        <v>574.9</v>
      </c>
      <c r="K238" s="31"/>
      <c r="L238" s="31">
        <f t="shared" si="711"/>
        <v>574.9</v>
      </c>
      <c r="M238" s="31"/>
      <c r="N238" s="31">
        <f t="shared" si="712"/>
        <v>574.9</v>
      </c>
      <c r="O238" s="68"/>
      <c r="P238" s="31">
        <f t="shared" si="713"/>
        <v>574.9</v>
      </c>
      <c r="Q238" s="31"/>
      <c r="R238" s="31">
        <f t="shared" si="714"/>
        <v>574.9</v>
      </c>
      <c r="S238" s="42"/>
      <c r="T238" s="68">
        <f t="shared" si="715"/>
        <v>574.9</v>
      </c>
      <c r="U238" s="31"/>
      <c r="V238" s="31"/>
      <c r="W238" s="31">
        <f t="shared" si="527"/>
        <v>0</v>
      </c>
      <c r="X238" s="31"/>
      <c r="Y238" s="31">
        <f t="shared" si="716"/>
        <v>0</v>
      </c>
      <c r="Z238" s="31"/>
      <c r="AA238" s="31">
        <f t="shared" si="717"/>
        <v>0</v>
      </c>
      <c r="AB238" s="31"/>
      <c r="AC238" s="31">
        <f t="shared" si="718"/>
        <v>0</v>
      </c>
      <c r="AD238" s="31"/>
      <c r="AE238" s="31">
        <f t="shared" si="719"/>
        <v>0</v>
      </c>
      <c r="AF238" s="42"/>
      <c r="AG238" s="68">
        <f t="shared" si="720"/>
        <v>0</v>
      </c>
      <c r="AH238" s="31"/>
      <c r="AI238" s="31">
        <v>7574</v>
      </c>
      <c r="AJ238" s="31">
        <f t="shared" si="533"/>
        <v>7574</v>
      </c>
      <c r="AK238" s="31"/>
      <c r="AL238" s="31">
        <f t="shared" si="721"/>
        <v>7574</v>
      </c>
      <c r="AM238" s="31"/>
      <c r="AN238" s="31">
        <f t="shared" si="722"/>
        <v>7574</v>
      </c>
      <c r="AO238" s="31"/>
      <c r="AP238" s="31">
        <f t="shared" si="723"/>
        <v>7574</v>
      </c>
      <c r="AQ238" s="31"/>
      <c r="AR238" s="31">
        <f t="shared" si="724"/>
        <v>7574</v>
      </c>
      <c r="AS238" s="42"/>
      <c r="AT238" s="68">
        <f t="shared" si="725"/>
        <v>7574</v>
      </c>
      <c r="AU238" s="35" t="s">
        <v>305</v>
      </c>
      <c r="AW238" s="8"/>
    </row>
    <row r="239" spans="1:49" ht="54" x14ac:dyDescent="0.35">
      <c r="A239" s="89" t="s">
        <v>362</v>
      </c>
      <c r="B239" s="94" t="s">
        <v>318</v>
      </c>
      <c r="C239" s="97" t="s">
        <v>32</v>
      </c>
      <c r="D239" s="31"/>
      <c r="E239" s="31"/>
      <c r="F239" s="31"/>
      <c r="G239" s="31">
        <v>397.92099999999999</v>
      </c>
      <c r="H239" s="31">
        <f t="shared" si="709"/>
        <v>397.92099999999999</v>
      </c>
      <c r="I239" s="31"/>
      <c r="J239" s="31">
        <f t="shared" si="710"/>
        <v>397.92099999999999</v>
      </c>
      <c r="K239" s="31"/>
      <c r="L239" s="31">
        <f t="shared" si="711"/>
        <v>397.92099999999999</v>
      </c>
      <c r="M239" s="31"/>
      <c r="N239" s="31">
        <f t="shared" si="712"/>
        <v>397.92099999999999</v>
      </c>
      <c r="O239" s="68">
        <v>303.142</v>
      </c>
      <c r="P239" s="31">
        <f t="shared" si="713"/>
        <v>701.06299999999999</v>
      </c>
      <c r="Q239" s="31"/>
      <c r="R239" s="31">
        <f t="shared" si="714"/>
        <v>701.06299999999999</v>
      </c>
      <c r="S239" s="42"/>
      <c r="T239" s="68">
        <f t="shared" si="715"/>
        <v>701.06299999999999</v>
      </c>
      <c r="U239" s="31"/>
      <c r="V239" s="31"/>
      <c r="W239" s="31"/>
      <c r="X239" s="31"/>
      <c r="Y239" s="31">
        <f t="shared" si="716"/>
        <v>0</v>
      </c>
      <c r="Z239" s="31"/>
      <c r="AA239" s="31">
        <f t="shared" si="717"/>
        <v>0</v>
      </c>
      <c r="AB239" s="31"/>
      <c r="AC239" s="31">
        <f t="shared" si="718"/>
        <v>0</v>
      </c>
      <c r="AD239" s="31"/>
      <c r="AE239" s="31">
        <f t="shared" si="719"/>
        <v>0</v>
      </c>
      <c r="AF239" s="42"/>
      <c r="AG239" s="68">
        <f t="shared" si="720"/>
        <v>0</v>
      </c>
      <c r="AH239" s="31"/>
      <c r="AI239" s="31"/>
      <c r="AJ239" s="31"/>
      <c r="AK239" s="31"/>
      <c r="AL239" s="31">
        <f t="shared" si="721"/>
        <v>0</v>
      </c>
      <c r="AM239" s="31"/>
      <c r="AN239" s="31">
        <f t="shared" si="722"/>
        <v>0</v>
      </c>
      <c r="AO239" s="31"/>
      <c r="AP239" s="31">
        <f t="shared" si="723"/>
        <v>0</v>
      </c>
      <c r="AQ239" s="31"/>
      <c r="AR239" s="31">
        <f t="shared" si="724"/>
        <v>0</v>
      </c>
      <c r="AS239" s="42"/>
      <c r="AT239" s="68">
        <f t="shared" si="725"/>
        <v>0</v>
      </c>
      <c r="AU239" s="35" t="s">
        <v>317</v>
      </c>
      <c r="AW239" s="8"/>
    </row>
    <row r="240" spans="1:49" ht="54" x14ac:dyDescent="0.35">
      <c r="A240" s="89" t="s">
        <v>363</v>
      </c>
      <c r="B240" s="94" t="s">
        <v>319</v>
      </c>
      <c r="C240" s="97" t="s">
        <v>32</v>
      </c>
      <c r="D240" s="31"/>
      <c r="E240" s="31"/>
      <c r="F240" s="31"/>
      <c r="G240" s="31">
        <v>32.698999999999998</v>
      </c>
      <c r="H240" s="31">
        <f t="shared" si="709"/>
        <v>32.698999999999998</v>
      </c>
      <c r="I240" s="31"/>
      <c r="J240" s="31">
        <f t="shared" si="710"/>
        <v>32.698999999999998</v>
      </c>
      <c r="K240" s="31"/>
      <c r="L240" s="31">
        <f t="shared" si="711"/>
        <v>32.698999999999998</v>
      </c>
      <c r="M240" s="31"/>
      <c r="N240" s="31">
        <f t="shared" si="712"/>
        <v>32.698999999999998</v>
      </c>
      <c r="O240" s="68"/>
      <c r="P240" s="31">
        <f t="shared" si="713"/>
        <v>32.698999999999998</v>
      </c>
      <c r="Q240" s="31"/>
      <c r="R240" s="31">
        <f t="shared" si="714"/>
        <v>32.698999999999998</v>
      </c>
      <c r="S240" s="42"/>
      <c r="T240" s="68">
        <f t="shared" si="715"/>
        <v>32.698999999999998</v>
      </c>
      <c r="U240" s="31"/>
      <c r="V240" s="31"/>
      <c r="W240" s="31"/>
      <c r="X240" s="31"/>
      <c r="Y240" s="31">
        <f t="shared" si="716"/>
        <v>0</v>
      </c>
      <c r="Z240" s="31"/>
      <c r="AA240" s="31">
        <f t="shared" si="717"/>
        <v>0</v>
      </c>
      <c r="AB240" s="31"/>
      <c r="AC240" s="31">
        <f t="shared" si="718"/>
        <v>0</v>
      </c>
      <c r="AD240" s="31"/>
      <c r="AE240" s="31">
        <f t="shared" si="719"/>
        <v>0</v>
      </c>
      <c r="AF240" s="42"/>
      <c r="AG240" s="68">
        <f t="shared" si="720"/>
        <v>0</v>
      </c>
      <c r="AH240" s="31"/>
      <c r="AI240" s="31"/>
      <c r="AJ240" s="31"/>
      <c r="AK240" s="31"/>
      <c r="AL240" s="31">
        <f t="shared" si="721"/>
        <v>0</v>
      </c>
      <c r="AM240" s="31"/>
      <c r="AN240" s="31">
        <f t="shared" si="722"/>
        <v>0</v>
      </c>
      <c r="AO240" s="31"/>
      <c r="AP240" s="31">
        <f t="shared" si="723"/>
        <v>0</v>
      </c>
      <c r="AQ240" s="31"/>
      <c r="AR240" s="31">
        <f t="shared" si="724"/>
        <v>0</v>
      </c>
      <c r="AS240" s="42"/>
      <c r="AT240" s="68">
        <f t="shared" si="725"/>
        <v>0</v>
      </c>
      <c r="AU240" s="35" t="s">
        <v>320</v>
      </c>
      <c r="AW240" s="8"/>
    </row>
    <row r="241" spans="1:49" s="14" customFormat="1" hidden="1" x14ac:dyDescent="0.35">
      <c r="A241" s="12"/>
      <c r="B241" s="50" t="s">
        <v>328</v>
      </c>
      <c r="C241" s="18"/>
      <c r="D241" s="33"/>
      <c r="E241" s="33"/>
      <c r="F241" s="33"/>
      <c r="G241" s="33">
        <f>G242</f>
        <v>0</v>
      </c>
      <c r="H241" s="33">
        <f t="shared" ref="H241:V241" si="727">H242</f>
        <v>0</v>
      </c>
      <c r="I241" s="33">
        <f>I242</f>
        <v>0</v>
      </c>
      <c r="J241" s="33">
        <f t="shared" si="727"/>
        <v>0</v>
      </c>
      <c r="K241" s="33">
        <f>K242</f>
        <v>0</v>
      </c>
      <c r="L241" s="33">
        <f t="shared" si="727"/>
        <v>0</v>
      </c>
      <c r="M241" s="33">
        <f>M242</f>
        <v>0</v>
      </c>
      <c r="N241" s="33">
        <f t="shared" si="727"/>
        <v>0</v>
      </c>
      <c r="O241" s="33">
        <f>O242</f>
        <v>0</v>
      </c>
      <c r="P241" s="33">
        <f t="shared" si="727"/>
        <v>0</v>
      </c>
      <c r="Q241" s="31">
        <f>Q242</f>
        <v>0</v>
      </c>
      <c r="R241" s="33">
        <f t="shared" si="727"/>
        <v>0</v>
      </c>
      <c r="S241" s="33">
        <f>S242</f>
        <v>0</v>
      </c>
      <c r="T241" s="33">
        <f t="shared" si="727"/>
        <v>0</v>
      </c>
      <c r="U241" s="33">
        <f t="shared" si="727"/>
        <v>0</v>
      </c>
      <c r="V241" s="33">
        <f t="shared" si="727"/>
        <v>0</v>
      </c>
      <c r="W241" s="33"/>
      <c r="X241" s="33">
        <f t="shared" ref="X241:AG241" si="728">-X242</f>
        <v>0</v>
      </c>
      <c r="Y241" s="33">
        <f t="shared" si="728"/>
        <v>0</v>
      </c>
      <c r="Z241" s="33">
        <f t="shared" si="728"/>
        <v>0</v>
      </c>
      <c r="AA241" s="33">
        <f t="shared" si="728"/>
        <v>0</v>
      </c>
      <c r="AB241" s="33">
        <f t="shared" si="728"/>
        <v>0</v>
      </c>
      <c r="AC241" s="33">
        <f t="shared" si="728"/>
        <v>0</v>
      </c>
      <c r="AD241" s="31">
        <f t="shared" si="728"/>
        <v>0</v>
      </c>
      <c r="AE241" s="33">
        <f t="shared" si="728"/>
        <v>0</v>
      </c>
      <c r="AF241" s="33">
        <f t="shared" si="728"/>
        <v>0</v>
      </c>
      <c r="AG241" s="33">
        <f t="shared" si="728"/>
        <v>0</v>
      </c>
      <c r="AH241" s="33"/>
      <c r="AI241" s="33"/>
      <c r="AJ241" s="33"/>
      <c r="AK241" s="33">
        <f t="shared" ref="AK241:AT241" si="729">AK242</f>
        <v>0</v>
      </c>
      <c r="AL241" s="33">
        <f t="shared" si="729"/>
        <v>0</v>
      </c>
      <c r="AM241" s="33">
        <f t="shared" si="729"/>
        <v>0</v>
      </c>
      <c r="AN241" s="33">
        <f t="shared" si="729"/>
        <v>0</v>
      </c>
      <c r="AO241" s="33">
        <f t="shared" si="729"/>
        <v>0</v>
      </c>
      <c r="AP241" s="33">
        <f t="shared" si="729"/>
        <v>0</v>
      </c>
      <c r="AQ241" s="31">
        <f t="shared" si="729"/>
        <v>0</v>
      </c>
      <c r="AR241" s="33">
        <f t="shared" si="729"/>
        <v>0</v>
      </c>
      <c r="AS241" s="33">
        <f t="shared" si="729"/>
        <v>0</v>
      </c>
      <c r="AT241" s="33">
        <f t="shared" si="729"/>
        <v>0</v>
      </c>
      <c r="AU241" s="52"/>
      <c r="AV241" s="20" t="s">
        <v>50</v>
      </c>
      <c r="AW241" s="13"/>
    </row>
    <row r="242" spans="1:49" s="3" customFormat="1" ht="54" hidden="1" x14ac:dyDescent="0.35">
      <c r="A242" s="1"/>
      <c r="B242" s="51" t="s">
        <v>325</v>
      </c>
      <c r="C242" s="5" t="s">
        <v>326</v>
      </c>
      <c r="D242" s="31"/>
      <c r="E242" s="31"/>
      <c r="F242" s="31"/>
      <c r="G242" s="31"/>
      <c r="H242" s="31">
        <f t="shared" si="709"/>
        <v>0</v>
      </c>
      <c r="I242" s="31"/>
      <c r="J242" s="31">
        <f t="shared" ref="J242:J243" si="730">H242+I242</f>
        <v>0</v>
      </c>
      <c r="K242" s="31"/>
      <c r="L242" s="31">
        <f t="shared" ref="L242:L243" si="731">J242+K242</f>
        <v>0</v>
      </c>
      <c r="M242" s="31"/>
      <c r="N242" s="31">
        <f t="shared" ref="N242:N243" si="732">L242+M242</f>
        <v>0</v>
      </c>
      <c r="O242" s="68"/>
      <c r="P242" s="31">
        <f t="shared" ref="P242:P243" si="733">N242+O242</f>
        <v>0</v>
      </c>
      <c r="Q242" s="31"/>
      <c r="R242" s="31">
        <f t="shared" ref="R242:R243" si="734">P242+Q242</f>
        <v>0</v>
      </c>
      <c r="S242" s="31"/>
      <c r="T242" s="31">
        <f t="shared" ref="T242:T243" si="735">R242+S242</f>
        <v>0</v>
      </c>
      <c r="U242" s="31"/>
      <c r="V242" s="31"/>
      <c r="W242" s="31"/>
      <c r="X242" s="31"/>
      <c r="Y242" s="31">
        <f t="shared" si="716"/>
        <v>0</v>
      </c>
      <c r="Z242" s="31"/>
      <c r="AA242" s="31">
        <f t="shared" ref="AA242:AA243" si="736">Y242+Z242</f>
        <v>0</v>
      </c>
      <c r="AB242" s="31"/>
      <c r="AC242" s="31">
        <f t="shared" ref="AC242:AC243" si="737">AA242+AB242</f>
        <v>0</v>
      </c>
      <c r="AD242" s="31"/>
      <c r="AE242" s="31">
        <f t="shared" ref="AE242:AE243" si="738">AC242+AD242</f>
        <v>0</v>
      </c>
      <c r="AF242" s="31"/>
      <c r="AG242" s="31">
        <f t="shared" ref="AG242:AG243" si="739">AE242+AF242</f>
        <v>0</v>
      </c>
      <c r="AH242" s="31"/>
      <c r="AI242" s="31"/>
      <c r="AJ242" s="31"/>
      <c r="AK242" s="31"/>
      <c r="AL242" s="31">
        <f t="shared" ref="AL242" si="740">AJ242+AK242</f>
        <v>0</v>
      </c>
      <c r="AM242" s="31"/>
      <c r="AN242" s="31">
        <f t="shared" ref="AN242:AN243" si="741">AL242+AM242</f>
        <v>0</v>
      </c>
      <c r="AO242" s="31"/>
      <c r="AP242" s="31">
        <f t="shared" ref="AP242:AP243" si="742">AN242+AO242</f>
        <v>0</v>
      </c>
      <c r="AQ242" s="31"/>
      <c r="AR242" s="31">
        <f t="shared" ref="AR242:AR243" si="743">AP242+AQ242</f>
        <v>0</v>
      </c>
      <c r="AS242" s="31"/>
      <c r="AT242" s="31">
        <f t="shared" ref="AT242:AT243" si="744">AR242+AS242</f>
        <v>0</v>
      </c>
      <c r="AU242" s="35" t="s">
        <v>327</v>
      </c>
      <c r="AV242" s="19" t="s">
        <v>50</v>
      </c>
      <c r="AW242" s="8"/>
    </row>
    <row r="243" spans="1:49" x14ac:dyDescent="0.35">
      <c r="A243" s="104"/>
      <c r="B243" s="94" t="s">
        <v>8</v>
      </c>
      <c r="C243" s="94"/>
      <c r="D243" s="33">
        <f>D18+D88+D129+D152+D206+D210+D226</f>
        <v>5390307.2000000002</v>
      </c>
      <c r="E243" s="33">
        <f>E18+E88+E129+E152+E206+E210+E226</f>
        <v>-8893.5129999999263</v>
      </c>
      <c r="F243" s="33">
        <f t="shared" si="519"/>
        <v>5381413.6869999999</v>
      </c>
      <c r="G243" s="33">
        <f>G18+G88+G129+G152+G206+G210+G226+G241</f>
        <v>343377.679</v>
      </c>
      <c r="H243" s="33">
        <f t="shared" si="709"/>
        <v>5724791.3660000004</v>
      </c>
      <c r="I243" s="33">
        <f>I18+I88+I129+I152+I206+I210+I226+I241</f>
        <v>4.5474735088646412E-13</v>
      </c>
      <c r="J243" s="33">
        <f t="shared" si="730"/>
        <v>5724791.3660000004</v>
      </c>
      <c r="K243" s="33">
        <f>K18+K88+K129+K152+K206+K210+K226+K241</f>
        <v>-8668.4629999999997</v>
      </c>
      <c r="L243" s="33">
        <f t="shared" si="731"/>
        <v>5716122.9029999999</v>
      </c>
      <c r="M243" s="33">
        <f>M18+M88+M129+M152+M206+M210+M226+M241</f>
        <v>0</v>
      </c>
      <c r="N243" s="33">
        <f t="shared" si="732"/>
        <v>5716122.9029999999</v>
      </c>
      <c r="O243" s="33">
        <f>O18+O88+O129+O152+O206+O210+O226+O241</f>
        <v>275299.42099999997</v>
      </c>
      <c r="P243" s="33">
        <f t="shared" si="733"/>
        <v>5991422.324</v>
      </c>
      <c r="Q243" s="31">
        <f>Q18+Q88+Q129+Q152+Q206+Q210+Q226+Q241</f>
        <v>1175.914</v>
      </c>
      <c r="R243" s="42">
        <f t="shared" si="734"/>
        <v>5992598.2379999999</v>
      </c>
      <c r="S243" s="42">
        <f>S18+S88+S129+S152+S206+S210+S226+S241</f>
        <v>-3070.2420000000029</v>
      </c>
      <c r="T243" s="68">
        <f t="shared" si="735"/>
        <v>5989527.9960000003</v>
      </c>
      <c r="U243" s="33">
        <f>U18+U88+U129+U152+U206+U210+U226</f>
        <v>9388941.6999999993</v>
      </c>
      <c r="V243" s="33">
        <f>V18+V88+V129+V152+V206+V210+V226</f>
        <v>583481.68999999994</v>
      </c>
      <c r="W243" s="33">
        <f t="shared" si="527"/>
        <v>9972423.3899999987</v>
      </c>
      <c r="X243" s="33">
        <f>X18+X88+X129+X152+X206+X210+X226+X241</f>
        <v>106538.943</v>
      </c>
      <c r="Y243" s="33">
        <f t="shared" si="716"/>
        <v>10078962.332999999</v>
      </c>
      <c r="Z243" s="33">
        <f>Z18+Z88+Z129+Z152+Z206+Z210+Z226+Z241</f>
        <v>0</v>
      </c>
      <c r="AA243" s="33">
        <f t="shared" si="736"/>
        <v>10078962.332999999</v>
      </c>
      <c r="AB243" s="33">
        <f>AB18+AB88+AB129+AB152+AB206+AB210+AB226+AB241</f>
        <v>0</v>
      </c>
      <c r="AC243" s="33">
        <f t="shared" si="737"/>
        <v>10078962.332999999</v>
      </c>
      <c r="AD243" s="31">
        <f>AD18+AD88+AD129+AD152+AD206+AD210+AD226+AD241</f>
        <v>-220884.68000000002</v>
      </c>
      <c r="AE243" s="33">
        <f t="shared" si="738"/>
        <v>9858077.652999999</v>
      </c>
      <c r="AF243" s="33">
        <f>AF18+AF88+AF129+AF152+AF206+AF210+AF226+AF241</f>
        <v>-186318.69099999999</v>
      </c>
      <c r="AG243" s="68">
        <f t="shared" si="739"/>
        <v>9671758.9619999994</v>
      </c>
      <c r="AH243" s="33">
        <f>AH18+AH88+AH129+AH152+AH206+AH210+AH226</f>
        <v>4222513.8000000007</v>
      </c>
      <c r="AI243" s="33">
        <f>AI18+AI88+AI129+AI152+AI206+AI210+AI226</f>
        <v>50756.650000000023</v>
      </c>
      <c r="AJ243" s="33">
        <f t="shared" si="533"/>
        <v>4273270.4500000011</v>
      </c>
      <c r="AK243" s="33">
        <f>AK18+AK88+AK129+AK152+AK206+AK210+AK226+AK241</f>
        <v>130724.838</v>
      </c>
      <c r="AL243" s="33">
        <f t="shared" si="721"/>
        <v>4403995.2880000016</v>
      </c>
      <c r="AM243" s="33">
        <f>AM18+AM88+AM129+AM152+AM206+AM210+AM226+AM241</f>
        <v>0</v>
      </c>
      <c r="AN243" s="33">
        <f t="shared" si="741"/>
        <v>4403995.2880000016</v>
      </c>
      <c r="AO243" s="33">
        <f>AO18+AO88+AO129+AO152+AO206+AO210+AO226+AO241</f>
        <v>0</v>
      </c>
      <c r="AP243" s="33">
        <f t="shared" si="742"/>
        <v>4403995.2880000016</v>
      </c>
      <c r="AQ243" s="31">
        <f>AQ18+AQ88+AQ129+AQ152+AQ206+AQ210+AQ226+AQ241</f>
        <v>124349.08899999998</v>
      </c>
      <c r="AR243" s="33">
        <f t="shared" si="743"/>
        <v>4528344.3770000013</v>
      </c>
      <c r="AS243" s="33">
        <f>AS18+AS88+AS129+AS152+AS206+AS210+AS226+AS241</f>
        <v>-103801.60000000001</v>
      </c>
      <c r="AT243" s="68">
        <f t="shared" si="744"/>
        <v>4424542.7770000016</v>
      </c>
      <c r="AU243" s="27"/>
      <c r="AV243" s="20"/>
      <c r="AW243" s="8"/>
    </row>
    <row r="244" spans="1:49" x14ac:dyDescent="0.35">
      <c r="A244" s="104"/>
      <c r="B244" s="105" t="s">
        <v>9</v>
      </c>
      <c r="C244" s="106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68"/>
      <c r="P244" s="31"/>
      <c r="Q244" s="31"/>
      <c r="R244" s="31"/>
      <c r="S244" s="42"/>
      <c r="T244" s="68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42"/>
      <c r="AG244" s="68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42"/>
      <c r="AT244" s="68"/>
      <c r="AU244" s="25"/>
      <c r="AW244" s="8"/>
    </row>
    <row r="245" spans="1:49" x14ac:dyDescent="0.35">
      <c r="A245" s="104"/>
      <c r="B245" s="105" t="s">
        <v>20</v>
      </c>
      <c r="C245" s="107"/>
      <c r="D245" s="31">
        <f>D155</f>
        <v>621346</v>
      </c>
      <c r="E245" s="31">
        <f>E155</f>
        <v>0</v>
      </c>
      <c r="F245" s="31">
        <f t="shared" si="519"/>
        <v>621346</v>
      </c>
      <c r="G245" s="31">
        <f>G155</f>
        <v>0</v>
      </c>
      <c r="H245" s="31">
        <f t="shared" ref="H245:H248" si="745">F245+G245</f>
        <v>621346</v>
      </c>
      <c r="I245" s="31">
        <f>I155</f>
        <v>0</v>
      </c>
      <c r="J245" s="31">
        <f t="shared" ref="J245:J248" si="746">H245+I245</f>
        <v>621346</v>
      </c>
      <c r="K245" s="31">
        <f>K155</f>
        <v>0</v>
      </c>
      <c r="L245" s="31">
        <f t="shared" ref="L245:L248" si="747">J245+K245</f>
        <v>621346</v>
      </c>
      <c r="M245" s="31">
        <f>M155</f>
        <v>0</v>
      </c>
      <c r="N245" s="31">
        <f t="shared" ref="N245:N248" si="748">L245+M245</f>
        <v>621346</v>
      </c>
      <c r="O245" s="68">
        <f>O155</f>
        <v>0</v>
      </c>
      <c r="P245" s="31">
        <f t="shared" ref="P245:P248" si="749">N245+O245</f>
        <v>621346</v>
      </c>
      <c r="Q245" s="31">
        <f>Q155</f>
        <v>0</v>
      </c>
      <c r="R245" s="31">
        <f t="shared" ref="R245:R248" si="750">P245+Q245</f>
        <v>621346</v>
      </c>
      <c r="S245" s="42">
        <f>S155</f>
        <v>0</v>
      </c>
      <c r="T245" s="68">
        <f t="shared" ref="T245:T248" si="751">R245+S245</f>
        <v>621346</v>
      </c>
      <c r="U245" s="31">
        <f>U155</f>
        <v>525000</v>
      </c>
      <c r="V245" s="31">
        <f>V155</f>
        <v>0</v>
      </c>
      <c r="W245" s="31">
        <f t="shared" si="527"/>
        <v>525000</v>
      </c>
      <c r="X245" s="31">
        <f>X155</f>
        <v>0</v>
      </c>
      <c r="Y245" s="31">
        <f t="shared" ref="Y245:Y248" si="752">W245+X245</f>
        <v>525000</v>
      </c>
      <c r="Z245" s="31">
        <f>Z155</f>
        <v>0</v>
      </c>
      <c r="AA245" s="31">
        <f t="shared" ref="AA245:AA248" si="753">Y245+Z245</f>
        <v>525000</v>
      </c>
      <c r="AB245" s="31">
        <f>AB155</f>
        <v>0</v>
      </c>
      <c r="AC245" s="31">
        <f t="shared" ref="AC245:AC248" si="754">AA245+AB245</f>
        <v>525000</v>
      </c>
      <c r="AD245" s="31">
        <f>AD155</f>
        <v>0</v>
      </c>
      <c r="AE245" s="31">
        <f t="shared" ref="AE245:AE248" si="755">AC245+AD245</f>
        <v>525000</v>
      </c>
      <c r="AF245" s="42">
        <f>AF155</f>
        <v>0</v>
      </c>
      <c r="AG245" s="68">
        <f t="shared" ref="AG245:AG248" si="756">AE245+AF245</f>
        <v>525000</v>
      </c>
      <c r="AH245" s="31">
        <f>AH155</f>
        <v>1125000</v>
      </c>
      <c r="AI245" s="31">
        <f>AI155</f>
        <v>0</v>
      </c>
      <c r="AJ245" s="31">
        <f t="shared" si="533"/>
        <v>1125000</v>
      </c>
      <c r="AK245" s="31">
        <f>AK155</f>
        <v>0</v>
      </c>
      <c r="AL245" s="31">
        <f t="shared" ref="AL245:AL248" si="757">AJ245+AK245</f>
        <v>1125000</v>
      </c>
      <c r="AM245" s="31">
        <f>AM155</f>
        <v>0</v>
      </c>
      <c r="AN245" s="31">
        <f t="shared" ref="AN245:AN248" si="758">AL245+AM245</f>
        <v>1125000</v>
      </c>
      <c r="AO245" s="31">
        <f>AO155</f>
        <v>0</v>
      </c>
      <c r="AP245" s="31">
        <f t="shared" ref="AP245:AP248" si="759">AN245+AO245</f>
        <v>1125000</v>
      </c>
      <c r="AQ245" s="31">
        <f>AQ155</f>
        <v>0</v>
      </c>
      <c r="AR245" s="31">
        <f t="shared" ref="AR245:AR248" si="760">AP245+AQ245</f>
        <v>1125000</v>
      </c>
      <c r="AS245" s="42">
        <f>AS155</f>
        <v>0</v>
      </c>
      <c r="AT245" s="68">
        <f t="shared" ref="AT245:AT248" si="761">AR245+AS245</f>
        <v>1125000</v>
      </c>
      <c r="AU245" s="25"/>
      <c r="AW245" s="8"/>
    </row>
    <row r="246" spans="1:49" x14ac:dyDescent="0.35">
      <c r="A246" s="104"/>
      <c r="B246" s="105" t="s">
        <v>12</v>
      </c>
      <c r="C246" s="107"/>
      <c r="D246" s="31">
        <f>D21+D91+D132+D213</f>
        <v>449555.10000000003</v>
      </c>
      <c r="E246" s="31">
        <f>E21+E91+E132+E213</f>
        <v>-66895.599999999991</v>
      </c>
      <c r="F246" s="31">
        <f t="shared" si="519"/>
        <v>382659.50000000006</v>
      </c>
      <c r="G246" s="31">
        <f>G21+G91+G132+G213</f>
        <v>0</v>
      </c>
      <c r="H246" s="31">
        <f t="shared" si="745"/>
        <v>382659.50000000006</v>
      </c>
      <c r="I246" s="31">
        <f>I21+I91+I132+I213</f>
        <v>0</v>
      </c>
      <c r="J246" s="31">
        <f t="shared" si="746"/>
        <v>382659.50000000006</v>
      </c>
      <c r="K246" s="31">
        <f>K21+K91+K132+K213</f>
        <v>0</v>
      </c>
      <c r="L246" s="31">
        <f t="shared" si="747"/>
        <v>382659.50000000006</v>
      </c>
      <c r="M246" s="31">
        <f>M21+M91+M132+M213</f>
        <v>0</v>
      </c>
      <c r="N246" s="31">
        <f t="shared" si="748"/>
        <v>382659.50000000006</v>
      </c>
      <c r="O246" s="68">
        <f>O21+O91+O132+O213</f>
        <v>1056.8</v>
      </c>
      <c r="P246" s="31">
        <f t="shared" si="749"/>
        <v>383716.30000000005</v>
      </c>
      <c r="Q246" s="31">
        <f>Q21+Q91+Q132+Q213</f>
        <v>0</v>
      </c>
      <c r="R246" s="31">
        <f t="shared" si="750"/>
        <v>383716.30000000005</v>
      </c>
      <c r="S246" s="42">
        <f>S21+S91+S132+S213</f>
        <v>0</v>
      </c>
      <c r="T246" s="68">
        <f t="shared" si="751"/>
        <v>383716.30000000005</v>
      </c>
      <c r="U246" s="31">
        <f>U21+U91+U132+U213</f>
        <v>283053.8</v>
      </c>
      <c r="V246" s="31">
        <f>V21+V91+V132+V213</f>
        <v>50521.599999999999</v>
      </c>
      <c r="W246" s="31">
        <f t="shared" si="527"/>
        <v>333575.39999999997</v>
      </c>
      <c r="X246" s="31">
        <f>X21+X91+X132+X213</f>
        <v>0</v>
      </c>
      <c r="Y246" s="31">
        <f t="shared" si="752"/>
        <v>333575.39999999997</v>
      </c>
      <c r="Z246" s="31">
        <f>Z21+Z91+Z132+Z213</f>
        <v>0</v>
      </c>
      <c r="AA246" s="31">
        <f t="shared" si="753"/>
        <v>333575.39999999997</v>
      </c>
      <c r="AB246" s="31">
        <f>AB21+AB91+AB132+AB213</f>
        <v>0</v>
      </c>
      <c r="AC246" s="31">
        <f t="shared" si="754"/>
        <v>333575.39999999997</v>
      </c>
      <c r="AD246" s="31">
        <f>AD21+AD91+AD132+AD213</f>
        <v>-75909.899000000005</v>
      </c>
      <c r="AE246" s="31">
        <f t="shared" si="755"/>
        <v>257665.50099999996</v>
      </c>
      <c r="AF246" s="42">
        <f>AF21+AF91+AF132+AF213</f>
        <v>0</v>
      </c>
      <c r="AG246" s="68">
        <f t="shared" si="756"/>
        <v>257665.50099999996</v>
      </c>
      <c r="AH246" s="31">
        <f>AH21+AH91+AH132+AH213</f>
        <v>368128.70000000007</v>
      </c>
      <c r="AI246" s="31">
        <f>AI21+AI91+AI132+AI213</f>
        <v>0</v>
      </c>
      <c r="AJ246" s="31">
        <f t="shared" si="533"/>
        <v>368128.70000000007</v>
      </c>
      <c r="AK246" s="31">
        <f>AK21+AK91+AK132+AK213</f>
        <v>0</v>
      </c>
      <c r="AL246" s="31">
        <f t="shared" si="757"/>
        <v>368128.70000000007</v>
      </c>
      <c r="AM246" s="31">
        <f>AM21+AM91+AM132+AM213</f>
        <v>0</v>
      </c>
      <c r="AN246" s="31">
        <f t="shared" si="758"/>
        <v>368128.70000000007</v>
      </c>
      <c r="AO246" s="31">
        <f>AO21+AO91+AO132+AO213</f>
        <v>0</v>
      </c>
      <c r="AP246" s="31">
        <f t="shared" si="759"/>
        <v>368128.70000000007</v>
      </c>
      <c r="AQ246" s="31">
        <f>AQ21+AQ91+AQ132+AQ213</f>
        <v>50423.485999999997</v>
      </c>
      <c r="AR246" s="31">
        <f t="shared" si="760"/>
        <v>418552.18600000005</v>
      </c>
      <c r="AS246" s="42">
        <f>AS21+AS91+AS132+AS213</f>
        <v>0</v>
      </c>
      <c r="AT246" s="68">
        <f t="shared" si="761"/>
        <v>418552.18600000005</v>
      </c>
      <c r="AU246" s="25"/>
      <c r="AW246" s="8"/>
    </row>
    <row r="247" spans="1:49" x14ac:dyDescent="0.35">
      <c r="A247" s="104"/>
      <c r="B247" s="105" t="s">
        <v>19</v>
      </c>
      <c r="C247" s="107"/>
      <c r="D247" s="31">
        <f>D22+D92</f>
        <v>562558.19999999995</v>
      </c>
      <c r="E247" s="31">
        <f>E22+E92</f>
        <v>129888.70000000001</v>
      </c>
      <c r="F247" s="31">
        <f t="shared" si="519"/>
        <v>692446.89999999991</v>
      </c>
      <c r="G247" s="31">
        <f>G22+G92</f>
        <v>0</v>
      </c>
      <c r="H247" s="31">
        <f t="shared" si="745"/>
        <v>692446.89999999991</v>
      </c>
      <c r="I247" s="31">
        <f>I22+I92</f>
        <v>0</v>
      </c>
      <c r="J247" s="31">
        <f t="shared" si="746"/>
        <v>692446.89999999991</v>
      </c>
      <c r="K247" s="31">
        <f>K22+K92+K156</f>
        <v>0</v>
      </c>
      <c r="L247" s="31">
        <f t="shared" si="747"/>
        <v>692446.89999999991</v>
      </c>
      <c r="M247" s="31">
        <f>M22+M92+M156</f>
        <v>0</v>
      </c>
      <c r="N247" s="31">
        <f t="shared" si="748"/>
        <v>692446.89999999991</v>
      </c>
      <c r="O247" s="68">
        <f>O22+O92+O156</f>
        <v>256500</v>
      </c>
      <c r="P247" s="31">
        <f t="shared" si="749"/>
        <v>948946.89999999991</v>
      </c>
      <c r="Q247" s="31">
        <f>Q22+Q92+Q156</f>
        <v>0</v>
      </c>
      <c r="R247" s="31">
        <f t="shared" si="750"/>
        <v>948946.89999999991</v>
      </c>
      <c r="S247" s="42">
        <f>S22+S92+S156</f>
        <v>0</v>
      </c>
      <c r="T247" s="68">
        <f t="shared" si="751"/>
        <v>948946.89999999991</v>
      </c>
      <c r="U247" s="31">
        <f>U22+U92</f>
        <v>103845.8</v>
      </c>
      <c r="V247" s="31">
        <f>V22+V92</f>
        <v>959911</v>
      </c>
      <c r="W247" s="31">
        <f t="shared" si="527"/>
        <v>1063756.8</v>
      </c>
      <c r="X247" s="31">
        <f>X22+X92</f>
        <v>0</v>
      </c>
      <c r="Y247" s="31">
        <f t="shared" si="752"/>
        <v>1063756.8</v>
      </c>
      <c r="Z247" s="31">
        <f>Z22+Z92</f>
        <v>0</v>
      </c>
      <c r="AA247" s="31">
        <f t="shared" si="753"/>
        <v>1063756.8</v>
      </c>
      <c r="AB247" s="31">
        <f>AB22+AB92+AB156</f>
        <v>0</v>
      </c>
      <c r="AC247" s="31">
        <f t="shared" si="754"/>
        <v>1063756.8</v>
      </c>
      <c r="AD247" s="31">
        <f>AD22+AD92+AD156</f>
        <v>0</v>
      </c>
      <c r="AE247" s="31">
        <f t="shared" si="755"/>
        <v>1063756.8</v>
      </c>
      <c r="AF247" s="42">
        <f>AF22+AF92+AF156</f>
        <v>0</v>
      </c>
      <c r="AG247" s="68">
        <f t="shared" si="756"/>
        <v>1063756.8</v>
      </c>
      <c r="AH247" s="31">
        <f>AH22+AH92</f>
        <v>99252.7</v>
      </c>
      <c r="AI247" s="31">
        <f>AI22+AI92</f>
        <v>0</v>
      </c>
      <c r="AJ247" s="31">
        <f t="shared" si="533"/>
        <v>99252.7</v>
      </c>
      <c r="AK247" s="31">
        <f>AK22+AK92</f>
        <v>0</v>
      </c>
      <c r="AL247" s="31">
        <f t="shared" si="757"/>
        <v>99252.7</v>
      </c>
      <c r="AM247" s="31">
        <f>AM22+AM92</f>
        <v>0</v>
      </c>
      <c r="AN247" s="31">
        <f t="shared" si="758"/>
        <v>99252.7</v>
      </c>
      <c r="AO247" s="31">
        <f>AO22+AO92+AO156</f>
        <v>0</v>
      </c>
      <c r="AP247" s="31">
        <f t="shared" si="759"/>
        <v>99252.7</v>
      </c>
      <c r="AQ247" s="31">
        <f>AQ22+AQ92+AQ156</f>
        <v>0</v>
      </c>
      <c r="AR247" s="31">
        <f t="shared" si="760"/>
        <v>99252.7</v>
      </c>
      <c r="AS247" s="42">
        <f>AS22+AS92+AS156</f>
        <v>0</v>
      </c>
      <c r="AT247" s="68">
        <f t="shared" si="761"/>
        <v>99252.7</v>
      </c>
      <c r="AU247" s="25"/>
      <c r="AW247" s="8"/>
    </row>
    <row r="248" spans="1:49" x14ac:dyDescent="0.35">
      <c r="A248" s="104"/>
      <c r="B248" s="148" t="s">
        <v>26</v>
      </c>
      <c r="C248" s="149"/>
      <c r="D248" s="31">
        <f>D93</f>
        <v>1138038.3</v>
      </c>
      <c r="E248" s="31">
        <f>E93</f>
        <v>-344676.79999999993</v>
      </c>
      <c r="F248" s="31">
        <f t="shared" si="519"/>
        <v>793361.50000000012</v>
      </c>
      <c r="G248" s="31">
        <f>G93</f>
        <v>0</v>
      </c>
      <c r="H248" s="31">
        <f t="shared" si="745"/>
        <v>793361.50000000012</v>
      </c>
      <c r="I248" s="31">
        <f>I93</f>
        <v>0</v>
      </c>
      <c r="J248" s="31">
        <f t="shared" si="746"/>
        <v>793361.50000000012</v>
      </c>
      <c r="K248" s="31">
        <f>K93</f>
        <v>0</v>
      </c>
      <c r="L248" s="31">
        <f t="shared" si="747"/>
        <v>793361.50000000012</v>
      </c>
      <c r="M248" s="31">
        <f>M93</f>
        <v>0</v>
      </c>
      <c r="N248" s="31">
        <f t="shared" si="748"/>
        <v>793361.50000000012</v>
      </c>
      <c r="O248" s="68">
        <f>O93</f>
        <v>7274.442</v>
      </c>
      <c r="P248" s="31">
        <f t="shared" si="749"/>
        <v>800635.94200000016</v>
      </c>
      <c r="Q248" s="31">
        <f>Q93</f>
        <v>0</v>
      </c>
      <c r="R248" s="31">
        <f t="shared" si="750"/>
        <v>800635.94200000016</v>
      </c>
      <c r="S248" s="42">
        <f>S93</f>
        <v>0</v>
      </c>
      <c r="T248" s="68">
        <f t="shared" si="751"/>
        <v>800635.94200000016</v>
      </c>
      <c r="U248" s="31">
        <f>U93</f>
        <v>4740174.3999999994</v>
      </c>
      <c r="V248" s="31">
        <f>V93</f>
        <v>-250718.5</v>
      </c>
      <c r="W248" s="31">
        <f t="shared" si="527"/>
        <v>4489455.8999999994</v>
      </c>
      <c r="X248" s="31">
        <f>X93</f>
        <v>0</v>
      </c>
      <c r="Y248" s="31">
        <f t="shared" si="752"/>
        <v>4489455.8999999994</v>
      </c>
      <c r="Z248" s="31">
        <f>Z93</f>
        <v>0</v>
      </c>
      <c r="AA248" s="31">
        <f t="shared" si="753"/>
        <v>4489455.8999999994</v>
      </c>
      <c r="AB248" s="31">
        <f>AB93</f>
        <v>0</v>
      </c>
      <c r="AC248" s="31">
        <f t="shared" si="754"/>
        <v>4489455.8999999994</v>
      </c>
      <c r="AD248" s="31">
        <f>AD93</f>
        <v>-120158.099</v>
      </c>
      <c r="AE248" s="31">
        <f t="shared" si="755"/>
        <v>4369297.800999999</v>
      </c>
      <c r="AF248" s="42">
        <f>AF93</f>
        <v>0</v>
      </c>
      <c r="AG248" s="68">
        <f t="shared" si="756"/>
        <v>4369297.800999999</v>
      </c>
      <c r="AH248" s="31">
        <f>AH93</f>
        <v>0</v>
      </c>
      <c r="AI248" s="31">
        <f>AI93</f>
        <v>0</v>
      </c>
      <c r="AJ248" s="31">
        <f t="shared" si="533"/>
        <v>0</v>
      </c>
      <c r="AK248" s="31">
        <f>AK93</f>
        <v>0</v>
      </c>
      <c r="AL248" s="31">
        <f t="shared" si="757"/>
        <v>0</v>
      </c>
      <c r="AM248" s="31">
        <f>AM93</f>
        <v>0</v>
      </c>
      <c r="AN248" s="31">
        <f t="shared" si="758"/>
        <v>0</v>
      </c>
      <c r="AO248" s="31">
        <f>AO93</f>
        <v>0</v>
      </c>
      <c r="AP248" s="31">
        <f t="shared" si="759"/>
        <v>0</v>
      </c>
      <c r="AQ248" s="31">
        <f>AQ93</f>
        <v>0</v>
      </c>
      <c r="AR248" s="31">
        <f t="shared" si="760"/>
        <v>0</v>
      </c>
      <c r="AS248" s="42">
        <f>AS93</f>
        <v>0</v>
      </c>
      <c r="AT248" s="68">
        <f t="shared" si="761"/>
        <v>0</v>
      </c>
      <c r="AU248" s="25"/>
      <c r="AW248" s="8"/>
    </row>
    <row r="249" spans="1:49" x14ac:dyDescent="0.35">
      <c r="A249" s="104"/>
      <c r="B249" s="148" t="s">
        <v>10</v>
      </c>
      <c r="C249" s="149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68"/>
      <c r="P249" s="31"/>
      <c r="Q249" s="31"/>
      <c r="R249" s="31"/>
      <c r="S249" s="42"/>
      <c r="T249" s="68"/>
      <c r="U249" s="42">
        <f t="shared" ref="U249:AI249" si="762">U243-U245-U246-U247-U248</f>
        <v>3736867.6999999983</v>
      </c>
      <c r="V249" s="31">
        <f t="shared" si="762"/>
        <v>-176232.41000000003</v>
      </c>
      <c r="W249" s="31"/>
      <c r="X249" s="31"/>
      <c r="Y249" s="31"/>
      <c r="Z249" s="31"/>
      <c r="AA249" s="31"/>
      <c r="AB249" s="31"/>
      <c r="AC249" s="31"/>
      <c r="AD249" s="31"/>
      <c r="AE249" s="31"/>
      <c r="AF249" s="42"/>
      <c r="AG249" s="68"/>
      <c r="AH249" s="42">
        <f t="shared" si="762"/>
        <v>2630132.4000000004</v>
      </c>
      <c r="AI249" s="31">
        <f t="shared" si="762"/>
        <v>50756.650000000023</v>
      </c>
      <c r="AJ249" s="31"/>
      <c r="AK249" s="31"/>
      <c r="AL249" s="31"/>
      <c r="AM249" s="31"/>
      <c r="AN249" s="31"/>
      <c r="AO249" s="31"/>
      <c r="AP249" s="31"/>
      <c r="AQ249" s="31"/>
      <c r="AR249" s="31"/>
      <c r="AS249" s="42"/>
      <c r="AT249" s="68"/>
      <c r="AU249" s="25"/>
      <c r="AW249" s="8"/>
    </row>
    <row r="250" spans="1:49" x14ac:dyDescent="0.35">
      <c r="A250" s="104"/>
      <c r="B250" s="148" t="s">
        <v>14</v>
      </c>
      <c r="C250" s="149"/>
      <c r="D250" s="31">
        <f>D94+D95+D96+D97+D99+D100+D101+D102+D103+D104+D105+D23+D24+D25+D27+D31+D40+D46+D51+D52+D53+D54+D55+D59+D64+D76+D78+D80+D82+D107+D145+D207+D214+D221+D222+D223+D224+D227+D113+D147+D228+D229+D230+D231+D232+D233+D234+D235+D236+D237+D217</f>
        <v>2342969.5999999996</v>
      </c>
      <c r="E250" s="31">
        <f>E94+E95+E96+E97+E99+E100+E101+E102+E103+E104+E105+E23+E24+E25+E27+E31+E40+E46+E51+E52+E53+E54+E55+E59+E64+E76+E78+E80+E82+E107+E145+E207+E214+E221+E222+E223+E224+E227+E113+E147+E228+E229+E230+E231+E232+E233+E234+E235+E236+E237+E217+E238+E126+E123</f>
        <v>56204.829000000012</v>
      </c>
      <c r="F250" s="31">
        <f t="shared" si="519"/>
        <v>2399174.4289999995</v>
      </c>
      <c r="G250" s="31">
        <f>G94+G95+G96+G97+G99+G100+G101+G102+G103+G104+G105+G23+G24+G25+G27+G31+G40+G46+G51+G52+G53+G54+G55+G59+G64+G76+G78+G80+G82+G107+G145+G207+G214+G221+G222+G223+G224+G227+G113+G147+G228+G229+G230+G231+G232+G233+G234+G235+G236+G237+G217+G238+G126+G123+G239+G240+G83+G225</f>
        <v>89711.838999999978</v>
      </c>
      <c r="H250" s="31">
        <f t="shared" ref="H250:H257" si="763">F250+G250</f>
        <v>2488886.2679999997</v>
      </c>
      <c r="I250" s="31">
        <f>I94+I95+I96+I97+I99+I100+I101+I102+I103+I104+I105+I23+I24+I25+I27+I31+I40+I46+I51+I52+I53+I54+I55+I59+I64+I76+I78+I80+I82+I107+I145+I207+I214+I221+I222+I223+I224+I227+I113+I147+I228+I229+I230+I231+I232+I233+I234+I235+I236+I237+I217+I238+I126+I123+I239+I240+I83+I225</f>
        <v>-2673.2209999999995</v>
      </c>
      <c r="J250" s="31">
        <f t="shared" ref="J250:J257" si="764">H250+I250</f>
        <v>2486213.0469999998</v>
      </c>
      <c r="K250" s="31">
        <f>K94+K95+K96+K97+K99+K100+K101+K102+K103+K104+K105+K23+K24+K25+K27+K31+K40+K46+K51+K52+K53+K54+K55+K59+K64+K76+K78+K80+K82+K107+K145+K207+K214+K221+K222+K223+K224+K227+K113+K147+K228+K229+K230+K231+K232+K233+K234+K235+K236+K237+K217+K238+K126+K123+K239+K240+K83+K225</f>
        <v>-8668.4629999999997</v>
      </c>
      <c r="L250" s="31">
        <f t="shared" ref="L250:L257" si="765">J250+K250</f>
        <v>2477544.5839999998</v>
      </c>
      <c r="M250" s="31">
        <f>M94+M95+M96+M97+M99+M100+M101+M102+M103+M104+M105+M23+M24+M25+M27+M31+M40+M46+M51+M52+M53+M54+M55+M59+M64+M76+M78+M80+M82+M107+M145+M207+M214+M221+M222+M223+M224+M227+M113+M147+M228+M229+M230+M231+M232+M233+M234+M235+M236+M237+M217+M238+M126+M123+M239+M240+M83+M225</f>
        <v>0</v>
      </c>
      <c r="N250" s="31">
        <f t="shared" ref="N250:N257" si="766">L250+M250</f>
        <v>2477544.5839999998</v>
      </c>
      <c r="O250" s="68">
        <f>O94+O95+O96+O97+O99+O100+O101+O102+O103+O104+O105+O23+O24+O25+O27+O31+O40+O46+O51+O52+O53+O54+O55+O59+O64+O76+O78+O80+O82+O107+O145+O207+O214+O221+O222+O223+O224+O227+O113+O147+O228+O229+O230+O231+O232+O233+O234+O235+O236+O237+O217+O238+O126+O123+O239+O240+O83+O225+O84+O85</f>
        <v>17163.097999999998</v>
      </c>
      <c r="P250" s="31">
        <f t="shared" ref="P250:P257" si="767">N250+O250</f>
        <v>2494707.682</v>
      </c>
      <c r="Q250" s="31">
        <f>Q94+Q95+Q96+Q97+Q99+Q100+Q101+Q102+Q103+Q104+Q105+Q23+Q24+Q25+Q27+Q31+Q40+Q46+Q51+Q52+Q53+Q54+Q55+Q59+Q64+Q76+Q78+Q80+Q82+Q107+Q145+Q207+Q214+Q221+Q222+Q223+Q224+Q227+Q113+Q147+Q228+Q229+Q230+Q231+Q232+Q233+Q234+Q235+Q236+Q237+Q217+Q238+Q126+Q123+Q239+Q240+Q83+Q225+Q84+Q85</f>
        <v>0</v>
      </c>
      <c r="R250" s="31">
        <f t="shared" ref="R250:R257" si="768">P250+Q250</f>
        <v>2494707.682</v>
      </c>
      <c r="S250" s="42">
        <f>S94+S95+S96+S97+S99+S100+S101+S102+S103+S104+S105+S23+S24+S25+S27+S31+S40+S46+S51+S52+S53+S54+S55+S59+S64+S76+S78+S80+S82+S107+S145+S207+S214+S221+S222+S223+S224+S227+S113+S147+S228+S229+S230+S231+S232+S233+S234+S235+S236+S237+S217+S238+S126+S123+S239+S240+S83+S225+S84+S85+S86+S87</f>
        <v>-11066.675000000003</v>
      </c>
      <c r="T250" s="68">
        <f t="shared" ref="T250:T257" si="769">R250+S250</f>
        <v>2483641.0070000002</v>
      </c>
      <c r="U250" s="31">
        <f>U94+U95+U96+U97+U99+U100+U101+U102+U103+U104+U105+U23+U24+U25+U27+U31+U40+U46+U51+U52+U53+U54+U55+U59+U64+U76+U78+U80+U82+U107+U145+U207+U214+U221+U222+U223+U224+U227+U113+U147+U228+U229+U230+U231+U232+U233+U234+U235+U236+U237+U217+U238+U126+U123</f>
        <v>3170945.1999999993</v>
      </c>
      <c r="V250" s="31">
        <f>V94+V95+V96+V97+V99+V100+V101+V102+V103+V104+V105+V23+V24+V25+V27+V31+V40+V46+V51+V52+V53+V54+V55+V59+V64+V76+V78+V80+V82+V107+V145+V207+V214+V221+V222+V223+V224+V227+V113+V147+V228+V229+V230+V231+V232+V233+V234+V235+V236+V237+V217+V238+V126+V123</f>
        <v>1950964.39</v>
      </c>
      <c r="W250" s="31">
        <f t="shared" si="527"/>
        <v>5121909.5899999989</v>
      </c>
      <c r="X250" s="31">
        <f>X94+X95+X96+X97+X99+X100+X101+X102+X103+X104+X105+X23+X24+X25+X27+X31+X40+X46+X51+X52+X53+X54+X55+X59+X64+X76+X78+X80+X82+X107+X145+X207+X214+X221+X222+X223+X224+X227+X113+X147+X228+X229+X230+X231+X232+X233+X234+X235+X236+X237+X217+X238+X126+X123+X239+X240+X83+X225</f>
        <v>106538.943</v>
      </c>
      <c r="Y250" s="31">
        <f t="shared" ref="Y250:Y257" si="770">W250+X250</f>
        <v>5228448.5329999989</v>
      </c>
      <c r="Z250" s="31">
        <f>Z94+Z95+Z96+Z97+Z99+Z100+Z101+Z102+Z103+Z104+Z105+Z23+Z24+Z25+Z27+Z31+Z40+Z46+Z51+Z52+Z53+Z54+Z55+Z59+Z64+Z76+Z78+Z80+Z82+Z107+Z145+Z207+Z214+Z221+Z222+Z223+Z224+Z227+Z113+Z147+Z228+Z229+Z230+Z231+Z232+Z233+Z234+Z235+Z236+Z237+Z217+Z238+Z126+Z123+Z239+Z240+Z83+Z225</f>
        <v>0</v>
      </c>
      <c r="AA250" s="31">
        <f t="shared" ref="AA250:AA257" si="771">Y250+Z250</f>
        <v>5228448.5329999989</v>
      </c>
      <c r="AB250" s="31">
        <f>AB94+AB95+AB96+AB97+AB99+AB100+AB101+AB102+AB103+AB104+AB105+AB23+AB24+AB25+AB27+AB31+AB40+AB46+AB51+AB52+AB53+AB54+AB55+AB59+AB64+AB76+AB78+AB80+AB82+AB107+AB145+AB207+AB214+AB221+AB222+AB223+AB224+AB227+AB113+AB147+AB228+AB229+AB230+AB231+AB232+AB233+AB234+AB235+AB236+AB237+AB217+AB238+AB126+AB123+AB239+AB240+AB83+AB225</f>
        <v>0</v>
      </c>
      <c r="AC250" s="31">
        <f t="shared" ref="AC250:AC257" si="772">AA250+AB250</f>
        <v>5228448.5329999989</v>
      </c>
      <c r="AD250" s="31">
        <f>AD94+AD95+AD96+AD97+AD99+AD100+AD101+AD102+AD103+AD104+AD105+AD23+AD24+AD25+AD27+AD31+AD40+AD46+AD51+AD52+AD53+AD54+AD55+AD59+AD64+AD76+AD78+AD80+AD82+AD107+AD145+AD207+AD214+AD221+AD222+AD223+AD224+AD227+AD113+AD147+AD228+AD229+AD230+AD231+AD232+AD233+AD234+AD235+AD236+AD237+AD217+AD238+AD126+AD123+AD239+AD240+AD83+AD225+AD84+AD85</f>
        <v>0</v>
      </c>
      <c r="AE250" s="31">
        <f t="shared" ref="AE250:AE257" si="773">AC250+AD250</f>
        <v>5228448.5329999989</v>
      </c>
      <c r="AF250" s="42">
        <f>AF94+AF95+AF96+AF97+AF99+AF100+AF101+AF102+AF103+AF104+AF105+AF23+AF24+AF25+AF27+AF31+AF40+AF46+AF51+AF52+AF53+AF54+AF55+AF59+AF64+AF76+AF78+AF80+AF82+AF107+AF145+AF207+AF214+AF221+AF222+AF223+AF224+AF227+AF113+AF147+AF228+AF229+AF230+AF231+AF232+AF233+AF234+AF235+AF236+AF237+AF217+AF238+AF126+AF123+AF239+AF240+AF83+AF225+AF84+AF85+AF86+AF87</f>
        <v>-186318.69099999999</v>
      </c>
      <c r="AG250" s="68">
        <f t="shared" ref="AG250:AG257" si="774">AE250+AF250</f>
        <v>5042129.8419999992</v>
      </c>
      <c r="AH250" s="31">
        <f>AH94+AH95+AH96+AH97+AH99+AH100+AH101+AH102+AH103+AH104+AH105+AH23+AH24+AH25+AH27+AH31+AH40+AH46+AH51+AH52+AH53+AH54+AH55+AH59+AH64+AH76+AH78+AH80+AH82+AH107+AH145+AH207+AH214+AH221+AH222+AH223+AH224+AH227+AH113+AH147+AH228+AH229+AH230+AH231+AH232+AH233+AH234+AH235+AH236+AH237+AH217+AH238+AH126+AH123</f>
        <v>1459698.1</v>
      </c>
      <c r="AI250" s="31">
        <f>AI94+AI95+AI96+AI97+AI99+AI100+AI101+AI102+AI103+AI104+AI105+AI23+AI24+AI25+AI27+AI31+AI40+AI46+AI51+AI52+AI53+AI54+AI55+AI59+AI64+AI76+AI78+AI80+AI82+AI107+AI145+AI207+AI214+AI221+AI222+AI223+AI224+AI227+AI113+AI147+AI228+AI229+AI230+AI231+AI232+AI233+AI234+AI235+AI236+AI237+AI217+AI238+AI126+AI123</f>
        <v>50756.650000000023</v>
      </c>
      <c r="AJ250" s="31">
        <f t="shared" si="533"/>
        <v>1510454.75</v>
      </c>
      <c r="AK250" s="31">
        <f>AK94+AK95+AK96+AK97+AK99+AK100+AK101+AK102+AK103+AK104+AK105+AK23+AK24+AK25+AK27+AK31+AK40+AK46+AK51+AK52+AK53+AK54+AK55+AK59+AK64+AK76+AK78+AK80+AK82+AK107+AK145+AK207+AK214+AK221+AK222+AK223+AK224+AK227+AK113+AK147+AK228+AK229+AK230+AK231+AK232+AK233+AK234+AK235+AK236+AK237+AK217+AK238+AK126+AK123+AK239+AK240+AK83+AK225</f>
        <v>130724.838</v>
      </c>
      <c r="AL250" s="31">
        <f t="shared" ref="AL250:AL257" si="775">AJ250+AK250</f>
        <v>1641179.588</v>
      </c>
      <c r="AM250" s="31">
        <f>AM94+AM95+AM96+AM97+AM99+AM100+AM101+AM102+AM103+AM104+AM105+AM23+AM24+AM25+AM27+AM31+AM40+AM46+AM51+AM52+AM53+AM54+AM55+AM59+AM64+AM76+AM78+AM80+AM82+AM107+AM145+AM207+AM214+AM221+AM222+AM223+AM224+AM227+AM113+AM147+AM228+AM229+AM230+AM231+AM232+AM233+AM234+AM235+AM236+AM237+AM217+AM238+AM126+AM123+AM239+AM240+AM83+AM225</f>
        <v>0</v>
      </c>
      <c r="AN250" s="31">
        <f t="shared" ref="AN250:AN257" si="776">AL250+AM250</f>
        <v>1641179.588</v>
      </c>
      <c r="AO250" s="31">
        <f>AO94+AO95+AO96+AO97+AO99+AO100+AO101+AO102+AO103+AO104+AO105+AO23+AO24+AO25+AO27+AO31+AO40+AO46+AO51+AO52+AO53+AO54+AO55+AO59+AO64+AO76+AO78+AO80+AO82+AO107+AO145+AO207+AO214+AO221+AO222+AO223+AO224+AO227+AO113+AO147+AO228+AO229+AO230+AO231+AO232+AO233+AO234+AO235+AO236+AO237+AO217+AO238+AO126+AO123+AO239+AO240+AO83+AO225</f>
        <v>0</v>
      </c>
      <c r="AP250" s="31">
        <f t="shared" ref="AP250:AP257" si="777">AN250+AO250</f>
        <v>1641179.588</v>
      </c>
      <c r="AQ250" s="31">
        <f>AQ94+AQ95+AQ96+AQ97+AQ99+AQ100+AQ101+AQ102+AQ103+AQ104+AQ105+AQ23+AQ24+AQ25+AQ27+AQ31+AQ40+AQ46+AQ51+AQ52+AQ53+AQ54+AQ55+AQ59+AQ64+AQ76+AQ78+AQ80+AQ82+AQ107+AQ145+AQ207+AQ214+AQ221+AQ222+AQ223+AQ224+AQ227+AQ113+AQ147+AQ228+AQ229+AQ230+AQ231+AQ232+AQ233+AQ234+AQ235+AQ236+AQ237+AQ217+AQ238+AQ126+AQ123+AQ239+AQ240+AQ83+AQ225+AQ84+AQ85</f>
        <v>0</v>
      </c>
      <c r="AR250" s="31">
        <f t="shared" ref="AR250:AR257" si="778">AP250+AQ250</f>
        <v>1641179.588</v>
      </c>
      <c r="AS250" s="42">
        <f>AS94+AS95+AS96+AS97+AS99+AS100+AS101+AS102+AS103+AS104+AS105+AS23+AS24+AS25+AS27+AS31+AS40+AS46+AS51+AS52+AS53+AS54+AS55+AS59+AS64+AS76+AS78+AS80+AS82+AS107+AS145+AS207+AS214+AS221+AS222+AS223+AS224+AS227+AS113+AS147+AS228+AS229+AS230+AS231+AS232+AS233+AS234+AS235+AS236+AS237+AS217+AS238+AS126+AS123+AS239+AS240+AS83+AS225+AS84+AS85+AS86+AS87</f>
        <v>-103801.60000000001</v>
      </c>
      <c r="AT250" s="68">
        <f t="shared" ref="AT250:AT257" si="779">AR250+AS250</f>
        <v>1537377.9879999999</v>
      </c>
      <c r="AU250" s="25"/>
      <c r="AW250" s="8"/>
    </row>
    <row r="251" spans="1:49" x14ac:dyDescent="0.35">
      <c r="A251" s="104"/>
      <c r="B251" s="148" t="s">
        <v>3</v>
      </c>
      <c r="C251" s="149"/>
      <c r="D251" s="31">
        <f>D108+D116+D119</f>
        <v>1339312.3999999999</v>
      </c>
      <c r="E251" s="31">
        <f>E108+E116+E119</f>
        <v>-367677.39999999997</v>
      </c>
      <c r="F251" s="31">
        <f t="shared" si="519"/>
        <v>971635</v>
      </c>
      <c r="G251" s="31">
        <f>G108+G116+G119</f>
        <v>218956.44</v>
      </c>
      <c r="H251" s="31">
        <f t="shared" si="763"/>
        <v>1190591.44</v>
      </c>
      <c r="I251" s="31">
        <f>I108+I116+I119</f>
        <v>2561.8420000000001</v>
      </c>
      <c r="J251" s="31">
        <f t="shared" si="764"/>
        <v>1193153.2819999999</v>
      </c>
      <c r="K251" s="31">
        <f>K108+K116+K119</f>
        <v>0</v>
      </c>
      <c r="L251" s="31">
        <f t="shared" si="765"/>
        <v>1193153.2819999999</v>
      </c>
      <c r="M251" s="31">
        <f>M108+M116+M119</f>
        <v>0</v>
      </c>
      <c r="N251" s="31">
        <f t="shared" si="766"/>
        <v>1193153.2819999999</v>
      </c>
      <c r="O251" s="68">
        <f>O108+O116+O119</f>
        <v>56691.229000000007</v>
      </c>
      <c r="P251" s="31">
        <f t="shared" si="767"/>
        <v>1249844.5109999999</v>
      </c>
      <c r="Q251" s="31">
        <f>Q108+Q116+Q119</f>
        <v>1175.914</v>
      </c>
      <c r="R251" s="42">
        <f t="shared" si="768"/>
        <v>1251020.425</v>
      </c>
      <c r="S251" s="42">
        <f>S108+S116+S119</f>
        <v>11070.32</v>
      </c>
      <c r="T251" s="68">
        <f t="shared" si="769"/>
        <v>1262090.7450000001</v>
      </c>
      <c r="U251" s="31">
        <f>U108+U116+U119</f>
        <v>4798565.1999999993</v>
      </c>
      <c r="V251" s="31">
        <f>V108+V116+V119</f>
        <v>-1417383.4</v>
      </c>
      <c r="W251" s="31">
        <f t="shared" si="527"/>
        <v>3381181.7999999993</v>
      </c>
      <c r="X251" s="31">
        <f>X108+X116+X119</f>
        <v>0</v>
      </c>
      <c r="Y251" s="31">
        <f t="shared" si="770"/>
        <v>3381181.7999999993</v>
      </c>
      <c r="Z251" s="31">
        <f>Z108+Z116+Z119</f>
        <v>0</v>
      </c>
      <c r="AA251" s="31">
        <f t="shared" si="771"/>
        <v>3381181.7999999993</v>
      </c>
      <c r="AB251" s="31">
        <f>AB108+AB116+AB119</f>
        <v>0</v>
      </c>
      <c r="AC251" s="31">
        <f t="shared" si="772"/>
        <v>3381181.7999999993</v>
      </c>
      <c r="AD251" s="31">
        <f>AD108+AD116+AD119</f>
        <v>-196067.99800000002</v>
      </c>
      <c r="AE251" s="31">
        <f t="shared" si="773"/>
        <v>3185113.8019999992</v>
      </c>
      <c r="AF251" s="42">
        <f>AF108+AF116+AF119</f>
        <v>0</v>
      </c>
      <c r="AG251" s="68">
        <f t="shared" si="774"/>
        <v>3185113.8019999992</v>
      </c>
      <c r="AH251" s="31">
        <f>AH108+AH116+AH119</f>
        <v>860608.79999999993</v>
      </c>
      <c r="AI251" s="31">
        <f>AI108+AI116+AI119</f>
        <v>0</v>
      </c>
      <c r="AJ251" s="31">
        <f t="shared" si="533"/>
        <v>860608.79999999993</v>
      </c>
      <c r="AK251" s="31">
        <f>AK108+AK116+AK119</f>
        <v>0</v>
      </c>
      <c r="AL251" s="31">
        <f t="shared" si="775"/>
        <v>860608.79999999993</v>
      </c>
      <c r="AM251" s="31">
        <f>AM108+AM116+AM119</f>
        <v>0</v>
      </c>
      <c r="AN251" s="31">
        <f t="shared" si="776"/>
        <v>860608.79999999993</v>
      </c>
      <c r="AO251" s="31">
        <f>AO108+AO116+AO119</f>
        <v>0</v>
      </c>
      <c r="AP251" s="31">
        <f t="shared" si="777"/>
        <v>860608.79999999993</v>
      </c>
      <c r="AQ251" s="31">
        <f>AQ108+AQ116+AQ119</f>
        <v>50423.485999999997</v>
      </c>
      <c r="AR251" s="31">
        <f t="shared" si="778"/>
        <v>911032.28599999996</v>
      </c>
      <c r="AS251" s="42">
        <f>AS108+AS116+AS119</f>
        <v>0</v>
      </c>
      <c r="AT251" s="68">
        <f t="shared" si="779"/>
        <v>911032.28599999996</v>
      </c>
      <c r="AU251" s="25"/>
      <c r="AW251" s="8"/>
    </row>
    <row r="252" spans="1:49" x14ac:dyDescent="0.35">
      <c r="A252" s="104"/>
      <c r="B252" s="148" t="s">
        <v>28</v>
      </c>
      <c r="C252" s="149"/>
      <c r="D252" s="31">
        <f>D133+D137+D138+D139+D140+D141+D142+D143+D144+D157+D158+D159+D160+D161+D162+D163+D164+D168+D172+D176+D177+D181+D185+D189+D193+D198+D146</f>
        <v>1569795.6000000003</v>
      </c>
      <c r="E252" s="31">
        <f>E133+E137+E138+E139+E140+E141+E142+E143+E144+E157+E158+E159+E160+E161+E162+E163+E164+E168+E172+E176+E177+E181+E185+E189+E193+E198+E146+E148</f>
        <v>-1474.1000000000004</v>
      </c>
      <c r="F252" s="31">
        <f t="shared" si="519"/>
        <v>1568321.5000000002</v>
      </c>
      <c r="G252" s="31">
        <f>G133+G137+G138+G139+G140+G141+G142+G143+G144+G157+G158+G159+G160+G161+G162+G163+G164+G168+G172+G176+G177+G181+G185+G189+G193+G198+G146+G148+G201</f>
        <v>34709.4</v>
      </c>
      <c r="H252" s="31">
        <f t="shared" si="763"/>
        <v>1603030.9000000001</v>
      </c>
      <c r="I252" s="31">
        <f>I133+I137+I138+I139+I140+I141+I142+I143+I144+I157+I158+I159+I160+I161+I162+I163+I164+I168+I172+I176+I177+I181+I185+I189+I193+I198+I146+I148+I201</f>
        <v>0</v>
      </c>
      <c r="J252" s="31">
        <f t="shared" si="764"/>
        <v>1603030.9000000001</v>
      </c>
      <c r="K252" s="31">
        <f>K133+K137+K138+K139+K140+K141+K142+K143+K144+K157+K158+K159+K160+K161+K162+K163+K164+K168+K172+K176+K177+K181+K185+K189+K193+K198+K146+K148+K201</f>
        <v>0</v>
      </c>
      <c r="L252" s="31">
        <f t="shared" si="765"/>
        <v>1603030.9000000001</v>
      </c>
      <c r="M252" s="31">
        <f>M133+M137+M138+M139+M140+M141+M142+M143+M144+M157+M158+M159+M160+M161+M162+M163+M164+M168+M172+M176+M177+M181+M185+M189+M193+M198+M146+M148+M201</f>
        <v>0</v>
      </c>
      <c r="N252" s="31">
        <f t="shared" si="766"/>
        <v>1603030.9000000001</v>
      </c>
      <c r="O252" s="68">
        <f>O133+O137+O138+O139+O140+O141+O142+O143+O144+O157+O158+O159+O160+O161+O162+O163+O164+O168+O172+O176+O177+O181+O185+O189+O193+O198+O146+O148+O201</f>
        <v>139013.87899999999</v>
      </c>
      <c r="P252" s="31">
        <f t="shared" si="767"/>
        <v>1742044.7790000001</v>
      </c>
      <c r="Q252" s="31">
        <f>Q133+Q137+Q138+Q139+Q140+Q141+Q142+Q143+Q144+Q157+Q158+Q159+Q160+Q161+Q162+Q163+Q164+Q168+Q172+Q176+Q177+Q181+Q185+Q189+Q193+Q198+Q146+Q148+Q201</f>
        <v>0</v>
      </c>
      <c r="R252" s="31">
        <f t="shared" si="768"/>
        <v>1742044.7790000001</v>
      </c>
      <c r="S252" s="42">
        <f>S133+S137+S138+S139+S140+S141+S142+S143+S144+S157+S158+S159+S160+S161+S162+S163+S164+S168+S172+S176+S177+S181+S185+S189+S193+S198+S146+S148+S201+S205</f>
        <v>15502.397999999999</v>
      </c>
      <c r="T252" s="68">
        <f t="shared" si="769"/>
        <v>1757547.1770000001</v>
      </c>
      <c r="U252" s="31">
        <f>U133+U137+U138+U139+U140+U141+U142+U143+U144+U157+U158+U159+U160+U161+U162+U163+U164+U168+U172+U176+U177+U181+U185+U189+U193+U198+U146</f>
        <v>1313990.7</v>
      </c>
      <c r="V252" s="31">
        <f>V133+V137+V138+V139+V140+V141+V142+V143+V144+V157+V158+V159+V160+V161+V162+V163+V164+V168+V172+V176+V177+V181+V185+V189+V193+V198+V146+V148</f>
        <v>-1768.8999999999996</v>
      </c>
      <c r="W252" s="31">
        <f t="shared" si="527"/>
        <v>1312221.8</v>
      </c>
      <c r="X252" s="31">
        <f>X133+X137+X138+X139+X140+X141+X142+X143+X144+X157+X158+X159+X160+X161+X162+X163+X164+X168+X172+X176+X177+X181+X185+X189+X193+X198+X146+X148+X201</f>
        <v>0</v>
      </c>
      <c r="Y252" s="31">
        <f t="shared" si="770"/>
        <v>1312221.8</v>
      </c>
      <c r="Z252" s="31">
        <f>Z133+Z137+Z138+Z139+Z140+Z141+Z142+Z143+Z144+Z157+Z158+Z159+Z160+Z161+Z162+Z163+Z164+Z168+Z172+Z176+Z177+Z181+Z185+Z189+Z193+Z198+Z146+Z148+Z201</f>
        <v>0</v>
      </c>
      <c r="AA252" s="31">
        <f t="shared" si="771"/>
        <v>1312221.8</v>
      </c>
      <c r="AB252" s="31">
        <f>AB133+AB137+AB138+AB139+AB140+AB141+AB142+AB143+AB144+AB157+AB158+AB159+AB160+AB161+AB162+AB163+AB164+AB168+AB172+AB176+AB177+AB181+AB185+AB189+AB193+AB198+AB146+AB148+AB201</f>
        <v>0</v>
      </c>
      <c r="AC252" s="31">
        <f t="shared" si="772"/>
        <v>1312221.8</v>
      </c>
      <c r="AD252" s="31">
        <f>AD133+AD137+AD138+AD139+AD140+AD141+AD142+AD143+AD144+AD157+AD158+AD159+AD160+AD161+AD162+AD163+AD164+AD168+AD172+AD176+AD177+AD181+AD185+AD189+AD193+AD198+AD146+AD148+AD201</f>
        <v>-24816.682000000001</v>
      </c>
      <c r="AE252" s="31">
        <f t="shared" si="773"/>
        <v>1287405.118</v>
      </c>
      <c r="AF252" s="42">
        <f>AF133+AF137+AF138+AF139+AF140+AF141+AF142+AF143+AF144+AF157+AF158+AF159+AF160+AF161+AF162+AF163+AF164+AF168+AF172+AF176+AF177+AF181+AF185+AF189+AF193+AF198+AF146+AF148+AF201+AF205</f>
        <v>0</v>
      </c>
      <c r="AG252" s="68">
        <f t="shared" si="774"/>
        <v>1287405.118</v>
      </c>
      <c r="AH252" s="31">
        <f>AH133+AH137+AH138+AH139+AH140+AH141+AH142+AH143+AH144+AH157+AH158+AH159+AH160+AH161+AH162+AH163+AH164+AH168+AH172+AH176+AH177+AH181+AH185+AH189+AH193+AH198+AH146</f>
        <v>1900986.6</v>
      </c>
      <c r="AI252" s="31">
        <f>AI133+AI137+AI138+AI139+AI140+AI141+AI142+AI143+AI144+AI157+AI158+AI159+AI160+AI161+AI162+AI163+AI164+AI168+AI172+AI176+AI177+AI181+AI185+AI189+AI193+AI198+AI146+AI148</f>
        <v>0</v>
      </c>
      <c r="AJ252" s="31">
        <f t="shared" si="533"/>
        <v>1900986.6</v>
      </c>
      <c r="AK252" s="31">
        <f>AK133+AK137+AK138+AK139+AK140+AK141+AK142+AK143+AK144+AK157+AK158+AK159+AK160+AK161+AK162+AK163+AK164+AK168+AK172+AK176+AK177+AK181+AK185+AK189+AK193+AK198+AK146+AK148+AK201</f>
        <v>0</v>
      </c>
      <c r="AL252" s="31">
        <f t="shared" si="775"/>
        <v>1900986.6</v>
      </c>
      <c r="AM252" s="31">
        <f>AM133+AM137+AM138+AM139+AM140+AM141+AM142+AM143+AM144+AM157+AM158+AM159+AM160+AM161+AM162+AM163+AM164+AM168+AM172+AM176+AM177+AM181+AM185+AM189+AM193+AM198+AM146+AM148+AM201</f>
        <v>0</v>
      </c>
      <c r="AN252" s="31">
        <f t="shared" si="776"/>
        <v>1900986.6</v>
      </c>
      <c r="AO252" s="31">
        <f>AO133+AO137+AO138+AO139+AO140+AO141+AO142+AO143+AO144+AO157+AO158+AO159+AO160+AO161+AO162+AO163+AO164+AO168+AO172+AO176+AO177+AO181+AO185+AO189+AO193+AO198+AO146+AO148+AO201</f>
        <v>0</v>
      </c>
      <c r="AP252" s="31">
        <f t="shared" si="777"/>
        <v>1900986.6</v>
      </c>
      <c r="AQ252" s="31">
        <f>AQ133+AQ137+AQ138+AQ139+AQ140+AQ141+AQ142+AQ143+AQ144+AQ157+AQ158+AQ159+AQ160+AQ161+AQ162+AQ163+AQ164+AQ168+AQ172+AQ176+AQ177+AQ181+AQ185+AQ189+AQ193+AQ198+AQ146+AQ148+AQ201</f>
        <v>50302.802999999993</v>
      </c>
      <c r="AR252" s="31">
        <f t="shared" si="778"/>
        <v>1951289.4030000002</v>
      </c>
      <c r="AS252" s="42">
        <f>AS133+AS137+AS138+AS139+AS140+AS141+AS142+AS143+AS144+AS157+AS158+AS159+AS160+AS161+AS162+AS163+AS164+AS168+AS172+AS176+AS177+AS181+AS185+AS189+AS193+AS198+AS146+AS148+AS201+AS205</f>
        <v>0</v>
      </c>
      <c r="AT252" s="68">
        <f t="shared" si="779"/>
        <v>1951289.4030000002</v>
      </c>
      <c r="AU252" s="25"/>
      <c r="AW252" s="8"/>
    </row>
    <row r="253" spans="1:49" x14ac:dyDescent="0.35">
      <c r="A253" s="108"/>
      <c r="B253" s="148" t="s">
        <v>11</v>
      </c>
      <c r="C253" s="149"/>
      <c r="D253" s="31">
        <f>D36+D69+D70+D71+D72+D73+D74+D75+D77+D79+D81</f>
        <v>113474.1</v>
      </c>
      <c r="E253" s="31">
        <f>E36+E69+E70+E71+E72+E73+E74+E75+E77+E79+E81+E41</f>
        <v>256356.158</v>
      </c>
      <c r="F253" s="31">
        <f t="shared" si="519"/>
        <v>369830.25800000003</v>
      </c>
      <c r="G253" s="31">
        <f>G36+G69+G70+G71+G72+G73+G74+G75+G77+G79+G81+G41</f>
        <v>0</v>
      </c>
      <c r="H253" s="31">
        <f t="shared" si="763"/>
        <v>369830.25800000003</v>
      </c>
      <c r="I253" s="31">
        <f>I36+I69+I70+I71+I72+I73+I74+I75+I77+I79+I81+I41</f>
        <v>111.379</v>
      </c>
      <c r="J253" s="31">
        <f t="shared" si="764"/>
        <v>369941.63700000005</v>
      </c>
      <c r="K253" s="31">
        <f>K36+K69+K70+K71+K72+K73+K74+K75+K77+K79+K81+K41</f>
        <v>0</v>
      </c>
      <c r="L253" s="31">
        <f t="shared" si="765"/>
        <v>369941.63700000005</v>
      </c>
      <c r="M253" s="31">
        <f>M36+M69+M70+M71+M72+M73+M74+M75+M77+M79+M81+M41</f>
        <v>0</v>
      </c>
      <c r="N253" s="31">
        <f t="shared" si="766"/>
        <v>369941.63700000005</v>
      </c>
      <c r="O253" s="68">
        <f>O36+O69+O70+O71+O72+O73+O74+O75+O77+O79+O81+O41+O26</f>
        <v>-22568.785000000003</v>
      </c>
      <c r="P253" s="31">
        <f t="shared" si="767"/>
        <v>347372.85200000007</v>
      </c>
      <c r="Q253" s="31">
        <f>Q36+Q69+Q70+Q71+Q72+Q73+Q74+Q75+Q77+Q79+Q81+Q41+Q26</f>
        <v>0</v>
      </c>
      <c r="R253" s="31">
        <f t="shared" si="768"/>
        <v>347372.85200000007</v>
      </c>
      <c r="S253" s="42">
        <f>S36+S69+S70+S71+S72+S73+S74+S75+S77+S79+S81+S41+S26</f>
        <v>-18576.285</v>
      </c>
      <c r="T253" s="68">
        <f t="shared" si="769"/>
        <v>328796.5670000001</v>
      </c>
      <c r="U253" s="31">
        <f>U36+U69+U70+U71+U72+U73+U74+U75+U77+U79+U81</f>
        <v>50227.299999999996</v>
      </c>
      <c r="V253" s="31">
        <f>V36+V69+V70+V71+V72+V73+V74+V75+V77+V79+V81+V41</f>
        <v>0</v>
      </c>
      <c r="W253" s="31">
        <f t="shared" si="527"/>
        <v>50227.299999999996</v>
      </c>
      <c r="X253" s="31">
        <f>X36+X69+X70+X71+X72+X73+X74+X75+X77+X79+X81+X41</f>
        <v>0</v>
      </c>
      <c r="Y253" s="31">
        <f t="shared" si="770"/>
        <v>50227.299999999996</v>
      </c>
      <c r="Z253" s="31">
        <f>Z36+Z69+Z70+Z71+Z72+Z73+Z74+Z75+Z77+Z79+Z81+Z41</f>
        <v>0</v>
      </c>
      <c r="AA253" s="31">
        <f t="shared" si="771"/>
        <v>50227.299999999996</v>
      </c>
      <c r="AB253" s="31">
        <f>AB36+AB69+AB70+AB71+AB72+AB73+AB74+AB75+AB77+AB79+AB81+AB41</f>
        <v>0</v>
      </c>
      <c r="AC253" s="31">
        <f t="shared" si="772"/>
        <v>50227.299999999996</v>
      </c>
      <c r="AD253" s="31">
        <f>AD36+AD69+AD70+AD71+AD72+AD73+AD74+AD75+AD77+AD79+AD81+AD41+AD26</f>
        <v>0</v>
      </c>
      <c r="AE253" s="31">
        <f t="shared" si="773"/>
        <v>50227.299999999996</v>
      </c>
      <c r="AF253" s="42">
        <f>AF36+AF69+AF70+AF71+AF72+AF73+AF74+AF75+AF77+AF79+AF81+AF41+AF26</f>
        <v>0</v>
      </c>
      <c r="AG253" s="68">
        <f t="shared" si="774"/>
        <v>50227.299999999996</v>
      </c>
      <c r="AH253" s="31">
        <f>AH36+AH69+AH70+AH71+AH72+AH73+AH74+AH75+AH77+AH79+AH81</f>
        <v>1220.3</v>
      </c>
      <c r="AI253" s="31">
        <f>AI36+AI69+AI70+AI71+AI72+AI73+AI74+AI75+AI77+AI79+AI81+AI41</f>
        <v>0</v>
      </c>
      <c r="AJ253" s="31">
        <f t="shared" si="533"/>
        <v>1220.3</v>
      </c>
      <c r="AK253" s="31">
        <f>AK36+AK69+AK70+AK71+AK72+AK73+AK74+AK75+AK77+AK79+AK81+AK41</f>
        <v>0</v>
      </c>
      <c r="AL253" s="31">
        <f t="shared" si="775"/>
        <v>1220.3</v>
      </c>
      <c r="AM253" s="31">
        <f>AM36+AM69+AM70+AM71+AM72+AM73+AM74+AM75+AM77+AM79+AM81+AM41</f>
        <v>0</v>
      </c>
      <c r="AN253" s="31">
        <f t="shared" si="776"/>
        <v>1220.3</v>
      </c>
      <c r="AO253" s="31">
        <f>AO36+AO69+AO70+AO71+AO72+AO73+AO74+AO75+AO77+AO79+AO81+AO41</f>
        <v>0</v>
      </c>
      <c r="AP253" s="31">
        <f t="shared" si="777"/>
        <v>1220.3</v>
      </c>
      <c r="AQ253" s="31">
        <f>AQ36+AQ69+AQ70+AQ71+AQ72+AQ73+AQ74+AQ75+AQ77+AQ79+AQ81+AQ41+AQ26</f>
        <v>23622.800000000003</v>
      </c>
      <c r="AR253" s="31">
        <f t="shared" si="778"/>
        <v>24843.100000000002</v>
      </c>
      <c r="AS253" s="42">
        <f>AS36+AS69+AS70+AS71+AS72+AS73+AS74+AS75+AS77+AS79+AS81+AS41+AS26</f>
        <v>0</v>
      </c>
      <c r="AT253" s="68">
        <f t="shared" si="779"/>
        <v>24843.100000000002</v>
      </c>
      <c r="AU253" s="25"/>
    </row>
    <row r="254" spans="1:49" x14ac:dyDescent="0.35">
      <c r="A254" s="108"/>
      <c r="B254" s="109" t="s">
        <v>33</v>
      </c>
      <c r="C254" s="110"/>
      <c r="D254" s="31">
        <f>D208</f>
        <v>13981.8</v>
      </c>
      <c r="E254" s="31">
        <f>E208</f>
        <v>0</v>
      </c>
      <c r="F254" s="31">
        <f t="shared" si="519"/>
        <v>13981.8</v>
      </c>
      <c r="G254" s="31">
        <f>G208</f>
        <v>0</v>
      </c>
      <c r="H254" s="31">
        <f t="shared" si="763"/>
        <v>13981.8</v>
      </c>
      <c r="I254" s="31">
        <f>I208</f>
        <v>0</v>
      </c>
      <c r="J254" s="31">
        <f t="shared" si="764"/>
        <v>13981.8</v>
      </c>
      <c r="K254" s="31">
        <f>K208</f>
        <v>0</v>
      </c>
      <c r="L254" s="31">
        <f t="shared" si="765"/>
        <v>13981.8</v>
      </c>
      <c r="M254" s="31">
        <f>M208</f>
        <v>0</v>
      </c>
      <c r="N254" s="31">
        <f t="shared" si="766"/>
        <v>13981.8</v>
      </c>
      <c r="O254" s="68">
        <f>O208</f>
        <v>0</v>
      </c>
      <c r="P254" s="31">
        <f t="shared" si="767"/>
        <v>13981.8</v>
      </c>
      <c r="Q254" s="31">
        <f>Q208</f>
        <v>0</v>
      </c>
      <c r="R254" s="31">
        <f t="shared" si="768"/>
        <v>13981.8</v>
      </c>
      <c r="S254" s="42">
        <f>S208</f>
        <v>0</v>
      </c>
      <c r="T254" s="68">
        <f t="shared" si="769"/>
        <v>13981.8</v>
      </c>
      <c r="U254" s="31">
        <f>U208</f>
        <v>0</v>
      </c>
      <c r="V254" s="31">
        <f>V208</f>
        <v>0</v>
      </c>
      <c r="W254" s="31">
        <f t="shared" si="527"/>
        <v>0</v>
      </c>
      <c r="X254" s="31">
        <f>X208</f>
        <v>0</v>
      </c>
      <c r="Y254" s="31">
        <f t="shared" si="770"/>
        <v>0</v>
      </c>
      <c r="Z254" s="31">
        <f>Z208</f>
        <v>0</v>
      </c>
      <c r="AA254" s="31">
        <f t="shared" si="771"/>
        <v>0</v>
      </c>
      <c r="AB254" s="31">
        <f>AB208</f>
        <v>0</v>
      </c>
      <c r="AC254" s="31">
        <f t="shared" si="772"/>
        <v>0</v>
      </c>
      <c r="AD254" s="31">
        <f>AD208</f>
        <v>0</v>
      </c>
      <c r="AE254" s="31">
        <f t="shared" si="773"/>
        <v>0</v>
      </c>
      <c r="AF254" s="42">
        <f>AF208</f>
        <v>0</v>
      </c>
      <c r="AG254" s="68">
        <f t="shared" si="774"/>
        <v>0</v>
      </c>
      <c r="AH254" s="31">
        <f>AH208</f>
        <v>0</v>
      </c>
      <c r="AI254" s="31">
        <f>AI208</f>
        <v>0</v>
      </c>
      <c r="AJ254" s="31">
        <f t="shared" si="533"/>
        <v>0</v>
      </c>
      <c r="AK254" s="31">
        <f>AK208</f>
        <v>0</v>
      </c>
      <c r="AL254" s="31">
        <f t="shared" si="775"/>
        <v>0</v>
      </c>
      <c r="AM254" s="31">
        <f>AM208</f>
        <v>0</v>
      </c>
      <c r="AN254" s="31">
        <f t="shared" si="776"/>
        <v>0</v>
      </c>
      <c r="AO254" s="31">
        <f>AO208</f>
        <v>0</v>
      </c>
      <c r="AP254" s="31">
        <f t="shared" si="777"/>
        <v>0</v>
      </c>
      <c r="AQ254" s="31">
        <f>AQ208</f>
        <v>0</v>
      </c>
      <c r="AR254" s="31">
        <f t="shared" si="778"/>
        <v>0</v>
      </c>
      <c r="AS254" s="42">
        <f>AS208</f>
        <v>0</v>
      </c>
      <c r="AT254" s="68">
        <f t="shared" si="779"/>
        <v>0</v>
      </c>
      <c r="AU254" s="25"/>
    </row>
    <row r="255" spans="1:49" x14ac:dyDescent="0.35">
      <c r="A255" s="108"/>
      <c r="B255" s="109" t="s">
        <v>34</v>
      </c>
      <c r="C255" s="110"/>
      <c r="D255" s="31">
        <f>D215+D216</f>
        <v>4480.7</v>
      </c>
      <c r="E255" s="31">
        <f>E215+E216</f>
        <v>0</v>
      </c>
      <c r="F255" s="31">
        <f t="shared" si="519"/>
        <v>4480.7</v>
      </c>
      <c r="G255" s="31">
        <f>G215+G216</f>
        <v>0</v>
      </c>
      <c r="H255" s="31">
        <f t="shared" si="763"/>
        <v>4480.7</v>
      </c>
      <c r="I255" s="31">
        <f>I215+I216</f>
        <v>0</v>
      </c>
      <c r="J255" s="31">
        <f t="shared" si="764"/>
        <v>4480.7</v>
      </c>
      <c r="K255" s="31">
        <f>K215+K216</f>
        <v>0</v>
      </c>
      <c r="L255" s="31">
        <f t="shared" si="765"/>
        <v>4480.7</v>
      </c>
      <c r="M255" s="31">
        <f>M215+M216</f>
        <v>0</v>
      </c>
      <c r="N255" s="31">
        <f t="shared" si="766"/>
        <v>4480.7</v>
      </c>
      <c r="O255" s="68">
        <f>O215+O216</f>
        <v>0</v>
      </c>
      <c r="P255" s="31">
        <f t="shared" si="767"/>
        <v>4480.7</v>
      </c>
      <c r="Q255" s="31">
        <f>Q215+Q216</f>
        <v>0</v>
      </c>
      <c r="R255" s="31">
        <f t="shared" si="768"/>
        <v>4480.7</v>
      </c>
      <c r="S255" s="42">
        <f>S215+S216</f>
        <v>0</v>
      </c>
      <c r="T255" s="68">
        <f t="shared" si="769"/>
        <v>4480.7</v>
      </c>
      <c r="U255" s="31">
        <f t="shared" ref="U255:AH255" si="780">U215+U216</f>
        <v>55213.3</v>
      </c>
      <c r="V255" s="31">
        <f t="shared" si="780"/>
        <v>0</v>
      </c>
      <c r="W255" s="31">
        <f t="shared" si="527"/>
        <v>55213.3</v>
      </c>
      <c r="X255" s="31">
        <f t="shared" ref="X255:Z255" si="781">X215+X216</f>
        <v>0</v>
      </c>
      <c r="Y255" s="31">
        <f t="shared" si="770"/>
        <v>55213.3</v>
      </c>
      <c r="Z255" s="31">
        <f t="shared" si="781"/>
        <v>0</v>
      </c>
      <c r="AA255" s="31">
        <f t="shared" si="771"/>
        <v>55213.3</v>
      </c>
      <c r="AB255" s="31">
        <f t="shared" ref="AB255:AD255" si="782">AB215+AB216</f>
        <v>0</v>
      </c>
      <c r="AC255" s="31">
        <f t="shared" si="772"/>
        <v>55213.3</v>
      </c>
      <c r="AD255" s="31">
        <f t="shared" si="782"/>
        <v>0</v>
      </c>
      <c r="AE255" s="31">
        <f t="shared" si="773"/>
        <v>55213.3</v>
      </c>
      <c r="AF255" s="42">
        <f t="shared" ref="AF255" si="783">AF215+AF216</f>
        <v>0</v>
      </c>
      <c r="AG255" s="68">
        <f t="shared" si="774"/>
        <v>55213.3</v>
      </c>
      <c r="AH255" s="31">
        <f t="shared" si="780"/>
        <v>0</v>
      </c>
      <c r="AI255" s="31">
        <f>AI215+AI216</f>
        <v>0</v>
      </c>
      <c r="AJ255" s="31">
        <f t="shared" si="533"/>
        <v>0</v>
      </c>
      <c r="AK255" s="31">
        <f>AK215+AK216</f>
        <v>0</v>
      </c>
      <c r="AL255" s="31">
        <f t="shared" si="775"/>
        <v>0</v>
      </c>
      <c r="AM255" s="31">
        <f>AM215+AM216</f>
        <v>0</v>
      </c>
      <c r="AN255" s="31">
        <f t="shared" si="776"/>
        <v>0</v>
      </c>
      <c r="AO255" s="31">
        <f>AO215+AO216</f>
        <v>0</v>
      </c>
      <c r="AP255" s="31">
        <f t="shared" si="777"/>
        <v>0</v>
      </c>
      <c r="AQ255" s="31">
        <f>AQ215+AQ216</f>
        <v>0</v>
      </c>
      <c r="AR255" s="31">
        <f t="shared" si="778"/>
        <v>0</v>
      </c>
      <c r="AS255" s="42">
        <f>AS215+AS216</f>
        <v>0</v>
      </c>
      <c r="AT255" s="68">
        <f t="shared" si="779"/>
        <v>0</v>
      </c>
      <c r="AU255" s="25"/>
    </row>
    <row r="256" spans="1:49" x14ac:dyDescent="0.35">
      <c r="A256" s="108"/>
      <c r="B256" s="109" t="s">
        <v>38</v>
      </c>
      <c r="C256" s="110"/>
      <c r="D256" s="31">
        <f>D98</f>
        <v>6293</v>
      </c>
      <c r="E256" s="31">
        <f>E98+E106</f>
        <v>47697</v>
      </c>
      <c r="F256" s="31">
        <f t="shared" ref="F256" si="784">D256+E256</f>
        <v>53990</v>
      </c>
      <c r="G256" s="31">
        <f>G98+G106</f>
        <v>0</v>
      </c>
      <c r="H256" s="31">
        <f t="shared" si="763"/>
        <v>53990</v>
      </c>
      <c r="I256" s="31">
        <f>I98+I106</f>
        <v>0</v>
      </c>
      <c r="J256" s="31">
        <f t="shared" si="764"/>
        <v>53990</v>
      </c>
      <c r="K256" s="31">
        <f>K98+K106</f>
        <v>0</v>
      </c>
      <c r="L256" s="31">
        <f t="shared" si="765"/>
        <v>53990</v>
      </c>
      <c r="M256" s="31">
        <f>M98+M106</f>
        <v>0</v>
      </c>
      <c r="N256" s="31">
        <f t="shared" si="766"/>
        <v>53990</v>
      </c>
      <c r="O256" s="68">
        <f>O98+O106</f>
        <v>0</v>
      </c>
      <c r="P256" s="31">
        <f t="shared" si="767"/>
        <v>53990</v>
      </c>
      <c r="Q256" s="31">
        <f>Q98+Q106</f>
        <v>0</v>
      </c>
      <c r="R256" s="31">
        <f t="shared" si="768"/>
        <v>53990</v>
      </c>
      <c r="S256" s="42">
        <f>S98+S106</f>
        <v>0</v>
      </c>
      <c r="T256" s="68">
        <f t="shared" si="769"/>
        <v>53990</v>
      </c>
      <c r="U256" s="31">
        <f>U98</f>
        <v>0</v>
      </c>
      <c r="V256" s="31">
        <f>V98+V106</f>
        <v>51669.599999999999</v>
      </c>
      <c r="W256" s="31">
        <f t="shared" ref="W256" si="785">U256+V256</f>
        <v>51669.599999999999</v>
      </c>
      <c r="X256" s="31">
        <f>X98+X106</f>
        <v>0</v>
      </c>
      <c r="Y256" s="31">
        <f t="shared" si="770"/>
        <v>51669.599999999999</v>
      </c>
      <c r="Z256" s="31">
        <f>Z98+Z106</f>
        <v>0</v>
      </c>
      <c r="AA256" s="31">
        <f t="shared" si="771"/>
        <v>51669.599999999999</v>
      </c>
      <c r="AB256" s="31">
        <f>AB98+AB106</f>
        <v>0</v>
      </c>
      <c r="AC256" s="31">
        <f t="shared" si="772"/>
        <v>51669.599999999999</v>
      </c>
      <c r="AD256" s="31">
        <f>AD98+AD106</f>
        <v>0</v>
      </c>
      <c r="AE256" s="31">
        <f t="shared" si="773"/>
        <v>51669.599999999999</v>
      </c>
      <c r="AF256" s="42">
        <f>AF98+AF106</f>
        <v>0</v>
      </c>
      <c r="AG256" s="68">
        <f t="shared" si="774"/>
        <v>51669.599999999999</v>
      </c>
      <c r="AH256" s="31">
        <f>AH98</f>
        <v>0</v>
      </c>
      <c r="AI256" s="31">
        <f>AI98+AI106</f>
        <v>0</v>
      </c>
      <c r="AJ256" s="31">
        <f t="shared" ref="AJ256" si="786">AH256+AI256</f>
        <v>0</v>
      </c>
      <c r="AK256" s="31">
        <f>AK98+AK106</f>
        <v>0</v>
      </c>
      <c r="AL256" s="31">
        <f t="shared" si="775"/>
        <v>0</v>
      </c>
      <c r="AM256" s="31">
        <f>AM98+AM106</f>
        <v>0</v>
      </c>
      <c r="AN256" s="31">
        <f t="shared" si="776"/>
        <v>0</v>
      </c>
      <c r="AO256" s="31">
        <f>AO98+AO106</f>
        <v>0</v>
      </c>
      <c r="AP256" s="31">
        <f t="shared" si="777"/>
        <v>0</v>
      </c>
      <c r="AQ256" s="31">
        <f>AQ98+AQ106</f>
        <v>0</v>
      </c>
      <c r="AR256" s="31">
        <f t="shared" si="778"/>
        <v>0</v>
      </c>
      <c r="AS256" s="42">
        <f>AS98+AS106</f>
        <v>0</v>
      </c>
      <c r="AT256" s="68">
        <f t="shared" si="779"/>
        <v>0</v>
      </c>
      <c r="AU256" s="25"/>
    </row>
    <row r="257" spans="1:47" x14ac:dyDescent="0.35">
      <c r="A257" s="111"/>
      <c r="B257" s="146" t="s">
        <v>326</v>
      </c>
      <c r="C257" s="147"/>
      <c r="D257" s="31"/>
      <c r="E257" s="31"/>
      <c r="F257" s="31"/>
      <c r="G257" s="31">
        <f>G242</f>
        <v>0</v>
      </c>
      <c r="H257" s="31">
        <f t="shared" si="763"/>
        <v>0</v>
      </c>
      <c r="I257" s="31">
        <f>I242</f>
        <v>0</v>
      </c>
      <c r="J257" s="31">
        <f t="shared" si="764"/>
        <v>0</v>
      </c>
      <c r="K257" s="31">
        <f>K242</f>
        <v>0</v>
      </c>
      <c r="L257" s="31">
        <f t="shared" si="765"/>
        <v>0</v>
      </c>
      <c r="M257" s="31">
        <f>M242</f>
        <v>0</v>
      </c>
      <c r="N257" s="31">
        <f t="shared" si="766"/>
        <v>0</v>
      </c>
      <c r="O257" s="68">
        <f>O242+O209</f>
        <v>85000</v>
      </c>
      <c r="P257" s="31">
        <f t="shared" si="767"/>
        <v>85000</v>
      </c>
      <c r="Q257" s="31">
        <f>Q242+Q209</f>
        <v>0</v>
      </c>
      <c r="R257" s="31">
        <f t="shared" si="768"/>
        <v>85000</v>
      </c>
      <c r="S257" s="42">
        <f>S242+S209</f>
        <v>0</v>
      </c>
      <c r="T257" s="68">
        <f t="shared" si="769"/>
        <v>85000</v>
      </c>
      <c r="U257" s="31"/>
      <c r="V257" s="31"/>
      <c r="W257" s="31"/>
      <c r="X257" s="31">
        <f>X242</f>
        <v>0</v>
      </c>
      <c r="Y257" s="31">
        <f t="shared" si="770"/>
        <v>0</v>
      </c>
      <c r="Z257" s="31">
        <f>Z242</f>
        <v>0</v>
      </c>
      <c r="AA257" s="31">
        <f t="shared" si="771"/>
        <v>0</v>
      </c>
      <c r="AB257" s="31">
        <f>AB242</f>
        <v>0</v>
      </c>
      <c r="AC257" s="31">
        <f t="shared" si="772"/>
        <v>0</v>
      </c>
      <c r="AD257" s="31">
        <f>AD242+AD209</f>
        <v>0</v>
      </c>
      <c r="AE257" s="31">
        <f t="shared" si="773"/>
        <v>0</v>
      </c>
      <c r="AF257" s="42">
        <f>AF242+AF209</f>
        <v>0</v>
      </c>
      <c r="AG257" s="68">
        <f t="shared" si="774"/>
        <v>0</v>
      </c>
      <c r="AH257" s="31"/>
      <c r="AI257" s="31"/>
      <c r="AJ257" s="31"/>
      <c r="AK257" s="31">
        <f>AK242</f>
        <v>0</v>
      </c>
      <c r="AL257" s="31">
        <f t="shared" si="775"/>
        <v>0</v>
      </c>
      <c r="AM257" s="31">
        <f>AM242</f>
        <v>0</v>
      </c>
      <c r="AN257" s="31">
        <f t="shared" si="776"/>
        <v>0</v>
      </c>
      <c r="AO257" s="31">
        <f>AO242</f>
        <v>0</v>
      </c>
      <c r="AP257" s="31">
        <f t="shared" si="777"/>
        <v>0</v>
      </c>
      <c r="AQ257" s="31">
        <f>AQ242+AQ209</f>
        <v>0</v>
      </c>
      <c r="AR257" s="31">
        <f t="shared" si="778"/>
        <v>0</v>
      </c>
      <c r="AS257" s="42">
        <f>AS242+AS209</f>
        <v>0</v>
      </c>
      <c r="AT257" s="68">
        <f t="shared" si="779"/>
        <v>0</v>
      </c>
      <c r="AU257" s="25"/>
    </row>
    <row r="258" spans="1:47" x14ac:dyDescent="0.35">
      <c r="D258" s="11"/>
      <c r="E258" s="11">
        <f>E243-E250-E251-E252-E253-E254-E255-E256</f>
        <v>0</v>
      </c>
      <c r="F258" s="11"/>
      <c r="G258" s="11">
        <f>G243-G250-G251-G252-G253-G254-G255-G256-G257</f>
        <v>2.1827872842550278E-11</v>
      </c>
      <c r="H258" s="11"/>
      <c r="I258" s="11">
        <f>I243-I250-I251-I252-I253-I254-I255-I256-I257</f>
        <v>-9.9475983006414026E-14</v>
      </c>
      <c r="J258" s="11"/>
      <c r="K258" s="11">
        <f>K243-K250-K251-K252-K253-K254-K255-K256-K257</f>
        <v>0</v>
      </c>
      <c r="L258" s="11"/>
      <c r="M258" s="11">
        <f>M243-M250-M251-M252-M253-M254-M255-M256-M257</f>
        <v>0</v>
      </c>
      <c r="N258" s="11"/>
      <c r="O258" s="69">
        <f>O243-O250-O251-O252-O253-O254-O255-O256-O257</f>
        <v>0</v>
      </c>
      <c r="P258" s="11"/>
      <c r="Q258" s="11">
        <f>Q243-Q250-Q251-Q252-Q253-Q254-Q255-Q256-Q257</f>
        <v>0</v>
      </c>
      <c r="R258" s="11"/>
      <c r="S258" s="43">
        <f>S243-S250-S251-S252-S253-S254-S255-S256-S257</f>
        <v>0</v>
      </c>
      <c r="T258" s="69"/>
      <c r="U258" s="43">
        <f t="shared" ref="U258:AK258" si="787">U243-U250-U251-U252-U253-U254-U255-U256-U257</f>
        <v>7.9307937994599342E-10</v>
      </c>
      <c r="V258" s="43">
        <f t="shared" si="787"/>
        <v>-4.3655745685100555E-11</v>
      </c>
      <c r="W258" s="43">
        <f t="shared" si="787"/>
        <v>4.2928149923682213E-10</v>
      </c>
      <c r="X258" s="11">
        <f t="shared" si="787"/>
        <v>0</v>
      </c>
      <c r="Y258" s="11"/>
      <c r="Z258" s="11">
        <f t="shared" ref="Z258:AB258" si="788">Z243-Z250-Z251-Z252-Z253-Z254-Z255-Z256-Z257</f>
        <v>0</v>
      </c>
      <c r="AA258" s="11"/>
      <c r="AB258" s="11">
        <f t="shared" si="788"/>
        <v>0</v>
      </c>
      <c r="AC258" s="11"/>
      <c r="AD258" s="11">
        <f t="shared" ref="AD258:AF258" si="789">AD243-AD250-AD251-AD252-AD253-AD254-AD255-AD256-AD257</f>
        <v>0</v>
      </c>
      <c r="AE258" s="11"/>
      <c r="AF258" s="43">
        <f t="shared" si="789"/>
        <v>0</v>
      </c>
      <c r="AG258" s="69"/>
      <c r="AH258" s="43">
        <f t="shared" si="787"/>
        <v>7.4510353442747146E-10</v>
      </c>
      <c r="AI258" s="43">
        <f t="shared" si="787"/>
        <v>0</v>
      </c>
      <c r="AJ258" s="43">
        <f t="shared" si="787"/>
        <v>1.2107648217352107E-9</v>
      </c>
      <c r="AK258" s="11">
        <f t="shared" si="787"/>
        <v>0</v>
      </c>
      <c r="AL258" s="11"/>
      <c r="AM258" s="11">
        <f t="shared" ref="AM258:AO258" si="790">AM243-AM250-AM251-AM252-AM253-AM254-AM255-AM256-AM257</f>
        <v>0</v>
      </c>
      <c r="AN258" s="11"/>
      <c r="AO258" s="11">
        <f t="shared" si="790"/>
        <v>0</v>
      </c>
      <c r="AP258" s="11"/>
      <c r="AQ258" s="11">
        <f t="shared" ref="AQ258:AS258" si="791">AQ243-AQ250-AQ251-AQ252-AQ253-AQ254-AQ255-AQ256-AQ257</f>
        <v>-2.1827872842550278E-11</v>
      </c>
      <c r="AR258" s="11"/>
      <c r="AS258" s="43">
        <f t="shared" si="791"/>
        <v>0</v>
      </c>
      <c r="AT258" s="69"/>
      <c r="AU258" s="29"/>
    </row>
    <row r="259" spans="1:47" x14ac:dyDescent="0.35"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69"/>
      <c r="P259" s="11"/>
      <c r="Q259" s="11"/>
      <c r="R259" s="11"/>
      <c r="S259" s="43"/>
      <c r="T259" s="69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43"/>
      <c r="AG259" s="69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43"/>
      <c r="AT259" s="69"/>
      <c r="AU259" s="29"/>
    </row>
    <row r="260" spans="1:47" x14ac:dyDescent="0.35"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69"/>
      <c r="P260" s="11"/>
      <c r="Q260" s="11"/>
      <c r="R260" s="11"/>
      <c r="S260" s="43"/>
      <c r="T260" s="69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43"/>
      <c r="AG260" s="69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43"/>
      <c r="AT260" s="69"/>
      <c r="AU260" s="29"/>
    </row>
    <row r="261" spans="1:47" x14ac:dyDescent="0.35"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69"/>
      <c r="P261" s="11"/>
      <c r="Q261" s="11"/>
      <c r="R261" s="11"/>
      <c r="S261" s="43"/>
      <c r="T261" s="69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43"/>
      <c r="AG261" s="69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43"/>
      <c r="AT261" s="69"/>
      <c r="AU261" s="29"/>
    </row>
  </sheetData>
  <sheetProtection password="CF5C" sheet="1" objects="1" scenarios="1"/>
  <autoFilter ref="A17:AW258">
    <filterColumn colId="47">
      <filters blank="1"/>
    </filterColumn>
  </autoFilter>
  <mergeCells count="70">
    <mergeCell ref="R16:R17"/>
    <mergeCell ref="AD16:AD17"/>
    <mergeCell ref="AE16:AE17"/>
    <mergeCell ref="B257:C257"/>
    <mergeCell ref="D16:D17"/>
    <mergeCell ref="B251:C251"/>
    <mergeCell ref="B252:C252"/>
    <mergeCell ref="B253:C253"/>
    <mergeCell ref="B250:C250"/>
    <mergeCell ref="H16:H17"/>
    <mergeCell ref="Y16:Y17"/>
    <mergeCell ref="B16:B17"/>
    <mergeCell ref="C16:C17"/>
    <mergeCell ref="B248:C248"/>
    <mergeCell ref="B249:C249"/>
    <mergeCell ref="P16:P17"/>
    <mergeCell ref="AJ16:AJ17"/>
    <mergeCell ref="E16:E17"/>
    <mergeCell ref="F16:F17"/>
    <mergeCell ref="V16:V17"/>
    <mergeCell ref="W16:W17"/>
    <mergeCell ref="AI16:AI17"/>
    <mergeCell ref="U16:U17"/>
    <mergeCell ref="AH16:AH17"/>
    <mergeCell ref="G16:G17"/>
    <mergeCell ref="X16:X17"/>
    <mergeCell ref="I16:I17"/>
    <mergeCell ref="AB16:AB17"/>
    <mergeCell ref="AC16:AC17"/>
    <mergeCell ref="J16:J17"/>
    <mergeCell ref="Q16:Q17"/>
    <mergeCell ref="Z16:Z17"/>
    <mergeCell ref="AA16:AA17"/>
    <mergeCell ref="N16:N17"/>
    <mergeCell ref="A216:A217"/>
    <mergeCell ref="B216:B217"/>
    <mergeCell ref="A78:A79"/>
    <mergeCell ref="B78:B79"/>
    <mergeCell ref="A80:A81"/>
    <mergeCell ref="B80:B81"/>
    <mergeCell ref="K16:K17"/>
    <mergeCell ref="L16:L17"/>
    <mergeCell ref="A214:A215"/>
    <mergeCell ref="B214:B215"/>
    <mergeCell ref="M16:M17"/>
    <mergeCell ref="A26:A27"/>
    <mergeCell ref="O16:O17"/>
    <mergeCell ref="S16:S17"/>
    <mergeCell ref="A16:A17"/>
    <mergeCell ref="A207:A208"/>
    <mergeCell ref="B207:B208"/>
    <mergeCell ref="A41:A46"/>
    <mergeCell ref="A76:A77"/>
    <mergeCell ref="B76:B77"/>
    <mergeCell ref="AG4:AT4"/>
    <mergeCell ref="A11:AT11"/>
    <mergeCell ref="A12:AT13"/>
    <mergeCell ref="T16:T17"/>
    <mergeCell ref="AF16:AF17"/>
    <mergeCell ref="AG16:AG17"/>
    <mergeCell ref="AS16:AS17"/>
    <mergeCell ref="AT16:AT17"/>
    <mergeCell ref="AQ16:AQ17"/>
    <mergeCell ref="AR16:AR17"/>
    <mergeCell ref="AO16:AO17"/>
    <mergeCell ref="AP16:AP17"/>
    <mergeCell ref="AM16:AM17"/>
    <mergeCell ref="AN16:AN17"/>
    <mergeCell ref="AK16:AK17"/>
    <mergeCell ref="AL16:AL17"/>
  </mergeCells>
  <printOptions horizontalCentered="1"/>
  <pageMargins left="0.78740157480314965" right="0.11811023622047245" top="0.33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2022-05-24T12:14:02Z</cp:lastPrinted>
  <dcterms:created xsi:type="dcterms:W3CDTF">2014-02-04T08:37:28Z</dcterms:created>
  <dcterms:modified xsi:type="dcterms:W3CDTF">2022-05-24T12:14:21Z</dcterms:modified>
</cp:coreProperties>
</file>