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22 год\9. июнь\"/>
    </mc:Choice>
  </mc:AlternateContent>
  <bookViews>
    <workbookView xWindow="0" yWindow="0" windowWidth="23040" windowHeight="9375"/>
  </bookViews>
  <sheets>
    <sheet name="2022-2024" sheetId="1" r:id="rId1"/>
  </sheets>
  <definedNames>
    <definedName name="_xlnm._FilterDatabase" localSheetId="0" hidden="1">'2022-2024'!$A$14:$BE$260</definedName>
    <definedName name="_xlnm.Print_Titles" localSheetId="0">'2022-2024'!$13:$14</definedName>
    <definedName name="_xlnm.Print_Area" localSheetId="0">'2022-2024'!$A$1:$BB$259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71" i="1" l="1"/>
  <c r="BA225" i="1" l="1"/>
  <c r="AL225" i="1"/>
  <c r="W225" i="1"/>
  <c r="BA259" i="1" l="1"/>
  <c r="BB259" i="1" s="1"/>
  <c r="AL259" i="1"/>
  <c r="AM259" i="1" s="1"/>
  <c r="W259" i="1"/>
  <c r="X259" i="1" s="1"/>
  <c r="AM204" i="1"/>
  <c r="BA203" i="1"/>
  <c r="BB203" i="1" s="1"/>
  <c r="BB204" i="1"/>
  <c r="W203" i="1"/>
  <c r="X204" i="1"/>
  <c r="X203" i="1" l="1"/>
  <c r="AL203" i="1"/>
  <c r="BA240" i="1"/>
  <c r="AL240" i="1"/>
  <c r="W240" i="1"/>
  <c r="BB243" i="1"/>
  <c r="AM243" i="1"/>
  <c r="X243" i="1"/>
  <c r="AM203" i="1" l="1"/>
  <c r="BB242" i="1"/>
  <c r="AM242" i="1"/>
  <c r="X242" i="1"/>
  <c r="BA258" i="1" l="1"/>
  <c r="BA257" i="1"/>
  <c r="BA256" i="1"/>
  <c r="BA255" i="1"/>
  <c r="BA216" i="1"/>
  <c r="BA209" i="1" s="1"/>
  <c r="BA212" i="1"/>
  <c r="BA211" i="1"/>
  <c r="BA205" i="1"/>
  <c r="BA195" i="1"/>
  <c r="BA190" i="1"/>
  <c r="BA186" i="1"/>
  <c r="BA182" i="1"/>
  <c r="BA178" i="1"/>
  <c r="BA174" i="1"/>
  <c r="BA169" i="1"/>
  <c r="BA165" i="1"/>
  <c r="BA161" i="1"/>
  <c r="BA152" i="1"/>
  <c r="BA246" i="1" s="1"/>
  <c r="BA151" i="1"/>
  <c r="BA145" i="1"/>
  <c r="BA130" i="1"/>
  <c r="BA129" i="1"/>
  <c r="BA128" i="1"/>
  <c r="BA116" i="1"/>
  <c r="BA113" i="1"/>
  <c r="BA110" i="1"/>
  <c r="BA105" i="1"/>
  <c r="BA90" i="1"/>
  <c r="BA249" i="1" s="1"/>
  <c r="BA89" i="1"/>
  <c r="BA88" i="1"/>
  <c r="BA87" i="1"/>
  <c r="BA61" i="1"/>
  <c r="BA56" i="1"/>
  <c r="BA52" i="1"/>
  <c r="BA43" i="1"/>
  <c r="BA33" i="1"/>
  <c r="BA28" i="1"/>
  <c r="BA19" i="1"/>
  <c r="BA18" i="1"/>
  <c r="BA17" i="1"/>
  <c r="AL258" i="1"/>
  <c r="AL257" i="1"/>
  <c r="AL256" i="1"/>
  <c r="AL255" i="1"/>
  <c r="AL216" i="1"/>
  <c r="AL212" i="1"/>
  <c r="AL211" i="1"/>
  <c r="AL205" i="1"/>
  <c r="AL195" i="1"/>
  <c r="AL190" i="1"/>
  <c r="AL186" i="1"/>
  <c r="AL182" i="1"/>
  <c r="AL178" i="1"/>
  <c r="AL174" i="1"/>
  <c r="AL169" i="1"/>
  <c r="AL165" i="1"/>
  <c r="AL161" i="1"/>
  <c r="AL152" i="1"/>
  <c r="AL246" i="1" s="1"/>
  <c r="AL151" i="1"/>
  <c r="AL145" i="1"/>
  <c r="AL130" i="1"/>
  <c r="AL129" i="1"/>
  <c r="AL128" i="1"/>
  <c r="AL123" i="1"/>
  <c r="AL120" i="1"/>
  <c r="AL116" i="1"/>
  <c r="AL113" i="1"/>
  <c r="AL110" i="1"/>
  <c r="AL105" i="1"/>
  <c r="AL90" i="1"/>
  <c r="AL89" i="1"/>
  <c r="AL88" i="1"/>
  <c r="AL87" i="1"/>
  <c r="AL61" i="1"/>
  <c r="AL56" i="1"/>
  <c r="AL52" i="1"/>
  <c r="AL43" i="1"/>
  <c r="AL33" i="1"/>
  <c r="AL254" i="1" s="1"/>
  <c r="AL28" i="1"/>
  <c r="AL24" i="1"/>
  <c r="AL19" i="1"/>
  <c r="AL18" i="1"/>
  <c r="AL17" i="1"/>
  <c r="W258" i="1"/>
  <c r="W257" i="1"/>
  <c r="W256" i="1"/>
  <c r="W255" i="1"/>
  <c r="W216" i="1"/>
  <c r="W209" i="1" s="1"/>
  <c r="W212" i="1"/>
  <c r="W211" i="1"/>
  <c r="W205" i="1"/>
  <c r="W198" i="1"/>
  <c r="W195" i="1"/>
  <c r="W190" i="1"/>
  <c r="W186" i="1"/>
  <c r="W182" i="1"/>
  <c r="W178" i="1"/>
  <c r="W174" i="1"/>
  <c r="W169" i="1"/>
  <c r="W165" i="1"/>
  <c r="W161" i="1"/>
  <c r="W153" i="1"/>
  <c r="W152" i="1"/>
  <c r="W246" i="1" s="1"/>
  <c r="W151" i="1"/>
  <c r="W145" i="1"/>
  <c r="W130" i="1"/>
  <c r="W129" i="1"/>
  <c r="W128" i="1"/>
  <c r="W123" i="1"/>
  <c r="W120" i="1"/>
  <c r="W116" i="1"/>
  <c r="W113" i="1"/>
  <c r="W110" i="1"/>
  <c r="W105" i="1"/>
  <c r="W90" i="1"/>
  <c r="W249" i="1" s="1"/>
  <c r="W89" i="1"/>
  <c r="W88" i="1"/>
  <c r="W87" i="1"/>
  <c r="W61" i="1"/>
  <c r="W56" i="1"/>
  <c r="W52" i="1"/>
  <c r="W43" i="1"/>
  <c r="W38" i="1"/>
  <c r="W33" i="1"/>
  <c r="W28" i="1"/>
  <c r="W24" i="1"/>
  <c r="W19" i="1"/>
  <c r="W18" i="1"/>
  <c r="W17" i="1"/>
  <c r="W251" i="1" l="1"/>
  <c r="BA85" i="1"/>
  <c r="W248" i="1"/>
  <c r="AL251" i="1"/>
  <c r="BA251" i="1"/>
  <c r="AL248" i="1"/>
  <c r="AL15" i="1"/>
  <c r="BA248" i="1"/>
  <c r="W252" i="1"/>
  <c r="AL85" i="1"/>
  <c r="AL126" i="1"/>
  <c r="BA252" i="1"/>
  <c r="W15" i="1"/>
  <c r="BA253" i="1"/>
  <c r="W149" i="1"/>
  <c r="W247" i="1"/>
  <c r="AL149" i="1"/>
  <c r="BA149" i="1"/>
  <c r="AL253" i="1"/>
  <c r="AL209" i="1"/>
  <c r="BA126" i="1"/>
  <c r="W253" i="1"/>
  <c r="BA15" i="1"/>
  <c r="BA247" i="1"/>
  <c r="BA254" i="1"/>
  <c r="AL247" i="1"/>
  <c r="AL249" i="1"/>
  <c r="AL252" i="1"/>
  <c r="W85" i="1"/>
  <c r="W126" i="1"/>
  <c r="W254" i="1"/>
  <c r="U258" i="1"/>
  <c r="U257" i="1"/>
  <c r="U256" i="1"/>
  <c r="U255" i="1"/>
  <c r="U240" i="1"/>
  <c r="U225" i="1"/>
  <c r="U216" i="1"/>
  <c r="U209" i="1" s="1"/>
  <c r="U212" i="1"/>
  <c r="U211" i="1"/>
  <c r="U205" i="1"/>
  <c r="U198" i="1"/>
  <c r="U195" i="1"/>
  <c r="U190" i="1"/>
  <c r="U186" i="1"/>
  <c r="U182" i="1"/>
  <c r="U178" i="1"/>
  <c r="U174" i="1"/>
  <c r="U169" i="1"/>
  <c r="U165" i="1"/>
  <c r="U161" i="1"/>
  <c r="U153" i="1"/>
  <c r="U152" i="1"/>
  <c r="U246" i="1" s="1"/>
  <c r="U151" i="1"/>
  <c r="U145" i="1"/>
  <c r="U130" i="1"/>
  <c r="U129" i="1"/>
  <c r="U128" i="1"/>
  <c r="U123" i="1"/>
  <c r="U120" i="1"/>
  <c r="U116" i="1"/>
  <c r="U113" i="1"/>
  <c r="U110" i="1"/>
  <c r="U105" i="1"/>
  <c r="U90" i="1"/>
  <c r="U249" i="1" s="1"/>
  <c r="U89" i="1"/>
  <c r="U88" i="1"/>
  <c r="U87" i="1"/>
  <c r="U61" i="1"/>
  <c r="U56" i="1"/>
  <c r="U52" i="1"/>
  <c r="U43" i="1"/>
  <c r="U38" i="1"/>
  <c r="U33" i="1"/>
  <c r="U28" i="1"/>
  <c r="U24" i="1"/>
  <c r="U19" i="1"/>
  <c r="U18" i="1"/>
  <c r="U17" i="1"/>
  <c r="W244" i="1" l="1"/>
  <c r="W260" i="1" s="1"/>
  <c r="BA244" i="1"/>
  <c r="BA260" i="1" s="1"/>
  <c r="AL244" i="1"/>
  <c r="AL260" i="1" s="1"/>
  <c r="U15" i="1"/>
  <c r="U248" i="1"/>
  <c r="U149" i="1"/>
  <c r="U252" i="1"/>
  <c r="U247" i="1"/>
  <c r="U251" i="1"/>
  <c r="U253" i="1"/>
  <c r="U85" i="1"/>
  <c r="U126" i="1"/>
  <c r="U254" i="1"/>
  <c r="AY17" i="1"/>
  <c r="AJ17" i="1"/>
  <c r="S17" i="1"/>
  <c r="S19" i="1"/>
  <c r="AZ84" i="1"/>
  <c r="BB84" i="1" s="1"/>
  <c r="AK84" i="1"/>
  <c r="AM84" i="1" s="1"/>
  <c r="T84" i="1"/>
  <c r="V84" i="1" s="1"/>
  <c r="X84" i="1" s="1"/>
  <c r="U244" i="1" l="1"/>
  <c r="AZ83" i="1"/>
  <c r="BB83" i="1" s="1"/>
  <c r="AK83" i="1"/>
  <c r="AM83" i="1" s="1"/>
  <c r="T83" i="1"/>
  <c r="V83" i="1" s="1"/>
  <c r="X83" i="1" s="1"/>
  <c r="U260" i="1" l="1"/>
  <c r="AY151" i="1"/>
  <c r="AJ151" i="1"/>
  <c r="S151" i="1"/>
  <c r="AZ202" i="1"/>
  <c r="BB202" i="1" s="1"/>
  <c r="AK202" i="1"/>
  <c r="AM202" i="1" s="1"/>
  <c r="T202" i="1"/>
  <c r="V202" i="1" s="1"/>
  <c r="X202" i="1" s="1"/>
  <c r="AY258" i="1" l="1"/>
  <c r="AY257" i="1"/>
  <c r="AY256" i="1"/>
  <c r="AY255" i="1"/>
  <c r="AY240" i="1"/>
  <c r="AY225" i="1"/>
  <c r="AY216" i="1"/>
  <c r="AY209" i="1" s="1"/>
  <c r="AY212" i="1"/>
  <c r="AY211" i="1"/>
  <c r="AY205" i="1"/>
  <c r="AY195" i="1"/>
  <c r="AY190" i="1"/>
  <c r="AY186" i="1"/>
  <c r="AY182" i="1"/>
  <c r="AY178" i="1"/>
  <c r="AY174" i="1"/>
  <c r="AY169" i="1"/>
  <c r="AY165" i="1"/>
  <c r="AY161" i="1"/>
  <c r="AY152" i="1"/>
  <c r="AY246" i="1" s="1"/>
  <c r="AY145" i="1"/>
  <c r="AY130" i="1"/>
  <c r="AY129" i="1"/>
  <c r="AY128" i="1"/>
  <c r="AY116" i="1"/>
  <c r="AY113" i="1"/>
  <c r="AY110" i="1"/>
  <c r="AY105" i="1"/>
  <c r="AY90" i="1"/>
  <c r="AY89" i="1"/>
  <c r="AY88" i="1"/>
  <c r="AY87" i="1"/>
  <c r="AY61" i="1"/>
  <c r="AY56" i="1"/>
  <c r="AY52" i="1"/>
  <c r="AY43" i="1"/>
  <c r="AY33" i="1"/>
  <c r="AY254" i="1" s="1"/>
  <c r="AY28" i="1"/>
  <c r="AY19" i="1"/>
  <c r="AY18" i="1"/>
  <c r="AJ258" i="1"/>
  <c r="AJ257" i="1"/>
  <c r="AJ256" i="1"/>
  <c r="AJ255" i="1"/>
  <c r="AJ240" i="1"/>
  <c r="AJ225" i="1"/>
  <c r="AJ216" i="1"/>
  <c r="AJ209" i="1" s="1"/>
  <c r="AJ212" i="1"/>
  <c r="AJ211" i="1"/>
  <c r="AJ205" i="1"/>
  <c r="AJ195" i="1"/>
  <c r="AJ190" i="1"/>
  <c r="AJ186" i="1"/>
  <c r="AJ182" i="1"/>
  <c r="AJ178" i="1"/>
  <c r="AJ174" i="1"/>
  <c r="AJ169" i="1"/>
  <c r="AJ165" i="1"/>
  <c r="AJ161" i="1"/>
  <c r="AJ152" i="1"/>
  <c r="AJ246" i="1" s="1"/>
  <c r="AJ145" i="1"/>
  <c r="AJ130" i="1"/>
  <c r="AJ129" i="1"/>
  <c r="AJ128" i="1"/>
  <c r="AJ123" i="1"/>
  <c r="AJ120" i="1"/>
  <c r="AJ116" i="1"/>
  <c r="AJ113" i="1"/>
  <c r="AJ110" i="1"/>
  <c r="AJ105" i="1"/>
  <c r="AJ90" i="1"/>
  <c r="AJ249" i="1" s="1"/>
  <c r="AJ89" i="1"/>
  <c r="AJ88" i="1"/>
  <c r="AJ87" i="1"/>
  <c r="AJ61" i="1"/>
  <c r="AJ56" i="1"/>
  <c r="AJ52" i="1"/>
  <c r="AJ43" i="1"/>
  <c r="AJ33" i="1"/>
  <c r="AJ28" i="1"/>
  <c r="AJ24" i="1"/>
  <c r="AJ19" i="1"/>
  <c r="AJ18" i="1"/>
  <c r="S258" i="1"/>
  <c r="S257" i="1"/>
  <c r="S256" i="1"/>
  <c r="S255" i="1"/>
  <c r="S240" i="1"/>
  <c r="S225" i="1"/>
  <c r="S216" i="1"/>
  <c r="S209" i="1" s="1"/>
  <c r="S212" i="1"/>
  <c r="S211" i="1"/>
  <c r="S205" i="1"/>
  <c r="S198" i="1"/>
  <c r="S195" i="1"/>
  <c r="S190" i="1"/>
  <c r="S186" i="1"/>
  <c r="S182" i="1"/>
  <c r="S178" i="1"/>
  <c r="S174" i="1"/>
  <c r="S169" i="1"/>
  <c r="S165" i="1"/>
  <c r="S161" i="1"/>
  <c r="S153" i="1"/>
  <c r="S152" i="1"/>
  <c r="S246" i="1" s="1"/>
  <c r="S145" i="1"/>
  <c r="S130" i="1"/>
  <c r="S129" i="1"/>
  <c r="S128" i="1"/>
  <c r="S123" i="1"/>
  <c r="S120" i="1"/>
  <c r="S116" i="1"/>
  <c r="S113" i="1"/>
  <c r="S110" i="1"/>
  <c r="S105" i="1"/>
  <c r="S90" i="1"/>
  <c r="S249" i="1" s="1"/>
  <c r="S89" i="1"/>
  <c r="S88" i="1"/>
  <c r="S87" i="1"/>
  <c r="S61" i="1"/>
  <c r="S56" i="1"/>
  <c r="S52" i="1"/>
  <c r="S43" i="1"/>
  <c r="S38" i="1"/>
  <c r="S33" i="1"/>
  <c r="S28" i="1"/>
  <c r="S24" i="1"/>
  <c r="S18" i="1"/>
  <c r="AY248" i="1" l="1"/>
  <c r="S251" i="1"/>
  <c r="S15" i="1"/>
  <c r="AY251" i="1"/>
  <c r="AY15" i="1"/>
  <c r="AJ15" i="1"/>
  <c r="AJ251" i="1"/>
  <c r="S248" i="1"/>
  <c r="S149" i="1"/>
  <c r="AY253" i="1"/>
  <c r="S252" i="1"/>
  <c r="S253" i="1"/>
  <c r="S254" i="1"/>
  <c r="AJ149" i="1"/>
  <c r="AJ248" i="1"/>
  <c r="AJ252" i="1"/>
  <c r="AJ253" i="1"/>
  <c r="AY126" i="1"/>
  <c r="S85" i="1"/>
  <c r="AY149" i="1"/>
  <c r="AY247" i="1"/>
  <c r="AY85" i="1"/>
  <c r="AY249" i="1"/>
  <c r="AY252" i="1"/>
  <c r="AJ126" i="1"/>
  <c r="AJ85" i="1"/>
  <c r="AJ247" i="1"/>
  <c r="AJ254" i="1"/>
  <c r="S247" i="1"/>
  <c r="S126" i="1"/>
  <c r="Q107" i="1"/>
  <c r="AY244" i="1" l="1"/>
  <c r="AJ244" i="1"/>
  <c r="S244" i="1"/>
  <c r="Q258" i="1"/>
  <c r="Q257" i="1"/>
  <c r="Q256" i="1"/>
  <c r="Q255" i="1"/>
  <c r="Q240" i="1"/>
  <c r="Q225" i="1"/>
  <c r="Q216" i="1"/>
  <c r="Q209" i="1" s="1"/>
  <c r="Q212" i="1"/>
  <c r="Q211" i="1"/>
  <c r="Q205" i="1"/>
  <c r="Q198" i="1"/>
  <c r="Q195" i="1"/>
  <c r="Q190" i="1"/>
  <c r="Q186" i="1"/>
  <c r="Q182" i="1"/>
  <c r="Q178" i="1"/>
  <c r="Q174" i="1"/>
  <c r="Q169" i="1"/>
  <c r="Q165" i="1"/>
  <c r="Q161" i="1"/>
  <c r="Q153" i="1"/>
  <c r="Q152" i="1"/>
  <c r="Q246" i="1" s="1"/>
  <c r="Q151" i="1"/>
  <c r="Q145" i="1"/>
  <c r="Q130" i="1"/>
  <c r="Q129" i="1"/>
  <c r="Q128" i="1"/>
  <c r="Q123" i="1"/>
  <c r="Q120" i="1"/>
  <c r="Q116" i="1"/>
  <c r="Q113" i="1"/>
  <c r="Q110" i="1"/>
  <c r="Q105" i="1"/>
  <c r="Q90" i="1"/>
  <c r="Q249" i="1" s="1"/>
  <c r="Q89" i="1"/>
  <c r="Q88" i="1"/>
  <c r="Q87" i="1"/>
  <c r="Q61" i="1"/>
  <c r="Q56" i="1"/>
  <c r="Q52" i="1"/>
  <c r="Q43" i="1"/>
  <c r="Q38" i="1"/>
  <c r="Q33" i="1"/>
  <c r="Q28" i="1"/>
  <c r="Q24" i="1"/>
  <c r="Q19" i="1"/>
  <c r="Q18" i="1"/>
  <c r="Q17" i="1"/>
  <c r="Q254" i="1" l="1"/>
  <c r="Q248" i="1"/>
  <c r="Q251" i="1"/>
  <c r="Q15" i="1"/>
  <c r="AY260" i="1"/>
  <c r="AJ260" i="1"/>
  <c r="S260" i="1"/>
  <c r="Q126" i="1"/>
  <c r="Q252" i="1"/>
  <c r="Q85" i="1"/>
  <c r="Q149" i="1"/>
  <c r="Q253" i="1"/>
  <c r="Q247" i="1"/>
  <c r="AW258" i="1"/>
  <c r="AH258" i="1"/>
  <c r="O258" i="1"/>
  <c r="AW205" i="1"/>
  <c r="AH205" i="1"/>
  <c r="O205" i="1"/>
  <c r="Q244" i="1" l="1"/>
  <c r="AX208" i="1"/>
  <c r="AZ208" i="1" s="1"/>
  <c r="BB208" i="1" s="1"/>
  <c r="AI208" i="1"/>
  <c r="AK208" i="1" s="1"/>
  <c r="AM208" i="1" s="1"/>
  <c r="P208" i="1"/>
  <c r="R208" i="1" s="1"/>
  <c r="T208" i="1" s="1"/>
  <c r="V208" i="1" s="1"/>
  <c r="X208" i="1" s="1"/>
  <c r="O171" i="1"/>
  <c r="O107" i="1"/>
  <c r="O192" i="1"/>
  <c r="O193" i="1"/>
  <c r="Q260" i="1" l="1"/>
  <c r="AW17" i="1"/>
  <c r="AH17" i="1"/>
  <c r="O17" i="1"/>
  <c r="AX81" i="1"/>
  <c r="AZ81" i="1" s="1"/>
  <c r="BB81" i="1" s="1"/>
  <c r="AX82" i="1"/>
  <c r="AZ82" i="1" s="1"/>
  <c r="BB82" i="1" s="1"/>
  <c r="AI81" i="1"/>
  <c r="AK81" i="1" s="1"/>
  <c r="AM81" i="1" s="1"/>
  <c r="AI82" i="1"/>
  <c r="AK82" i="1" s="1"/>
  <c r="AM82" i="1" s="1"/>
  <c r="P81" i="1"/>
  <c r="R81" i="1" s="1"/>
  <c r="T81" i="1" s="1"/>
  <c r="V81" i="1" s="1"/>
  <c r="X81" i="1" s="1"/>
  <c r="P82" i="1"/>
  <c r="R82" i="1" s="1"/>
  <c r="T82" i="1" s="1"/>
  <c r="V82" i="1" s="1"/>
  <c r="X82" i="1" s="1"/>
  <c r="P23" i="1" l="1"/>
  <c r="R23" i="1" s="1"/>
  <c r="T23" i="1" s="1"/>
  <c r="V23" i="1" s="1"/>
  <c r="X23" i="1" s="1"/>
  <c r="AX23" i="1"/>
  <c r="AZ23" i="1" s="1"/>
  <c r="BB23" i="1" s="1"/>
  <c r="AI23" i="1"/>
  <c r="AK23" i="1" s="1"/>
  <c r="AM23" i="1" s="1"/>
  <c r="AW257" i="1" l="1"/>
  <c r="AW256" i="1"/>
  <c r="AW255" i="1"/>
  <c r="AW240" i="1"/>
  <c r="AW225" i="1"/>
  <c r="AW216" i="1"/>
  <c r="AW209" i="1" s="1"/>
  <c r="AW212" i="1"/>
  <c r="AW211" i="1"/>
  <c r="AW195" i="1"/>
  <c r="AW190" i="1"/>
  <c r="AW186" i="1"/>
  <c r="AW182" i="1"/>
  <c r="AW178" i="1"/>
  <c r="AW174" i="1"/>
  <c r="AW169" i="1"/>
  <c r="AW165" i="1"/>
  <c r="AW161" i="1"/>
  <c r="AW152" i="1"/>
  <c r="AW246" i="1" s="1"/>
  <c r="AW151" i="1"/>
  <c r="AW145" i="1"/>
  <c r="AW130" i="1"/>
  <c r="AW129" i="1"/>
  <c r="AW128" i="1"/>
  <c r="AW116" i="1"/>
  <c r="AW113" i="1"/>
  <c r="AW110" i="1"/>
  <c r="AW105" i="1"/>
  <c r="AW90" i="1"/>
  <c r="AW249" i="1" s="1"/>
  <c r="AW89" i="1"/>
  <c r="AW88" i="1"/>
  <c r="AW87" i="1"/>
  <c r="AW61" i="1"/>
  <c r="AW56" i="1"/>
  <c r="AW52" i="1"/>
  <c r="AW43" i="1"/>
  <c r="AW33" i="1"/>
  <c r="AW254" i="1" s="1"/>
  <c r="AW28" i="1"/>
  <c r="AW19" i="1"/>
  <c r="AW18" i="1"/>
  <c r="AH257" i="1"/>
  <c r="AH256" i="1"/>
  <c r="AH255" i="1"/>
  <c r="AH240" i="1"/>
  <c r="AH225" i="1"/>
  <c r="AH216" i="1"/>
  <c r="AH209" i="1" s="1"/>
  <c r="AH212" i="1"/>
  <c r="AH211" i="1"/>
  <c r="AH195" i="1"/>
  <c r="AH190" i="1"/>
  <c r="AH186" i="1"/>
  <c r="AH182" i="1"/>
  <c r="AH178" i="1"/>
  <c r="AH174" i="1"/>
  <c r="AH169" i="1"/>
  <c r="AH165" i="1"/>
  <c r="AH161" i="1"/>
  <c r="AH152" i="1"/>
  <c r="AH246" i="1" s="1"/>
  <c r="AH151" i="1"/>
  <c r="AH145" i="1"/>
  <c r="AH130" i="1"/>
  <c r="AH129" i="1"/>
  <c r="AH128" i="1"/>
  <c r="AH123" i="1"/>
  <c r="AH120" i="1"/>
  <c r="AH116" i="1"/>
  <c r="AH113" i="1"/>
  <c r="AH110" i="1"/>
  <c r="AH105" i="1"/>
  <c r="AH90" i="1"/>
  <c r="AH249" i="1" s="1"/>
  <c r="AH89" i="1"/>
  <c r="AH88" i="1"/>
  <c r="AH87" i="1"/>
  <c r="AH61" i="1"/>
  <c r="AH56" i="1"/>
  <c r="AH52" i="1"/>
  <c r="AH43" i="1"/>
  <c r="AH33" i="1"/>
  <c r="AH254" i="1" s="1"/>
  <c r="AH28" i="1"/>
  <c r="AH24" i="1"/>
  <c r="AH19" i="1"/>
  <c r="AH18" i="1"/>
  <c r="O257" i="1"/>
  <c r="O256" i="1"/>
  <c r="O255" i="1"/>
  <c r="O240" i="1"/>
  <c r="O225" i="1"/>
  <c r="O216" i="1"/>
  <c r="O209" i="1" s="1"/>
  <c r="O212" i="1"/>
  <c r="O211" i="1"/>
  <c r="O198" i="1"/>
  <c r="O195" i="1"/>
  <c r="O190" i="1"/>
  <c r="O186" i="1"/>
  <c r="O182" i="1"/>
  <c r="O178" i="1"/>
  <c r="O174" i="1"/>
  <c r="O169" i="1"/>
  <c r="O165" i="1"/>
  <c r="O161" i="1"/>
  <c r="O153" i="1"/>
  <c r="O152" i="1"/>
  <c r="O246" i="1" s="1"/>
  <c r="O151" i="1"/>
  <c r="O145" i="1"/>
  <c r="O130" i="1"/>
  <c r="O129" i="1"/>
  <c r="O128" i="1"/>
  <c r="O123" i="1"/>
  <c r="O120" i="1"/>
  <c r="O116" i="1"/>
  <c r="O113" i="1"/>
  <c r="O110" i="1"/>
  <c r="O105" i="1"/>
  <c r="O90" i="1"/>
  <c r="O89" i="1"/>
  <c r="O88" i="1"/>
  <c r="O87" i="1"/>
  <c r="O61" i="1"/>
  <c r="O56" i="1"/>
  <c r="O52" i="1"/>
  <c r="O43" i="1"/>
  <c r="O38" i="1"/>
  <c r="O33" i="1"/>
  <c r="O28" i="1"/>
  <c r="O24" i="1"/>
  <c r="O19" i="1"/>
  <c r="O18" i="1"/>
  <c r="O254" i="1" l="1"/>
  <c r="AH251" i="1"/>
  <c r="AH15" i="1"/>
  <c r="AW251" i="1"/>
  <c r="AW15" i="1"/>
  <c r="O15" i="1"/>
  <c r="O251" i="1"/>
  <c r="AW85" i="1"/>
  <c r="AH248" i="1"/>
  <c r="AH149" i="1"/>
  <c r="AW248" i="1"/>
  <c r="O248" i="1"/>
  <c r="AH253" i="1"/>
  <c r="AH126" i="1"/>
  <c r="AW252" i="1"/>
  <c r="AH252" i="1"/>
  <c r="AH85" i="1"/>
  <c r="AW247" i="1"/>
  <c r="AW126" i="1"/>
  <c r="AW253" i="1"/>
  <c r="AW149" i="1"/>
  <c r="AH247" i="1"/>
  <c r="O253" i="1"/>
  <c r="O85" i="1"/>
  <c r="O247" i="1"/>
  <c r="O249" i="1"/>
  <c r="O252" i="1"/>
  <c r="O126" i="1"/>
  <c r="O149" i="1"/>
  <c r="M258" i="1"/>
  <c r="M257" i="1"/>
  <c r="M256" i="1"/>
  <c r="M255" i="1"/>
  <c r="M240" i="1"/>
  <c r="M225" i="1"/>
  <c r="M216" i="1"/>
  <c r="M212" i="1"/>
  <c r="M211" i="1"/>
  <c r="M205" i="1"/>
  <c r="M198" i="1"/>
  <c r="M195" i="1"/>
  <c r="M192" i="1"/>
  <c r="M190" i="1" s="1"/>
  <c r="M186" i="1"/>
  <c r="M182" i="1"/>
  <c r="M178" i="1"/>
  <c r="M174" i="1"/>
  <c r="M169" i="1"/>
  <c r="M165" i="1"/>
  <c r="M161" i="1"/>
  <c r="M153" i="1"/>
  <c r="M152" i="1"/>
  <c r="M246" i="1" s="1"/>
  <c r="M151" i="1"/>
  <c r="M145" i="1"/>
  <c r="M130" i="1"/>
  <c r="M129" i="1"/>
  <c r="M128" i="1"/>
  <c r="M123" i="1"/>
  <c r="M120" i="1"/>
  <c r="M116" i="1"/>
  <c r="M113" i="1"/>
  <c r="M110" i="1"/>
  <c r="M105" i="1"/>
  <c r="M90" i="1"/>
  <c r="M89" i="1"/>
  <c r="M88" i="1"/>
  <c r="M87" i="1"/>
  <c r="M61" i="1"/>
  <c r="M56" i="1"/>
  <c r="M52" i="1"/>
  <c r="M43" i="1"/>
  <c r="M38" i="1"/>
  <c r="M33" i="1"/>
  <c r="M28" i="1"/>
  <c r="M24" i="1"/>
  <c r="M19" i="1"/>
  <c r="M18" i="1"/>
  <c r="M17" i="1"/>
  <c r="M254" i="1" l="1"/>
  <c r="AW244" i="1"/>
  <c r="AW260" i="1" s="1"/>
  <c r="M149" i="1"/>
  <c r="AH244" i="1"/>
  <c r="O244" i="1"/>
  <c r="M248" i="1"/>
  <c r="M209" i="1"/>
  <c r="M251" i="1"/>
  <c r="M253" i="1"/>
  <c r="M15" i="1"/>
  <c r="M85" i="1"/>
  <c r="M247" i="1"/>
  <c r="M249" i="1"/>
  <c r="M252" i="1"/>
  <c r="M126" i="1"/>
  <c r="K192" i="1"/>
  <c r="AH260" i="1" l="1"/>
  <c r="O260" i="1"/>
  <c r="M244" i="1"/>
  <c r="AV153" i="1"/>
  <c r="AX153" i="1" s="1"/>
  <c r="AZ153" i="1" s="1"/>
  <c r="BB153" i="1" s="1"/>
  <c r="AG153" i="1"/>
  <c r="AI153" i="1" s="1"/>
  <c r="AK153" i="1" s="1"/>
  <c r="AM153" i="1" s="1"/>
  <c r="K151" i="1"/>
  <c r="K152" i="1"/>
  <c r="K153" i="1"/>
  <c r="L153" i="1" s="1"/>
  <c r="N153" i="1" s="1"/>
  <c r="P153" i="1" s="1"/>
  <c r="R153" i="1" s="1"/>
  <c r="T153" i="1" s="1"/>
  <c r="V153" i="1" s="1"/>
  <c r="X153" i="1" s="1"/>
  <c r="M260" i="1" l="1"/>
  <c r="AV200" i="1"/>
  <c r="AX200" i="1" s="1"/>
  <c r="AZ200" i="1" s="1"/>
  <c r="BB200" i="1" s="1"/>
  <c r="AV201" i="1"/>
  <c r="AX201" i="1" s="1"/>
  <c r="AZ201" i="1" s="1"/>
  <c r="BB201" i="1" s="1"/>
  <c r="AG200" i="1"/>
  <c r="AI200" i="1" s="1"/>
  <c r="AK200" i="1" s="1"/>
  <c r="AM200" i="1" s="1"/>
  <c r="AG201" i="1"/>
  <c r="AI201" i="1" s="1"/>
  <c r="AK201" i="1" s="1"/>
  <c r="AM201" i="1" s="1"/>
  <c r="K198" i="1"/>
  <c r="H200" i="1"/>
  <c r="J200" i="1" s="1"/>
  <c r="L200" i="1" s="1"/>
  <c r="N200" i="1" s="1"/>
  <c r="P200" i="1" s="1"/>
  <c r="R200" i="1" s="1"/>
  <c r="T200" i="1" s="1"/>
  <c r="V200" i="1" s="1"/>
  <c r="X200" i="1" s="1"/>
  <c r="H201" i="1"/>
  <c r="J201" i="1" s="1"/>
  <c r="L201" i="1" s="1"/>
  <c r="N201" i="1" s="1"/>
  <c r="P201" i="1" s="1"/>
  <c r="R201" i="1" s="1"/>
  <c r="T201" i="1" s="1"/>
  <c r="V201" i="1" s="1"/>
  <c r="X201" i="1" s="1"/>
  <c r="K190" i="1" l="1"/>
  <c r="AF190" i="1"/>
  <c r="AU190" i="1"/>
  <c r="AV194" i="1"/>
  <c r="AX194" i="1" s="1"/>
  <c r="AZ194" i="1" s="1"/>
  <c r="BB194" i="1" s="1"/>
  <c r="AG194" i="1"/>
  <c r="AI194" i="1" s="1"/>
  <c r="AK194" i="1" s="1"/>
  <c r="AM194" i="1" s="1"/>
  <c r="L194" i="1"/>
  <c r="N194" i="1" s="1"/>
  <c r="P194" i="1" s="1"/>
  <c r="R194" i="1" s="1"/>
  <c r="T194" i="1" s="1"/>
  <c r="V194" i="1" s="1"/>
  <c r="X194" i="1" s="1"/>
  <c r="AU145" i="1" l="1"/>
  <c r="AF145" i="1"/>
  <c r="K145" i="1"/>
  <c r="K258" i="1" l="1"/>
  <c r="K257" i="1"/>
  <c r="K256" i="1"/>
  <c r="K255" i="1"/>
  <c r="K240" i="1"/>
  <c r="K225" i="1"/>
  <c r="K216" i="1"/>
  <c r="K212" i="1"/>
  <c r="K211" i="1"/>
  <c r="K205" i="1"/>
  <c r="K195" i="1"/>
  <c r="K186" i="1"/>
  <c r="K182" i="1"/>
  <c r="K178" i="1"/>
  <c r="K174" i="1"/>
  <c r="K169" i="1"/>
  <c r="K165" i="1"/>
  <c r="K161" i="1"/>
  <c r="K246" i="1"/>
  <c r="K130" i="1"/>
  <c r="K129" i="1"/>
  <c r="K128" i="1"/>
  <c r="K123" i="1"/>
  <c r="K120" i="1"/>
  <c r="K116" i="1"/>
  <c r="K113" i="1"/>
  <c r="K110" i="1"/>
  <c r="K105" i="1"/>
  <c r="K90" i="1"/>
  <c r="K249" i="1" s="1"/>
  <c r="K89" i="1"/>
  <c r="K88" i="1"/>
  <c r="K87" i="1"/>
  <c r="K61" i="1"/>
  <c r="K56" i="1"/>
  <c r="K52" i="1"/>
  <c r="K43" i="1"/>
  <c r="K38" i="1"/>
  <c r="K33" i="1"/>
  <c r="K28" i="1"/>
  <c r="K24" i="1"/>
  <c r="K19" i="1"/>
  <c r="K18" i="1"/>
  <c r="K17" i="1"/>
  <c r="AU258" i="1"/>
  <c r="AU257" i="1"/>
  <c r="AU256" i="1"/>
  <c r="AU240" i="1"/>
  <c r="AU225" i="1"/>
  <c r="AU216" i="1"/>
  <c r="AU212" i="1"/>
  <c r="AU211" i="1"/>
  <c r="AU195" i="1"/>
  <c r="AU186" i="1"/>
  <c r="AU182" i="1"/>
  <c r="AU178" i="1"/>
  <c r="AU174" i="1"/>
  <c r="AU169" i="1"/>
  <c r="AU165" i="1"/>
  <c r="AU161" i="1"/>
  <c r="AU152" i="1"/>
  <c r="AU246" i="1" s="1"/>
  <c r="AU151" i="1"/>
  <c r="AU130" i="1"/>
  <c r="AU129" i="1"/>
  <c r="AU128" i="1"/>
  <c r="AU116" i="1"/>
  <c r="AU113" i="1"/>
  <c r="AU110" i="1"/>
  <c r="AU105" i="1"/>
  <c r="AU90" i="1"/>
  <c r="AU249" i="1" s="1"/>
  <c r="AU89" i="1"/>
  <c r="AU88" i="1"/>
  <c r="AU87" i="1"/>
  <c r="AU61" i="1"/>
  <c r="AU56" i="1"/>
  <c r="AU52" i="1"/>
  <c r="AU43" i="1"/>
  <c r="AU33" i="1"/>
  <c r="AU254" i="1" s="1"/>
  <c r="AU28" i="1"/>
  <c r="AU19" i="1"/>
  <c r="AU18" i="1"/>
  <c r="AU17" i="1"/>
  <c r="AF258" i="1"/>
  <c r="AF257" i="1"/>
  <c r="AF256" i="1"/>
  <c r="AF255" i="1"/>
  <c r="AF240" i="1"/>
  <c r="AF225" i="1"/>
  <c r="AF216" i="1"/>
  <c r="AF209" i="1" s="1"/>
  <c r="AF212" i="1"/>
  <c r="AF211" i="1"/>
  <c r="AF205" i="1"/>
  <c r="AF195" i="1"/>
  <c r="AF186" i="1"/>
  <c r="AF182" i="1"/>
  <c r="AF178" i="1"/>
  <c r="AF174" i="1"/>
  <c r="AF169" i="1"/>
  <c r="AF165" i="1"/>
  <c r="AF161" i="1"/>
  <c r="AF152" i="1"/>
  <c r="AF246" i="1" s="1"/>
  <c r="AF151" i="1"/>
  <c r="AF130" i="1"/>
  <c r="AF129" i="1"/>
  <c r="AF128" i="1"/>
  <c r="AF123" i="1"/>
  <c r="AF120" i="1"/>
  <c r="AF116" i="1"/>
  <c r="AF113" i="1"/>
  <c r="AF110" i="1"/>
  <c r="AF105" i="1"/>
  <c r="AF90" i="1"/>
  <c r="AF249" i="1" s="1"/>
  <c r="AF89" i="1"/>
  <c r="AF88" i="1"/>
  <c r="AF87" i="1"/>
  <c r="AF61" i="1"/>
  <c r="AF56" i="1"/>
  <c r="AF52" i="1"/>
  <c r="AF43" i="1"/>
  <c r="AF33" i="1"/>
  <c r="AF254" i="1" s="1"/>
  <c r="AF28" i="1"/>
  <c r="AF24" i="1"/>
  <c r="AF19" i="1"/>
  <c r="AF18" i="1"/>
  <c r="AF17" i="1"/>
  <c r="AF248" i="1" l="1"/>
  <c r="AU248" i="1"/>
  <c r="K248" i="1"/>
  <c r="K149" i="1"/>
  <c r="AF85" i="1"/>
  <c r="AU252" i="1"/>
  <c r="AF251" i="1"/>
  <c r="AF253" i="1"/>
  <c r="AU251" i="1"/>
  <c r="K126" i="1"/>
  <c r="AF149" i="1"/>
  <c r="K252" i="1"/>
  <c r="K85" i="1"/>
  <c r="AF247" i="1"/>
  <c r="AF252" i="1"/>
  <c r="AU149" i="1"/>
  <c r="K254" i="1"/>
  <c r="AU85" i="1"/>
  <c r="AU253" i="1"/>
  <c r="K251" i="1"/>
  <c r="K253" i="1"/>
  <c r="AU209" i="1"/>
  <c r="K247" i="1"/>
  <c r="K209" i="1"/>
  <c r="K15" i="1"/>
  <c r="AU15" i="1"/>
  <c r="AU247" i="1"/>
  <c r="AU126" i="1"/>
  <c r="AF15" i="1"/>
  <c r="AF126" i="1"/>
  <c r="I45" i="1"/>
  <c r="K244" i="1" l="1"/>
  <c r="AF244" i="1"/>
  <c r="AS258" i="1"/>
  <c r="AS257" i="1"/>
  <c r="AS256" i="1"/>
  <c r="AS240" i="1"/>
  <c r="AS225" i="1"/>
  <c r="AS216" i="1"/>
  <c r="AS209" i="1" s="1"/>
  <c r="AS212" i="1"/>
  <c r="AS211" i="1"/>
  <c r="AS195" i="1"/>
  <c r="AS190" i="1"/>
  <c r="AS186" i="1"/>
  <c r="AS182" i="1"/>
  <c r="AS178" i="1"/>
  <c r="AS174" i="1"/>
  <c r="AS169" i="1"/>
  <c r="AS165" i="1"/>
  <c r="AS161" i="1"/>
  <c r="AS152" i="1"/>
  <c r="AS246" i="1" s="1"/>
  <c r="AS151" i="1"/>
  <c r="AS130" i="1"/>
  <c r="AS126" i="1" s="1"/>
  <c r="AS129" i="1"/>
  <c r="AS128" i="1"/>
  <c r="AS116" i="1"/>
  <c r="AS113" i="1"/>
  <c r="AS110" i="1"/>
  <c r="AS105" i="1"/>
  <c r="AS90" i="1"/>
  <c r="AS249" i="1" s="1"/>
  <c r="AS89" i="1"/>
  <c r="AS88" i="1"/>
  <c r="AS87" i="1"/>
  <c r="AS61" i="1"/>
  <c r="AS56" i="1"/>
  <c r="AS52" i="1"/>
  <c r="AS43" i="1"/>
  <c r="AS33" i="1"/>
  <c r="AS254" i="1" s="1"/>
  <c r="AS28" i="1"/>
  <c r="AS19" i="1"/>
  <c r="AS18" i="1"/>
  <c r="AS17" i="1"/>
  <c r="AD258" i="1"/>
  <c r="AD257" i="1"/>
  <c r="AD256" i="1"/>
  <c r="AD255" i="1"/>
  <c r="AD240" i="1"/>
  <c r="AD225" i="1"/>
  <c r="AD216" i="1"/>
  <c r="AD209" i="1" s="1"/>
  <c r="AD212" i="1"/>
  <c r="AD211" i="1"/>
  <c r="AD205" i="1"/>
  <c r="AD195" i="1"/>
  <c r="AD190" i="1"/>
  <c r="AD186" i="1"/>
  <c r="AD182" i="1"/>
  <c r="AD178" i="1"/>
  <c r="AD174" i="1"/>
  <c r="AD169" i="1"/>
  <c r="AD165" i="1"/>
  <c r="AD161" i="1"/>
  <c r="AD152" i="1"/>
  <c r="AD246" i="1" s="1"/>
  <c r="AD151" i="1"/>
  <c r="AD145" i="1"/>
  <c r="AD130" i="1"/>
  <c r="AD129" i="1"/>
  <c r="AD128" i="1"/>
  <c r="AD123" i="1"/>
  <c r="AD120" i="1"/>
  <c r="AD116" i="1"/>
  <c r="AD113" i="1"/>
  <c r="AD110" i="1"/>
  <c r="AD105" i="1"/>
  <c r="AD90" i="1"/>
  <c r="AD249" i="1" s="1"/>
  <c r="AD89" i="1"/>
  <c r="AD88" i="1"/>
  <c r="AD87" i="1"/>
  <c r="AD61" i="1"/>
  <c r="AD56" i="1"/>
  <c r="AD52" i="1"/>
  <c r="AD43" i="1"/>
  <c r="AD33" i="1"/>
  <c r="AD254" i="1" s="1"/>
  <c r="AD28" i="1"/>
  <c r="AD24" i="1"/>
  <c r="AD19" i="1"/>
  <c r="AD18" i="1"/>
  <c r="AD17" i="1"/>
  <c r="I258" i="1"/>
  <c r="I257" i="1"/>
  <c r="I256" i="1"/>
  <c r="I255" i="1"/>
  <c r="I240" i="1"/>
  <c r="I225" i="1"/>
  <c r="I216" i="1"/>
  <c r="I212" i="1"/>
  <c r="I205" i="1"/>
  <c r="I195" i="1"/>
  <c r="I190" i="1"/>
  <c r="I186" i="1"/>
  <c r="I182" i="1"/>
  <c r="I178" i="1"/>
  <c r="I174" i="1"/>
  <c r="I169" i="1"/>
  <c r="I165" i="1"/>
  <c r="I161" i="1"/>
  <c r="I152" i="1"/>
  <c r="I246" i="1" s="1"/>
  <c r="I145" i="1"/>
  <c r="I130" i="1"/>
  <c r="I129" i="1"/>
  <c r="I128" i="1"/>
  <c r="I123" i="1"/>
  <c r="I120" i="1"/>
  <c r="I116" i="1"/>
  <c r="I113" i="1"/>
  <c r="I110" i="1"/>
  <c r="I105" i="1"/>
  <c r="I90" i="1"/>
  <c r="I249" i="1" s="1"/>
  <c r="I89" i="1"/>
  <c r="I88" i="1"/>
  <c r="I61" i="1"/>
  <c r="I56" i="1"/>
  <c r="I52" i="1"/>
  <c r="I43" i="1"/>
  <c r="I38" i="1"/>
  <c r="I33" i="1"/>
  <c r="I28" i="1"/>
  <c r="I24" i="1"/>
  <c r="I19" i="1"/>
  <c r="I18" i="1"/>
  <c r="K260" i="1" l="1"/>
  <c r="AF260" i="1"/>
  <c r="AD248" i="1"/>
  <c r="AD85" i="1"/>
  <c r="I126" i="1"/>
  <c r="AD252" i="1"/>
  <c r="AS247" i="1"/>
  <c r="I254" i="1"/>
  <c r="AS149" i="1"/>
  <c r="I247" i="1"/>
  <c r="AD149" i="1"/>
  <c r="I248" i="1"/>
  <c r="I252" i="1"/>
  <c r="AD247" i="1"/>
  <c r="AS248" i="1"/>
  <c r="AS251" i="1"/>
  <c r="AD253" i="1"/>
  <c r="AS252" i="1"/>
  <c r="AS253" i="1"/>
  <c r="AS15" i="1"/>
  <c r="AS85" i="1"/>
  <c r="AD251" i="1"/>
  <c r="AD15" i="1"/>
  <c r="AD126" i="1"/>
  <c r="I253" i="1"/>
  <c r="I251" i="1"/>
  <c r="I15" i="1"/>
  <c r="I17" i="1"/>
  <c r="I85" i="1"/>
  <c r="I87" i="1"/>
  <c r="I149" i="1"/>
  <c r="I151" i="1"/>
  <c r="I209" i="1"/>
  <c r="I211" i="1"/>
  <c r="G107" i="1"/>
  <c r="AD244" i="1" l="1"/>
  <c r="I244" i="1"/>
  <c r="AQ211" i="1"/>
  <c r="AB211" i="1"/>
  <c r="AD260" i="1" l="1"/>
  <c r="I260" i="1"/>
  <c r="G218" i="1"/>
  <c r="G211" i="1" s="1"/>
  <c r="G206" i="1"/>
  <c r="G45" i="1"/>
  <c r="G26" i="1"/>
  <c r="AQ258" i="1"/>
  <c r="AR258" i="1" s="1"/>
  <c r="AT258" i="1" s="1"/>
  <c r="AV258" i="1" s="1"/>
  <c r="AX258" i="1" s="1"/>
  <c r="AZ258" i="1" s="1"/>
  <c r="BB258" i="1" s="1"/>
  <c r="AB258" i="1"/>
  <c r="AC258" i="1" s="1"/>
  <c r="AE258" i="1" s="1"/>
  <c r="AG258" i="1" s="1"/>
  <c r="AI258" i="1" s="1"/>
  <c r="AK258" i="1" s="1"/>
  <c r="AM258" i="1" s="1"/>
  <c r="G258" i="1"/>
  <c r="H258" i="1" s="1"/>
  <c r="J258" i="1" s="1"/>
  <c r="L258" i="1" s="1"/>
  <c r="N258" i="1" s="1"/>
  <c r="P258" i="1" s="1"/>
  <c r="R258" i="1" s="1"/>
  <c r="T258" i="1" s="1"/>
  <c r="V258" i="1" s="1"/>
  <c r="X258" i="1" s="1"/>
  <c r="AQ240" i="1"/>
  <c r="Y240" i="1"/>
  <c r="Z240" i="1"/>
  <c r="AB240" i="1"/>
  <c r="G240" i="1"/>
  <c r="AR241" i="1"/>
  <c r="AC241" i="1"/>
  <c r="H241" i="1"/>
  <c r="G101" i="1"/>
  <c r="G171" i="1"/>
  <c r="G151" i="1" s="1"/>
  <c r="AR224" i="1"/>
  <c r="AT224" i="1" s="1"/>
  <c r="AV224" i="1" s="1"/>
  <c r="AX224" i="1" s="1"/>
  <c r="AZ224" i="1" s="1"/>
  <c r="BB224" i="1" s="1"/>
  <c r="AC224" i="1"/>
  <c r="AE224" i="1" s="1"/>
  <c r="AG224" i="1" s="1"/>
  <c r="AI224" i="1" s="1"/>
  <c r="AK224" i="1" s="1"/>
  <c r="AM224" i="1" s="1"/>
  <c r="H224" i="1"/>
  <c r="J224" i="1" s="1"/>
  <c r="L224" i="1" s="1"/>
  <c r="N224" i="1" s="1"/>
  <c r="P224" i="1" s="1"/>
  <c r="R224" i="1" s="1"/>
  <c r="T224" i="1" s="1"/>
  <c r="V224" i="1" s="1"/>
  <c r="X224" i="1" s="1"/>
  <c r="AQ17" i="1"/>
  <c r="AB17" i="1"/>
  <c r="G17" i="1"/>
  <c r="AR80" i="1"/>
  <c r="AT80" i="1" s="1"/>
  <c r="AV80" i="1" s="1"/>
  <c r="AX80" i="1" s="1"/>
  <c r="AZ80" i="1" s="1"/>
  <c r="BB80" i="1" s="1"/>
  <c r="AC80" i="1"/>
  <c r="AE80" i="1" s="1"/>
  <c r="AG80" i="1" s="1"/>
  <c r="AI80" i="1" s="1"/>
  <c r="AK80" i="1" s="1"/>
  <c r="AM80" i="1" s="1"/>
  <c r="H80" i="1"/>
  <c r="J80" i="1" s="1"/>
  <c r="L80" i="1" s="1"/>
  <c r="N80" i="1" s="1"/>
  <c r="P80" i="1" s="1"/>
  <c r="R80" i="1" s="1"/>
  <c r="T80" i="1" s="1"/>
  <c r="V80" i="1" s="1"/>
  <c r="X80" i="1" s="1"/>
  <c r="AQ225" i="1"/>
  <c r="AB225" i="1"/>
  <c r="G225" i="1"/>
  <c r="AR239" i="1"/>
  <c r="AT239" i="1" s="1"/>
  <c r="AV239" i="1" s="1"/>
  <c r="AX239" i="1" s="1"/>
  <c r="AZ239" i="1" s="1"/>
  <c r="BB239" i="1" s="1"/>
  <c r="AC239" i="1"/>
  <c r="AE239" i="1" s="1"/>
  <c r="AG239" i="1" s="1"/>
  <c r="AI239" i="1" s="1"/>
  <c r="AK239" i="1" s="1"/>
  <c r="AM239" i="1" s="1"/>
  <c r="H239" i="1"/>
  <c r="J239" i="1" s="1"/>
  <c r="L239" i="1" s="1"/>
  <c r="N239" i="1" s="1"/>
  <c r="P239" i="1" s="1"/>
  <c r="R239" i="1" s="1"/>
  <c r="T239" i="1" s="1"/>
  <c r="V239" i="1" s="1"/>
  <c r="X239" i="1" s="1"/>
  <c r="AR238" i="1"/>
  <c r="AT238" i="1" s="1"/>
  <c r="AV238" i="1" s="1"/>
  <c r="AX238" i="1" s="1"/>
  <c r="AZ238" i="1" s="1"/>
  <c r="BB238" i="1" s="1"/>
  <c r="AC238" i="1"/>
  <c r="AE238" i="1" s="1"/>
  <c r="AG238" i="1" s="1"/>
  <c r="AI238" i="1" s="1"/>
  <c r="AK238" i="1" s="1"/>
  <c r="AM238" i="1" s="1"/>
  <c r="H238" i="1"/>
  <c r="J238" i="1" s="1"/>
  <c r="L238" i="1" s="1"/>
  <c r="N238" i="1" s="1"/>
  <c r="P238" i="1" s="1"/>
  <c r="R238" i="1" s="1"/>
  <c r="T238" i="1" s="1"/>
  <c r="V238" i="1" s="1"/>
  <c r="X238" i="1" s="1"/>
  <c r="AQ151" i="1"/>
  <c r="AB151" i="1"/>
  <c r="AR198" i="1"/>
  <c r="AT198" i="1" s="1"/>
  <c r="AV198" i="1" s="1"/>
  <c r="AX198" i="1" s="1"/>
  <c r="AZ198" i="1" s="1"/>
  <c r="BB198" i="1" s="1"/>
  <c r="AC198" i="1"/>
  <c r="AE198" i="1" s="1"/>
  <c r="AG198" i="1" s="1"/>
  <c r="AI198" i="1" s="1"/>
  <c r="AK198" i="1" s="1"/>
  <c r="AM198" i="1" s="1"/>
  <c r="H198" i="1"/>
  <c r="J198" i="1" s="1"/>
  <c r="L198" i="1" s="1"/>
  <c r="N198" i="1" s="1"/>
  <c r="P198" i="1" s="1"/>
  <c r="R198" i="1" s="1"/>
  <c r="T198" i="1" s="1"/>
  <c r="V198" i="1" s="1"/>
  <c r="X198" i="1" s="1"/>
  <c r="AR240" i="1" l="1"/>
  <c r="AT241" i="1"/>
  <c r="AC240" i="1"/>
  <c r="AE241" i="1"/>
  <c r="H240" i="1"/>
  <c r="J241" i="1"/>
  <c r="AQ257" i="1"/>
  <c r="AQ256" i="1"/>
  <c r="AQ216" i="1"/>
  <c r="AQ209" i="1" s="1"/>
  <c r="AQ212" i="1"/>
  <c r="AQ195" i="1"/>
  <c r="AQ190" i="1"/>
  <c r="AQ186" i="1"/>
  <c r="AQ182" i="1"/>
  <c r="AQ178" i="1"/>
  <c r="AQ174" i="1"/>
  <c r="AQ169" i="1"/>
  <c r="AQ165" i="1"/>
  <c r="AQ161" i="1"/>
  <c r="AQ152" i="1"/>
  <c r="AQ246" i="1" s="1"/>
  <c r="AQ130" i="1"/>
  <c r="AQ129" i="1"/>
  <c r="AQ128" i="1"/>
  <c r="AQ116" i="1"/>
  <c r="AQ113" i="1"/>
  <c r="AQ110" i="1"/>
  <c r="AQ105" i="1"/>
  <c r="AQ90" i="1"/>
  <c r="AQ89" i="1"/>
  <c r="AQ88" i="1"/>
  <c r="AQ87" i="1"/>
  <c r="AQ61" i="1"/>
  <c r="AQ56" i="1"/>
  <c r="AQ52" i="1"/>
  <c r="AQ43" i="1"/>
  <c r="AQ33" i="1"/>
  <c r="AQ254" i="1" s="1"/>
  <c r="AQ28" i="1"/>
  <c r="AQ19" i="1"/>
  <c r="AQ18" i="1"/>
  <c r="AB257" i="1"/>
  <c r="AB256" i="1"/>
  <c r="AB255" i="1"/>
  <c r="AB216" i="1"/>
  <c r="AB209" i="1" s="1"/>
  <c r="AB212" i="1"/>
  <c r="AB205" i="1"/>
  <c r="AB195" i="1"/>
  <c r="AB190" i="1"/>
  <c r="AB186" i="1"/>
  <c r="AB182" i="1"/>
  <c r="AB178" i="1"/>
  <c r="AB174" i="1"/>
  <c r="AB169" i="1"/>
  <c r="AB165" i="1"/>
  <c r="AB161" i="1"/>
  <c r="AB152" i="1"/>
  <c r="AB246" i="1" s="1"/>
  <c r="AB145" i="1"/>
  <c r="AB130" i="1"/>
  <c r="AB129" i="1"/>
  <c r="AB128" i="1"/>
  <c r="AB123" i="1"/>
  <c r="AB120" i="1"/>
  <c r="AB116" i="1"/>
  <c r="AB113" i="1"/>
  <c r="AB110" i="1"/>
  <c r="AB105" i="1"/>
  <c r="AB90" i="1"/>
  <c r="AB249" i="1" s="1"/>
  <c r="AB89" i="1"/>
  <c r="AB88" i="1"/>
  <c r="AB87" i="1"/>
  <c r="AB61" i="1"/>
  <c r="AB56" i="1"/>
  <c r="AB52" i="1"/>
  <c r="AB43" i="1"/>
  <c r="AB33" i="1"/>
  <c r="AB254" i="1" s="1"/>
  <c r="AB28" i="1"/>
  <c r="AB24" i="1"/>
  <c r="AB19" i="1"/>
  <c r="AB18" i="1"/>
  <c r="G257" i="1"/>
  <c r="G256" i="1"/>
  <c r="G255" i="1"/>
  <c r="G216" i="1"/>
  <c r="G209" i="1" s="1"/>
  <c r="G212" i="1"/>
  <c r="G205" i="1"/>
  <c r="G195" i="1"/>
  <c r="G190" i="1"/>
  <c r="G186" i="1"/>
  <c r="G182" i="1"/>
  <c r="G178" i="1"/>
  <c r="G174" i="1"/>
  <c r="G169" i="1"/>
  <c r="G165" i="1"/>
  <c r="G161" i="1"/>
  <c r="G152" i="1"/>
  <c r="G246" i="1" s="1"/>
  <c r="G145" i="1"/>
  <c r="G130" i="1"/>
  <c r="G129" i="1"/>
  <c r="G128" i="1"/>
  <c r="G123" i="1"/>
  <c r="G120" i="1"/>
  <c r="G116" i="1"/>
  <c r="G113" i="1"/>
  <c r="G110" i="1"/>
  <c r="G105" i="1"/>
  <c r="G90" i="1"/>
  <c r="G249" i="1" s="1"/>
  <c r="G89" i="1"/>
  <c r="G88" i="1"/>
  <c r="G87" i="1"/>
  <c r="G61" i="1"/>
  <c r="G56" i="1"/>
  <c r="G52" i="1"/>
  <c r="G38" i="1"/>
  <c r="G33" i="1"/>
  <c r="G18" i="1"/>
  <c r="G24" i="1"/>
  <c r="G19" i="1"/>
  <c r="Y17" i="1"/>
  <c r="Y18" i="1"/>
  <c r="Y19" i="1"/>
  <c r="Z19" i="1"/>
  <c r="Z26" i="1"/>
  <c r="Z24" i="1" s="1"/>
  <c r="Z28" i="1"/>
  <c r="Y33" i="1"/>
  <c r="Y254" i="1" s="1"/>
  <c r="Z33" i="1"/>
  <c r="Z254" i="1" s="1"/>
  <c r="Y43" i="1"/>
  <c r="Z43" i="1"/>
  <c r="Y52" i="1"/>
  <c r="Z52" i="1"/>
  <c r="Z56" i="1"/>
  <c r="Y61" i="1"/>
  <c r="Z64" i="1"/>
  <c r="Y87" i="1"/>
  <c r="Z87" i="1"/>
  <c r="Y88" i="1"/>
  <c r="Z88" i="1"/>
  <c r="Y89" i="1"/>
  <c r="Z89" i="1"/>
  <c r="Y90" i="1"/>
  <c r="Y249" i="1" s="1"/>
  <c r="Y105" i="1"/>
  <c r="Z109" i="1"/>
  <c r="Z105" i="1" s="1"/>
  <c r="Y110" i="1"/>
  <c r="Z110" i="1"/>
  <c r="Y113" i="1"/>
  <c r="Z113" i="1"/>
  <c r="Y116" i="1"/>
  <c r="Z116" i="1"/>
  <c r="Z120" i="1"/>
  <c r="Z123" i="1"/>
  <c r="Y128" i="1"/>
  <c r="Z128" i="1"/>
  <c r="Y129" i="1"/>
  <c r="Z129" i="1"/>
  <c r="Y130" i="1"/>
  <c r="Y126" i="1" s="1"/>
  <c r="Z130" i="1"/>
  <c r="Z145" i="1"/>
  <c r="Y151" i="1"/>
  <c r="Z151" i="1"/>
  <c r="Y152" i="1"/>
  <c r="Y246" i="1" s="1"/>
  <c r="Z152" i="1"/>
  <c r="Z246" i="1" s="1"/>
  <c r="Y161" i="1"/>
  <c r="Z161" i="1"/>
  <c r="Y165" i="1"/>
  <c r="Z165" i="1"/>
  <c r="Y169" i="1"/>
  <c r="Z169" i="1"/>
  <c r="Y174" i="1"/>
  <c r="Z174" i="1"/>
  <c r="Y178" i="1"/>
  <c r="Z178" i="1"/>
  <c r="Y182" i="1"/>
  <c r="Z182" i="1"/>
  <c r="Y186" i="1"/>
  <c r="Z186" i="1"/>
  <c r="Y190" i="1"/>
  <c r="Z190" i="1"/>
  <c r="Y195" i="1"/>
  <c r="Z195" i="1"/>
  <c r="Y205" i="1"/>
  <c r="Z205" i="1"/>
  <c r="Y211" i="1"/>
  <c r="Z211" i="1"/>
  <c r="Y212" i="1"/>
  <c r="Z212" i="1"/>
  <c r="Y216" i="1"/>
  <c r="Y209" i="1" s="1"/>
  <c r="Z216" i="1"/>
  <c r="Z209" i="1" s="1"/>
  <c r="Y225" i="1"/>
  <c r="Z225" i="1"/>
  <c r="Y255" i="1"/>
  <c r="Z255" i="1"/>
  <c r="Y256" i="1"/>
  <c r="Z256" i="1"/>
  <c r="Y257" i="1"/>
  <c r="Z257" i="1"/>
  <c r="J240" i="1" l="1"/>
  <c r="L241" i="1"/>
  <c r="AT240" i="1"/>
  <c r="AV241" i="1"/>
  <c r="AE240" i="1"/>
  <c r="AG241" i="1"/>
  <c r="AB253" i="1"/>
  <c r="AQ251" i="1"/>
  <c r="AQ149" i="1"/>
  <c r="G253" i="1"/>
  <c r="AB251" i="1"/>
  <c r="AQ15" i="1"/>
  <c r="AB15" i="1"/>
  <c r="AQ126" i="1"/>
  <c r="AQ253" i="1"/>
  <c r="G149" i="1"/>
  <c r="AB149" i="1"/>
  <c r="G248" i="1"/>
  <c r="AQ252" i="1"/>
  <c r="AB247" i="1"/>
  <c r="AB252" i="1"/>
  <c r="Z248" i="1"/>
  <c r="G254" i="1"/>
  <c r="AB126" i="1"/>
  <c r="G252" i="1"/>
  <c r="AB85" i="1"/>
  <c r="AQ247" i="1"/>
  <c r="AQ85" i="1"/>
  <c r="AQ249" i="1"/>
  <c r="AQ248" i="1"/>
  <c r="AB248" i="1"/>
  <c r="G126" i="1"/>
  <c r="G85" i="1"/>
  <c r="G247" i="1"/>
  <c r="G28" i="1"/>
  <c r="G43" i="1"/>
  <c r="Z126" i="1"/>
  <c r="Z90" i="1"/>
  <c r="Z249" i="1" s="1"/>
  <c r="Z18" i="1"/>
  <c r="Z247" i="1" s="1"/>
  <c r="Z61" i="1"/>
  <c r="Z15" i="1" s="1"/>
  <c r="Y252" i="1"/>
  <c r="Y248" i="1"/>
  <c r="Z149" i="1"/>
  <c r="Y253" i="1"/>
  <c r="Y247" i="1"/>
  <c r="Y85" i="1"/>
  <c r="Y149" i="1"/>
  <c r="Y15" i="1"/>
  <c r="Y251" i="1"/>
  <c r="Z85" i="1"/>
  <c r="Z252" i="1"/>
  <c r="Z251" i="1"/>
  <c r="Z17" i="1"/>
  <c r="Z253" i="1"/>
  <c r="AO256" i="1"/>
  <c r="AN256" i="1"/>
  <c r="E256" i="1"/>
  <c r="D256" i="1"/>
  <c r="AV240" i="1" l="1"/>
  <c r="AX241" i="1"/>
  <c r="AG240" i="1"/>
  <c r="AI241" i="1"/>
  <c r="L240" i="1"/>
  <c r="N241" i="1"/>
  <c r="G251" i="1"/>
  <c r="AB244" i="1"/>
  <c r="AB260" i="1" s="1"/>
  <c r="G15" i="1"/>
  <c r="G244" i="1" s="1"/>
  <c r="Y244" i="1"/>
  <c r="Y260" i="1" s="1"/>
  <c r="Z244" i="1"/>
  <c r="Z260" i="1" s="1"/>
  <c r="E225" i="1"/>
  <c r="E46" i="1"/>
  <c r="E41" i="1"/>
  <c r="AI240" i="1" l="1"/>
  <c r="AK241" i="1"/>
  <c r="AX240" i="1"/>
  <c r="AZ241" i="1"/>
  <c r="N240" i="1"/>
  <c r="P241" i="1"/>
  <c r="G260" i="1"/>
  <c r="Y250" i="1"/>
  <c r="Z250" i="1"/>
  <c r="E88" i="1"/>
  <c r="E87" i="1"/>
  <c r="AP42" i="1"/>
  <c r="AR42" i="1" s="1"/>
  <c r="AT42" i="1" s="1"/>
  <c r="AV42" i="1" s="1"/>
  <c r="AX42" i="1" s="1"/>
  <c r="AZ42" i="1" s="1"/>
  <c r="BB42" i="1" s="1"/>
  <c r="AA42" i="1"/>
  <c r="AC42" i="1" s="1"/>
  <c r="AE42" i="1" s="1"/>
  <c r="AG42" i="1" s="1"/>
  <c r="AI42" i="1" s="1"/>
  <c r="AK42" i="1" s="1"/>
  <c r="AM42" i="1" s="1"/>
  <c r="AO19" i="1"/>
  <c r="AO18" i="1"/>
  <c r="AO17" i="1"/>
  <c r="E19" i="1"/>
  <c r="E17" i="1"/>
  <c r="AZ240" i="1" l="1"/>
  <c r="BB241" i="1"/>
  <c r="BB240" i="1" s="1"/>
  <c r="AK240" i="1"/>
  <c r="AM241" i="1"/>
  <c r="AM240" i="1" s="1"/>
  <c r="P240" i="1"/>
  <c r="R241" i="1"/>
  <c r="AO61" i="1"/>
  <c r="E61" i="1"/>
  <c r="AO56" i="1"/>
  <c r="AP58" i="1"/>
  <c r="AR58" i="1" s="1"/>
  <c r="AT58" i="1" s="1"/>
  <c r="AV58" i="1" s="1"/>
  <c r="AX58" i="1" s="1"/>
  <c r="AZ58" i="1" s="1"/>
  <c r="BB58" i="1" s="1"/>
  <c r="AP59" i="1"/>
  <c r="AR59" i="1" s="1"/>
  <c r="AT59" i="1" s="1"/>
  <c r="AV59" i="1" s="1"/>
  <c r="AX59" i="1" s="1"/>
  <c r="AZ59" i="1" s="1"/>
  <c r="BB59" i="1" s="1"/>
  <c r="AP60" i="1"/>
  <c r="AR60" i="1" s="1"/>
  <c r="AT60" i="1" s="1"/>
  <c r="AV60" i="1" s="1"/>
  <c r="AX60" i="1" s="1"/>
  <c r="AZ60" i="1" s="1"/>
  <c r="BB60" i="1" s="1"/>
  <c r="AA58" i="1"/>
  <c r="AC58" i="1" s="1"/>
  <c r="AE58" i="1" s="1"/>
  <c r="AG58" i="1" s="1"/>
  <c r="AI58" i="1" s="1"/>
  <c r="AK58" i="1" s="1"/>
  <c r="AM58" i="1" s="1"/>
  <c r="AA59" i="1"/>
  <c r="AC59" i="1" s="1"/>
  <c r="AE59" i="1" s="1"/>
  <c r="AG59" i="1" s="1"/>
  <c r="AI59" i="1" s="1"/>
  <c r="AK59" i="1" s="1"/>
  <c r="AM59" i="1" s="1"/>
  <c r="AA60" i="1"/>
  <c r="AC60" i="1" s="1"/>
  <c r="AE60" i="1" s="1"/>
  <c r="AG60" i="1" s="1"/>
  <c r="AI60" i="1" s="1"/>
  <c r="AK60" i="1" s="1"/>
  <c r="AM60" i="1" s="1"/>
  <c r="E56" i="1"/>
  <c r="F58" i="1"/>
  <c r="H58" i="1" s="1"/>
  <c r="J58" i="1" s="1"/>
  <c r="L58" i="1" s="1"/>
  <c r="N58" i="1" s="1"/>
  <c r="P58" i="1" s="1"/>
  <c r="R58" i="1" s="1"/>
  <c r="T58" i="1" s="1"/>
  <c r="V58" i="1" s="1"/>
  <c r="X58" i="1" s="1"/>
  <c r="F59" i="1"/>
  <c r="H59" i="1" s="1"/>
  <c r="J59" i="1" s="1"/>
  <c r="L59" i="1" s="1"/>
  <c r="N59" i="1" s="1"/>
  <c r="P59" i="1" s="1"/>
  <c r="R59" i="1" s="1"/>
  <c r="T59" i="1" s="1"/>
  <c r="V59" i="1" s="1"/>
  <c r="X59" i="1" s="1"/>
  <c r="F60" i="1"/>
  <c r="H60" i="1" s="1"/>
  <c r="J60" i="1" s="1"/>
  <c r="L60" i="1" s="1"/>
  <c r="N60" i="1" s="1"/>
  <c r="P60" i="1" s="1"/>
  <c r="R60" i="1" s="1"/>
  <c r="T60" i="1" s="1"/>
  <c r="V60" i="1" s="1"/>
  <c r="X60" i="1" s="1"/>
  <c r="AP65" i="1"/>
  <c r="AR65" i="1" s="1"/>
  <c r="AT65" i="1" s="1"/>
  <c r="AV65" i="1" s="1"/>
  <c r="AX65" i="1" s="1"/>
  <c r="AZ65" i="1" s="1"/>
  <c r="BB65" i="1" s="1"/>
  <c r="AA65" i="1"/>
  <c r="AC65" i="1" s="1"/>
  <c r="AE65" i="1" s="1"/>
  <c r="AG65" i="1" s="1"/>
  <c r="AI65" i="1" s="1"/>
  <c r="AK65" i="1" s="1"/>
  <c r="AM65" i="1" s="1"/>
  <c r="F64" i="1"/>
  <c r="H64" i="1" s="1"/>
  <c r="J64" i="1" s="1"/>
  <c r="L64" i="1" s="1"/>
  <c r="N64" i="1" s="1"/>
  <c r="P64" i="1" s="1"/>
  <c r="R64" i="1" s="1"/>
  <c r="T64" i="1" s="1"/>
  <c r="V64" i="1" s="1"/>
  <c r="X64" i="1" s="1"/>
  <c r="F65" i="1"/>
  <c r="H65" i="1" s="1"/>
  <c r="J65" i="1" s="1"/>
  <c r="L65" i="1" s="1"/>
  <c r="N65" i="1" s="1"/>
  <c r="P65" i="1" s="1"/>
  <c r="R65" i="1" s="1"/>
  <c r="T65" i="1" s="1"/>
  <c r="V65" i="1" s="1"/>
  <c r="X65" i="1" s="1"/>
  <c r="R240" i="1" l="1"/>
  <c r="T241" i="1"/>
  <c r="F42" i="1"/>
  <c r="H42" i="1" s="1"/>
  <c r="J42" i="1" s="1"/>
  <c r="L42" i="1" s="1"/>
  <c r="N42" i="1" s="1"/>
  <c r="P42" i="1" s="1"/>
  <c r="R42" i="1" s="1"/>
  <c r="T42" i="1" s="1"/>
  <c r="V42" i="1" s="1"/>
  <c r="X42" i="1" s="1"/>
  <c r="E38" i="1"/>
  <c r="T240" i="1" l="1"/>
  <c r="V241" i="1"/>
  <c r="AO129" i="1"/>
  <c r="AO128" i="1"/>
  <c r="E129" i="1"/>
  <c r="E128" i="1"/>
  <c r="AA145" i="1"/>
  <c r="AC145" i="1" s="1"/>
  <c r="AE145" i="1" s="1"/>
  <c r="AG145" i="1" s="1"/>
  <c r="AI145" i="1" s="1"/>
  <c r="AK145" i="1" s="1"/>
  <c r="AM145" i="1" s="1"/>
  <c r="AP145" i="1"/>
  <c r="AR145" i="1" s="1"/>
  <c r="AT145" i="1" s="1"/>
  <c r="AV145" i="1" s="1"/>
  <c r="AX145" i="1" s="1"/>
  <c r="AZ145" i="1" s="1"/>
  <c r="BB145" i="1" s="1"/>
  <c r="AP147" i="1"/>
  <c r="AR147" i="1" s="1"/>
  <c r="AT147" i="1" s="1"/>
  <c r="AV147" i="1" s="1"/>
  <c r="AX147" i="1" s="1"/>
  <c r="AZ147" i="1" s="1"/>
  <c r="BB147" i="1" s="1"/>
  <c r="AP148" i="1"/>
  <c r="AR148" i="1" s="1"/>
  <c r="AT148" i="1" s="1"/>
  <c r="AV148" i="1" s="1"/>
  <c r="AX148" i="1" s="1"/>
  <c r="AZ148" i="1" s="1"/>
  <c r="BB148" i="1" s="1"/>
  <c r="AA147" i="1"/>
  <c r="AC147" i="1" s="1"/>
  <c r="AE147" i="1" s="1"/>
  <c r="AG147" i="1" s="1"/>
  <c r="AI147" i="1" s="1"/>
  <c r="AK147" i="1" s="1"/>
  <c r="AM147" i="1" s="1"/>
  <c r="AA148" i="1"/>
  <c r="AC148" i="1" s="1"/>
  <c r="AE148" i="1" s="1"/>
  <c r="AG148" i="1" s="1"/>
  <c r="AI148" i="1" s="1"/>
  <c r="AK148" i="1" s="1"/>
  <c r="AM148" i="1" s="1"/>
  <c r="F147" i="1"/>
  <c r="H147" i="1" s="1"/>
  <c r="J147" i="1" s="1"/>
  <c r="L147" i="1" s="1"/>
  <c r="N147" i="1" s="1"/>
  <c r="P147" i="1" s="1"/>
  <c r="R147" i="1" s="1"/>
  <c r="T147" i="1" s="1"/>
  <c r="V147" i="1" s="1"/>
  <c r="X147" i="1" s="1"/>
  <c r="F148" i="1"/>
  <c r="H148" i="1" s="1"/>
  <c r="J148" i="1" s="1"/>
  <c r="L148" i="1" s="1"/>
  <c r="N148" i="1" s="1"/>
  <c r="P148" i="1" s="1"/>
  <c r="R148" i="1" s="1"/>
  <c r="T148" i="1" s="1"/>
  <c r="V148" i="1" s="1"/>
  <c r="X148" i="1" s="1"/>
  <c r="E145" i="1"/>
  <c r="F145" i="1" s="1"/>
  <c r="H145" i="1" s="1"/>
  <c r="J145" i="1" s="1"/>
  <c r="L145" i="1" s="1"/>
  <c r="N145" i="1" s="1"/>
  <c r="P145" i="1" s="1"/>
  <c r="R145" i="1" s="1"/>
  <c r="T145" i="1" s="1"/>
  <c r="V145" i="1" s="1"/>
  <c r="X145" i="1" s="1"/>
  <c r="AP40" i="1"/>
  <c r="AR40" i="1" s="1"/>
  <c r="AT40" i="1" s="1"/>
  <c r="AV40" i="1" s="1"/>
  <c r="AX40" i="1" s="1"/>
  <c r="AZ40" i="1" s="1"/>
  <c r="BB40" i="1" s="1"/>
  <c r="AP41" i="1"/>
  <c r="AR41" i="1" s="1"/>
  <c r="AT41" i="1" s="1"/>
  <c r="AV41" i="1" s="1"/>
  <c r="AX41" i="1" s="1"/>
  <c r="AZ41" i="1" s="1"/>
  <c r="BB41" i="1" s="1"/>
  <c r="AA40" i="1"/>
  <c r="AC40" i="1" s="1"/>
  <c r="AE40" i="1" s="1"/>
  <c r="AG40" i="1" s="1"/>
  <c r="AI40" i="1" s="1"/>
  <c r="AK40" i="1" s="1"/>
  <c r="AM40" i="1" s="1"/>
  <c r="AA41" i="1"/>
  <c r="AC41" i="1" s="1"/>
  <c r="AE41" i="1" s="1"/>
  <c r="AG41" i="1" s="1"/>
  <c r="AI41" i="1" s="1"/>
  <c r="AK41" i="1" s="1"/>
  <c r="AM41" i="1" s="1"/>
  <c r="F40" i="1"/>
  <c r="H40" i="1" s="1"/>
  <c r="J40" i="1" s="1"/>
  <c r="L40" i="1" s="1"/>
  <c r="N40" i="1" s="1"/>
  <c r="P40" i="1" s="1"/>
  <c r="R40" i="1" s="1"/>
  <c r="T40" i="1" s="1"/>
  <c r="V40" i="1" s="1"/>
  <c r="X40" i="1" s="1"/>
  <c r="F41" i="1"/>
  <c r="H41" i="1" s="1"/>
  <c r="J41" i="1" s="1"/>
  <c r="L41" i="1" s="1"/>
  <c r="N41" i="1" s="1"/>
  <c r="P41" i="1" s="1"/>
  <c r="R41" i="1" s="1"/>
  <c r="T41" i="1" s="1"/>
  <c r="V41" i="1" s="1"/>
  <c r="X41" i="1" s="1"/>
  <c r="AP38" i="1"/>
  <c r="AR38" i="1" s="1"/>
  <c r="AT38" i="1" s="1"/>
  <c r="AV38" i="1" s="1"/>
  <c r="AX38" i="1" s="1"/>
  <c r="AZ38" i="1" s="1"/>
  <c r="BB38" i="1" s="1"/>
  <c r="AA38" i="1"/>
  <c r="AC38" i="1" s="1"/>
  <c r="AE38" i="1" s="1"/>
  <c r="AG38" i="1" s="1"/>
  <c r="AI38" i="1" s="1"/>
  <c r="AK38" i="1" s="1"/>
  <c r="AM38" i="1" s="1"/>
  <c r="AO257" i="1"/>
  <c r="E257" i="1"/>
  <c r="AO87" i="1"/>
  <c r="AP103" i="1"/>
  <c r="AR103" i="1" s="1"/>
  <c r="AT103" i="1" s="1"/>
  <c r="AV103" i="1" s="1"/>
  <c r="AX103" i="1" s="1"/>
  <c r="AZ103" i="1" s="1"/>
  <c r="BB103" i="1" s="1"/>
  <c r="AA103" i="1"/>
  <c r="AC103" i="1" s="1"/>
  <c r="AE103" i="1" s="1"/>
  <c r="AG103" i="1" s="1"/>
  <c r="AI103" i="1" s="1"/>
  <c r="AK103" i="1" s="1"/>
  <c r="AM103" i="1" s="1"/>
  <c r="F103" i="1"/>
  <c r="H103" i="1" s="1"/>
  <c r="J103" i="1" s="1"/>
  <c r="L103" i="1" s="1"/>
  <c r="N103" i="1" s="1"/>
  <c r="P103" i="1" s="1"/>
  <c r="R103" i="1" s="1"/>
  <c r="T103" i="1" s="1"/>
  <c r="V103" i="1" s="1"/>
  <c r="X103" i="1" s="1"/>
  <c r="AO226" i="1"/>
  <c r="AO225" i="1" s="1"/>
  <c r="AP237" i="1"/>
  <c r="AR237" i="1" s="1"/>
  <c r="AT237" i="1" s="1"/>
  <c r="AV237" i="1" s="1"/>
  <c r="AX237" i="1" s="1"/>
  <c r="AZ237" i="1" s="1"/>
  <c r="BB237" i="1" s="1"/>
  <c r="AA237" i="1"/>
  <c r="AC237" i="1" s="1"/>
  <c r="AE237" i="1" s="1"/>
  <c r="AG237" i="1" s="1"/>
  <c r="AI237" i="1" s="1"/>
  <c r="AK237" i="1" s="1"/>
  <c r="AM237" i="1" s="1"/>
  <c r="F237" i="1"/>
  <c r="H237" i="1" s="1"/>
  <c r="J237" i="1" s="1"/>
  <c r="L237" i="1" s="1"/>
  <c r="N237" i="1" s="1"/>
  <c r="P237" i="1" s="1"/>
  <c r="R237" i="1" s="1"/>
  <c r="T237" i="1" s="1"/>
  <c r="V237" i="1" s="1"/>
  <c r="X237" i="1" s="1"/>
  <c r="AO28" i="1"/>
  <c r="V240" i="1" l="1"/>
  <c r="X241" i="1"/>
  <c r="X240" i="1" s="1"/>
  <c r="F38" i="1"/>
  <c r="H38" i="1" s="1"/>
  <c r="J38" i="1" s="1"/>
  <c r="L38" i="1" s="1"/>
  <c r="N38" i="1" s="1"/>
  <c r="P38" i="1" s="1"/>
  <c r="R38" i="1" s="1"/>
  <c r="T38" i="1" s="1"/>
  <c r="V38" i="1" s="1"/>
  <c r="X38" i="1" s="1"/>
  <c r="AP30" i="1" l="1"/>
  <c r="AR30" i="1" s="1"/>
  <c r="AT30" i="1" s="1"/>
  <c r="AV30" i="1" s="1"/>
  <c r="AX30" i="1" s="1"/>
  <c r="AZ30" i="1" s="1"/>
  <c r="BB30" i="1" s="1"/>
  <c r="AA30" i="1"/>
  <c r="AC30" i="1" s="1"/>
  <c r="AE30" i="1" s="1"/>
  <c r="AG30" i="1" s="1"/>
  <c r="AI30" i="1" s="1"/>
  <c r="AK30" i="1" s="1"/>
  <c r="AM30" i="1" s="1"/>
  <c r="F30" i="1"/>
  <c r="H30" i="1" s="1"/>
  <c r="J30" i="1" s="1"/>
  <c r="L30" i="1" s="1"/>
  <c r="N30" i="1" s="1"/>
  <c r="P30" i="1" s="1"/>
  <c r="R30" i="1" s="1"/>
  <c r="T30" i="1" s="1"/>
  <c r="V30" i="1" s="1"/>
  <c r="X30" i="1" s="1"/>
  <c r="E24" i="1" l="1"/>
  <c r="AO90" i="1" l="1"/>
  <c r="D90" i="1"/>
  <c r="D87" i="1"/>
  <c r="AA120" i="1"/>
  <c r="AC120" i="1" s="1"/>
  <c r="AE120" i="1" s="1"/>
  <c r="AG120" i="1" s="1"/>
  <c r="AI120" i="1" s="1"/>
  <c r="AK120" i="1" s="1"/>
  <c r="AM120" i="1" s="1"/>
  <c r="AA123" i="1"/>
  <c r="AC123" i="1" s="1"/>
  <c r="AE123" i="1" s="1"/>
  <c r="AG123" i="1" s="1"/>
  <c r="AI123" i="1" s="1"/>
  <c r="AK123" i="1" s="1"/>
  <c r="AM123" i="1" s="1"/>
  <c r="E123" i="1"/>
  <c r="F123" i="1" s="1"/>
  <c r="H123" i="1" s="1"/>
  <c r="J123" i="1" s="1"/>
  <c r="L123" i="1" s="1"/>
  <c r="N123" i="1" s="1"/>
  <c r="P123" i="1" s="1"/>
  <c r="R123" i="1" s="1"/>
  <c r="T123" i="1" s="1"/>
  <c r="V123" i="1" s="1"/>
  <c r="X123" i="1" s="1"/>
  <c r="E120" i="1"/>
  <c r="F120" i="1" s="1"/>
  <c r="H120" i="1" s="1"/>
  <c r="J120" i="1" s="1"/>
  <c r="L120" i="1" s="1"/>
  <c r="N120" i="1" s="1"/>
  <c r="P120" i="1" s="1"/>
  <c r="R120" i="1" s="1"/>
  <c r="T120" i="1" s="1"/>
  <c r="V120" i="1" s="1"/>
  <c r="X120" i="1" s="1"/>
  <c r="AP120" i="1"/>
  <c r="AR120" i="1" s="1"/>
  <c r="AT120" i="1" s="1"/>
  <c r="AV120" i="1" s="1"/>
  <c r="AX120" i="1" s="1"/>
  <c r="AZ120" i="1" s="1"/>
  <c r="BB120" i="1" s="1"/>
  <c r="AP122" i="1"/>
  <c r="AR122" i="1" s="1"/>
  <c r="AT122" i="1" s="1"/>
  <c r="AV122" i="1" s="1"/>
  <c r="AX122" i="1" s="1"/>
  <c r="AZ122" i="1" s="1"/>
  <c r="BB122" i="1" s="1"/>
  <c r="AP123" i="1"/>
  <c r="AR123" i="1" s="1"/>
  <c r="AT123" i="1" s="1"/>
  <c r="AV123" i="1" s="1"/>
  <c r="AX123" i="1" s="1"/>
  <c r="AZ123" i="1" s="1"/>
  <c r="BB123" i="1" s="1"/>
  <c r="AP125" i="1"/>
  <c r="AR125" i="1" s="1"/>
  <c r="AT125" i="1" s="1"/>
  <c r="AV125" i="1" s="1"/>
  <c r="AX125" i="1" s="1"/>
  <c r="AZ125" i="1" s="1"/>
  <c r="BB125" i="1" s="1"/>
  <c r="AA122" i="1"/>
  <c r="AC122" i="1" s="1"/>
  <c r="AE122" i="1" s="1"/>
  <c r="AG122" i="1" s="1"/>
  <c r="AI122" i="1" s="1"/>
  <c r="AK122" i="1" s="1"/>
  <c r="AM122" i="1" s="1"/>
  <c r="AA125" i="1"/>
  <c r="AC125" i="1" s="1"/>
  <c r="AE125" i="1" s="1"/>
  <c r="AG125" i="1" s="1"/>
  <c r="AI125" i="1" s="1"/>
  <c r="AK125" i="1" s="1"/>
  <c r="AM125" i="1" s="1"/>
  <c r="F122" i="1"/>
  <c r="H122" i="1" s="1"/>
  <c r="J122" i="1" s="1"/>
  <c r="L122" i="1" s="1"/>
  <c r="N122" i="1" s="1"/>
  <c r="P122" i="1" s="1"/>
  <c r="R122" i="1" s="1"/>
  <c r="T122" i="1" s="1"/>
  <c r="V122" i="1" s="1"/>
  <c r="X122" i="1" s="1"/>
  <c r="F125" i="1"/>
  <c r="H125" i="1" s="1"/>
  <c r="J125" i="1" s="1"/>
  <c r="L125" i="1" s="1"/>
  <c r="N125" i="1" s="1"/>
  <c r="P125" i="1" s="1"/>
  <c r="R125" i="1" s="1"/>
  <c r="T125" i="1" s="1"/>
  <c r="V125" i="1" s="1"/>
  <c r="X125" i="1" s="1"/>
  <c r="E109" i="1" l="1"/>
  <c r="E90" i="1" s="1"/>
  <c r="E31" i="1" l="1"/>
  <c r="D18" i="1"/>
  <c r="D17" i="1"/>
  <c r="F26" i="1"/>
  <c r="H26" i="1" s="1"/>
  <c r="J26" i="1" s="1"/>
  <c r="L26" i="1" s="1"/>
  <c r="N26" i="1" s="1"/>
  <c r="P26" i="1" s="1"/>
  <c r="R26" i="1" s="1"/>
  <c r="T26" i="1" s="1"/>
  <c r="V26" i="1" s="1"/>
  <c r="X26" i="1" s="1"/>
  <c r="F27" i="1"/>
  <c r="H27" i="1" s="1"/>
  <c r="J27" i="1" s="1"/>
  <c r="L27" i="1" s="1"/>
  <c r="N27" i="1" s="1"/>
  <c r="P27" i="1" s="1"/>
  <c r="R27" i="1" s="1"/>
  <c r="T27" i="1" s="1"/>
  <c r="V27" i="1" s="1"/>
  <c r="X27" i="1" s="1"/>
  <c r="AP26" i="1"/>
  <c r="AR26" i="1" s="1"/>
  <c r="AT26" i="1" s="1"/>
  <c r="AV26" i="1" s="1"/>
  <c r="AX26" i="1" s="1"/>
  <c r="AZ26" i="1" s="1"/>
  <c r="BB26" i="1" s="1"/>
  <c r="AP27" i="1"/>
  <c r="AR27" i="1" s="1"/>
  <c r="AT27" i="1" s="1"/>
  <c r="AV27" i="1" s="1"/>
  <c r="AX27" i="1" s="1"/>
  <c r="AZ27" i="1" s="1"/>
  <c r="BB27" i="1" s="1"/>
  <c r="AA26" i="1"/>
  <c r="AC26" i="1" s="1"/>
  <c r="AE26" i="1" s="1"/>
  <c r="AG26" i="1" s="1"/>
  <c r="AI26" i="1" s="1"/>
  <c r="AK26" i="1" s="1"/>
  <c r="AM26" i="1" s="1"/>
  <c r="AA27" i="1"/>
  <c r="AC27" i="1" s="1"/>
  <c r="AE27" i="1" s="1"/>
  <c r="AG27" i="1" s="1"/>
  <c r="AI27" i="1" s="1"/>
  <c r="AK27" i="1" s="1"/>
  <c r="AM27" i="1" s="1"/>
  <c r="E18" i="1" l="1"/>
  <c r="F18" i="1" s="1"/>
  <c r="H18" i="1" s="1"/>
  <c r="J18" i="1" s="1"/>
  <c r="L18" i="1" s="1"/>
  <c r="N18" i="1" s="1"/>
  <c r="P18" i="1" s="1"/>
  <c r="R18" i="1" s="1"/>
  <c r="T18" i="1" s="1"/>
  <c r="V18" i="1" s="1"/>
  <c r="X18" i="1" s="1"/>
  <c r="E28" i="1"/>
  <c r="AO33" i="1"/>
  <c r="AO216" i="1"/>
  <c r="AO212" i="1"/>
  <c r="AO211" i="1"/>
  <c r="AO195" i="1"/>
  <c r="AO190" i="1"/>
  <c r="AO186" i="1"/>
  <c r="AO182" i="1"/>
  <c r="AO178" i="1"/>
  <c r="AO174" i="1"/>
  <c r="AO169" i="1"/>
  <c r="AO165" i="1"/>
  <c r="AO161" i="1"/>
  <c r="AO152" i="1"/>
  <c r="AO246" i="1" s="1"/>
  <c r="AO151" i="1"/>
  <c r="AO130" i="1"/>
  <c r="AO116" i="1"/>
  <c r="AO113" i="1"/>
  <c r="AO110" i="1"/>
  <c r="AO105" i="1"/>
  <c r="AO249" i="1"/>
  <c r="AO89" i="1"/>
  <c r="AO88" i="1"/>
  <c r="AO52" i="1"/>
  <c r="AO43" i="1"/>
  <c r="AP236" i="1"/>
  <c r="AR236" i="1" s="1"/>
  <c r="AT236" i="1" s="1"/>
  <c r="AV236" i="1" s="1"/>
  <c r="AX236" i="1" s="1"/>
  <c r="AZ236" i="1" s="1"/>
  <c r="BB236" i="1" s="1"/>
  <c r="AP235" i="1"/>
  <c r="AR235" i="1" s="1"/>
  <c r="AT235" i="1" s="1"/>
  <c r="AV235" i="1" s="1"/>
  <c r="AX235" i="1" s="1"/>
  <c r="AZ235" i="1" s="1"/>
  <c r="BB235" i="1" s="1"/>
  <c r="AP234" i="1"/>
  <c r="AR234" i="1" s="1"/>
  <c r="AT234" i="1" s="1"/>
  <c r="AV234" i="1" s="1"/>
  <c r="AX234" i="1" s="1"/>
  <c r="AZ234" i="1" s="1"/>
  <c r="BB234" i="1" s="1"/>
  <c r="AP233" i="1"/>
  <c r="AR233" i="1" s="1"/>
  <c r="AT233" i="1" s="1"/>
  <c r="AV233" i="1" s="1"/>
  <c r="AX233" i="1" s="1"/>
  <c r="AZ233" i="1" s="1"/>
  <c r="BB233" i="1" s="1"/>
  <c r="AP232" i="1"/>
  <c r="AR232" i="1" s="1"/>
  <c r="AT232" i="1" s="1"/>
  <c r="AV232" i="1" s="1"/>
  <c r="AX232" i="1" s="1"/>
  <c r="AZ232" i="1" s="1"/>
  <c r="BB232" i="1" s="1"/>
  <c r="AP231" i="1"/>
  <c r="AR231" i="1" s="1"/>
  <c r="AT231" i="1" s="1"/>
  <c r="AV231" i="1" s="1"/>
  <c r="AX231" i="1" s="1"/>
  <c r="AZ231" i="1" s="1"/>
  <c r="BB231" i="1" s="1"/>
  <c r="AP230" i="1"/>
  <c r="AR230" i="1" s="1"/>
  <c r="AT230" i="1" s="1"/>
  <c r="AV230" i="1" s="1"/>
  <c r="AX230" i="1" s="1"/>
  <c r="AZ230" i="1" s="1"/>
  <c r="BB230" i="1" s="1"/>
  <c r="AP229" i="1"/>
  <c r="AR229" i="1" s="1"/>
  <c r="AT229" i="1" s="1"/>
  <c r="AV229" i="1" s="1"/>
  <c r="AX229" i="1" s="1"/>
  <c r="AZ229" i="1" s="1"/>
  <c r="BB229" i="1" s="1"/>
  <c r="AP228" i="1"/>
  <c r="AR228" i="1" s="1"/>
  <c r="AT228" i="1" s="1"/>
  <c r="AV228" i="1" s="1"/>
  <c r="AX228" i="1" s="1"/>
  <c r="AZ228" i="1" s="1"/>
  <c r="BB228" i="1" s="1"/>
  <c r="AP227" i="1"/>
  <c r="AR227" i="1" s="1"/>
  <c r="AT227" i="1" s="1"/>
  <c r="AV227" i="1" s="1"/>
  <c r="AX227" i="1" s="1"/>
  <c r="AZ227" i="1" s="1"/>
  <c r="BB227" i="1" s="1"/>
  <c r="AP226" i="1"/>
  <c r="AR226" i="1" s="1"/>
  <c r="AT226" i="1" s="1"/>
  <c r="AV226" i="1" s="1"/>
  <c r="AX226" i="1" s="1"/>
  <c r="AZ226" i="1" s="1"/>
  <c r="BB226" i="1" s="1"/>
  <c r="AP223" i="1"/>
  <c r="AR223" i="1" s="1"/>
  <c r="AT223" i="1" s="1"/>
  <c r="AV223" i="1" s="1"/>
  <c r="AX223" i="1" s="1"/>
  <c r="AZ223" i="1" s="1"/>
  <c r="BB223" i="1" s="1"/>
  <c r="AP222" i="1"/>
  <c r="AR222" i="1" s="1"/>
  <c r="AT222" i="1" s="1"/>
  <c r="AV222" i="1" s="1"/>
  <c r="AX222" i="1" s="1"/>
  <c r="AZ222" i="1" s="1"/>
  <c r="BB222" i="1" s="1"/>
  <c r="AP221" i="1"/>
  <c r="AR221" i="1" s="1"/>
  <c r="AT221" i="1" s="1"/>
  <c r="AV221" i="1" s="1"/>
  <c r="AX221" i="1" s="1"/>
  <c r="AZ221" i="1" s="1"/>
  <c r="BB221" i="1" s="1"/>
  <c r="AP220" i="1"/>
  <c r="AR220" i="1" s="1"/>
  <c r="AT220" i="1" s="1"/>
  <c r="AV220" i="1" s="1"/>
  <c r="AX220" i="1" s="1"/>
  <c r="AZ220" i="1" s="1"/>
  <c r="BB220" i="1" s="1"/>
  <c r="AP219" i="1"/>
  <c r="AR219" i="1" s="1"/>
  <c r="AT219" i="1" s="1"/>
  <c r="AV219" i="1" s="1"/>
  <c r="AX219" i="1" s="1"/>
  <c r="AZ219" i="1" s="1"/>
  <c r="BB219" i="1" s="1"/>
  <c r="AP218" i="1"/>
  <c r="AR218" i="1" s="1"/>
  <c r="AT218" i="1" s="1"/>
  <c r="AV218" i="1" s="1"/>
  <c r="AX218" i="1" s="1"/>
  <c r="AZ218" i="1" s="1"/>
  <c r="BB218" i="1" s="1"/>
  <c r="AP215" i="1"/>
  <c r="AR215" i="1" s="1"/>
  <c r="AT215" i="1" s="1"/>
  <c r="AV215" i="1" s="1"/>
  <c r="AX215" i="1" s="1"/>
  <c r="AZ215" i="1" s="1"/>
  <c r="BB215" i="1" s="1"/>
  <c r="AP214" i="1"/>
  <c r="AR214" i="1" s="1"/>
  <c r="AT214" i="1" s="1"/>
  <c r="AV214" i="1" s="1"/>
  <c r="AX214" i="1" s="1"/>
  <c r="AZ214" i="1" s="1"/>
  <c r="BB214" i="1" s="1"/>
  <c r="AP213" i="1"/>
  <c r="AR213" i="1" s="1"/>
  <c r="AT213" i="1" s="1"/>
  <c r="AV213" i="1" s="1"/>
  <c r="AX213" i="1" s="1"/>
  <c r="AZ213" i="1" s="1"/>
  <c r="BB213" i="1" s="1"/>
  <c r="AP206" i="1"/>
  <c r="AR206" i="1" s="1"/>
  <c r="AT206" i="1" s="1"/>
  <c r="AV206" i="1" s="1"/>
  <c r="AX206" i="1" s="1"/>
  <c r="AZ206" i="1" s="1"/>
  <c r="BB206" i="1" s="1"/>
  <c r="AP197" i="1"/>
  <c r="AR197" i="1" s="1"/>
  <c r="AT197" i="1" s="1"/>
  <c r="AV197" i="1" s="1"/>
  <c r="AX197" i="1" s="1"/>
  <c r="AZ197" i="1" s="1"/>
  <c r="BB197" i="1" s="1"/>
  <c r="AP193" i="1"/>
  <c r="AR193" i="1" s="1"/>
  <c r="AT193" i="1" s="1"/>
  <c r="AV193" i="1" s="1"/>
  <c r="AX193" i="1" s="1"/>
  <c r="AZ193" i="1" s="1"/>
  <c r="BB193" i="1" s="1"/>
  <c r="AP192" i="1"/>
  <c r="AR192" i="1" s="1"/>
  <c r="AT192" i="1" s="1"/>
  <c r="AV192" i="1" s="1"/>
  <c r="AX192" i="1" s="1"/>
  <c r="AZ192" i="1" s="1"/>
  <c r="BB192" i="1" s="1"/>
  <c r="AP189" i="1"/>
  <c r="AR189" i="1" s="1"/>
  <c r="AT189" i="1" s="1"/>
  <c r="AV189" i="1" s="1"/>
  <c r="AX189" i="1" s="1"/>
  <c r="AZ189" i="1" s="1"/>
  <c r="BB189" i="1" s="1"/>
  <c r="AP188" i="1"/>
  <c r="AR188" i="1" s="1"/>
  <c r="AT188" i="1" s="1"/>
  <c r="AV188" i="1" s="1"/>
  <c r="AX188" i="1" s="1"/>
  <c r="AZ188" i="1" s="1"/>
  <c r="BB188" i="1" s="1"/>
  <c r="AP185" i="1"/>
  <c r="AR185" i="1" s="1"/>
  <c r="AT185" i="1" s="1"/>
  <c r="AV185" i="1" s="1"/>
  <c r="AX185" i="1" s="1"/>
  <c r="AZ185" i="1" s="1"/>
  <c r="BB185" i="1" s="1"/>
  <c r="AP184" i="1"/>
  <c r="AR184" i="1" s="1"/>
  <c r="AT184" i="1" s="1"/>
  <c r="AV184" i="1" s="1"/>
  <c r="AX184" i="1" s="1"/>
  <c r="AZ184" i="1" s="1"/>
  <c r="BB184" i="1" s="1"/>
  <c r="AP181" i="1"/>
  <c r="AR181" i="1" s="1"/>
  <c r="AT181" i="1" s="1"/>
  <c r="AV181" i="1" s="1"/>
  <c r="AX181" i="1" s="1"/>
  <c r="AZ181" i="1" s="1"/>
  <c r="BB181" i="1" s="1"/>
  <c r="AP180" i="1"/>
  <c r="AR180" i="1" s="1"/>
  <c r="AT180" i="1" s="1"/>
  <c r="AV180" i="1" s="1"/>
  <c r="AX180" i="1" s="1"/>
  <c r="AZ180" i="1" s="1"/>
  <c r="BB180" i="1" s="1"/>
  <c r="AP177" i="1"/>
  <c r="AR177" i="1" s="1"/>
  <c r="AT177" i="1" s="1"/>
  <c r="AV177" i="1" s="1"/>
  <c r="AX177" i="1" s="1"/>
  <c r="AZ177" i="1" s="1"/>
  <c r="BB177" i="1" s="1"/>
  <c r="AP176" i="1"/>
  <c r="AR176" i="1" s="1"/>
  <c r="AT176" i="1" s="1"/>
  <c r="AV176" i="1" s="1"/>
  <c r="AX176" i="1" s="1"/>
  <c r="AZ176" i="1" s="1"/>
  <c r="BB176" i="1" s="1"/>
  <c r="AP173" i="1"/>
  <c r="AR173" i="1" s="1"/>
  <c r="AT173" i="1" s="1"/>
  <c r="AV173" i="1" s="1"/>
  <c r="AX173" i="1" s="1"/>
  <c r="AZ173" i="1" s="1"/>
  <c r="BB173" i="1" s="1"/>
  <c r="AP172" i="1"/>
  <c r="AR172" i="1" s="1"/>
  <c r="AT172" i="1" s="1"/>
  <c r="AV172" i="1" s="1"/>
  <c r="AX172" i="1" s="1"/>
  <c r="AZ172" i="1" s="1"/>
  <c r="BB172" i="1" s="1"/>
  <c r="AP171" i="1"/>
  <c r="AR171" i="1" s="1"/>
  <c r="AT171" i="1" s="1"/>
  <c r="AV171" i="1" s="1"/>
  <c r="AX171" i="1" s="1"/>
  <c r="AZ171" i="1" s="1"/>
  <c r="BB171" i="1" s="1"/>
  <c r="AP168" i="1"/>
  <c r="AR168" i="1" s="1"/>
  <c r="AT168" i="1" s="1"/>
  <c r="AV168" i="1" s="1"/>
  <c r="AX168" i="1" s="1"/>
  <c r="AZ168" i="1" s="1"/>
  <c r="BB168" i="1" s="1"/>
  <c r="AP167" i="1"/>
  <c r="AR167" i="1" s="1"/>
  <c r="AT167" i="1" s="1"/>
  <c r="AV167" i="1" s="1"/>
  <c r="AX167" i="1" s="1"/>
  <c r="AZ167" i="1" s="1"/>
  <c r="BB167" i="1" s="1"/>
  <c r="AP164" i="1"/>
  <c r="AR164" i="1" s="1"/>
  <c r="AT164" i="1" s="1"/>
  <c r="AV164" i="1" s="1"/>
  <c r="AX164" i="1" s="1"/>
  <c r="AZ164" i="1" s="1"/>
  <c r="BB164" i="1" s="1"/>
  <c r="AP163" i="1"/>
  <c r="AR163" i="1" s="1"/>
  <c r="AT163" i="1" s="1"/>
  <c r="AV163" i="1" s="1"/>
  <c r="AX163" i="1" s="1"/>
  <c r="AZ163" i="1" s="1"/>
  <c r="BB163" i="1" s="1"/>
  <c r="AP160" i="1"/>
  <c r="AR160" i="1" s="1"/>
  <c r="AT160" i="1" s="1"/>
  <c r="AV160" i="1" s="1"/>
  <c r="AX160" i="1" s="1"/>
  <c r="AZ160" i="1" s="1"/>
  <c r="BB160" i="1" s="1"/>
  <c r="AP159" i="1"/>
  <c r="AR159" i="1" s="1"/>
  <c r="AT159" i="1" s="1"/>
  <c r="AV159" i="1" s="1"/>
  <c r="AX159" i="1" s="1"/>
  <c r="AZ159" i="1" s="1"/>
  <c r="BB159" i="1" s="1"/>
  <c r="AP158" i="1"/>
  <c r="AR158" i="1" s="1"/>
  <c r="AT158" i="1" s="1"/>
  <c r="AV158" i="1" s="1"/>
  <c r="AX158" i="1" s="1"/>
  <c r="AZ158" i="1" s="1"/>
  <c r="BB158" i="1" s="1"/>
  <c r="AP157" i="1"/>
  <c r="AR157" i="1" s="1"/>
  <c r="AT157" i="1" s="1"/>
  <c r="AV157" i="1" s="1"/>
  <c r="AX157" i="1" s="1"/>
  <c r="AZ157" i="1" s="1"/>
  <c r="BB157" i="1" s="1"/>
  <c r="AP156" i="1"/>
  <c r="AR156" i="1" s="1"/>
  <c r="AT156" i="1" s="1"/>
  <c r="AV156" i="1" s="1"/>
  <c r="AX156" i="1" s="1"/>
  <c r="AZ156" i="1" s="1"/>
  <c r="BB156" i="1" s="1"/>
  <c r="AP155" i="1"/>
  <c r="AR155" i="1" s="1"/>
  <c r="AT155" i="1" s="1"/>
  <c r="AV155" i="1" s="1"/>
  <c r="AX155" i="1" s="1"/>
  <c r="AZ155" i="1" s="1"/>
  <c r="BB155" i="1" s="1"/>
  <c r="AP154" i="1"/>
  <c r="AR154" i="1" s="1"/>
  <c r="AT154" i="1" s="1"/>
  <c r="AV154" i="1" s="1"/>
  <c r="AX154" i="1" s="1"/>
  <c r="AZ154" i="1" s="1"/>
  <c r="BB154" i="1" s="1"/>
  <c r="AP144" i="1"/>
  <c r="AR144" i="1" s="1"/>
  <c r="AT144" i="1" s="1"/>
  <c r="AV144" i="1" s="1"/>
  <c r="AX144" i="1" s="1"/>
  <c r="AZ144" i="1" s="1"/>
  <c r="BB144" i="1" s="1"/>
  <c r="AP143" i="1"/>
  <c r="AR143" i="1" s="1"/>
  <c r="AT143" i="1" s="1"/>
  <c r="AV143" i="1" s="1"/>
  <c r="AX143" i="1" s="1"/>
  <c r="AZ143" i="1" s="1"/>
  <c r="BB143" i="1" s="1"/>
  <c r="AP142" i="1"/>
  <c r="AR142" i="1" s="1"/>
  <c r="AT142" i="1" s="1"/>
  <c r="AV142" i="1" s="1"/>
  <c r="AX142" i="1" s="1"/>
  <c r="AZ142" i="1" s="1"/>
  <c r="BB142" i="1" s="1"/>
  <c r="AP141" i="1"/>
  <c r="AR141" i="1" s="1"/>
  <c r="AT141" i="1" s="1"/>
  <c r="AV141" i="1" s="1"/>
  <c r="AX141" i="1" s="1"/>
  <c r="AZ141" i="1" s="1"/>
  <c r="BB141" i="1" s="1"/>
  <c r="AP140" i="1"/>
  <c r="AR140" i="1" s="1"/>
  <c r="AT140" i="1" s="1"/>
  <c r="AV140" i="1" s="1"/>
  <c r="AX140" i="1" s="1"/>
  <c r="AZ140" i="1" s="1"/>
  <c r="BB140" i="1" s="1"/>
  <c r="AP139" i="1"/>
  <c r="AR139" i="1" s="1"/>
  <c r="AT139" i="1" s="1"/>
  <c r="AV139" i="1" s="1"/>
  <c r="AX139" i="1" s="1"/>
  <c r="AZ139" i="1" s="1"/>
  <c r="BB139" i="1" s="1"/>
  <c r="AP138" i="1"/>
  <c r="AR138" i="1" s="1"/>
  <c r="AT138" i="1" s="1"/>
  <c r="AV138" i="1" s="1"/>
  <c r="AX138" i="1" s="1"/>
  <c r="AZ138" i="1" s="1"/>
  <c r="BB138" i="1" s="1"/>
  <c r="AP137" i="1"/>
  <c r="AR137" i="1" s="1"/>
  <c r="AT137" i="1" s="1"/>
  <c r="AV137" i="1" s="1"/>
  <c r="AX137" i="1" s="1"/>
  <c r="AZ137" i="1" s="1"/>
  <c r="BB137" i="1" s="1"/>
  <c r="AP136" i="1"/>
  <c r="AR136" i="1" s="1"/>
  <c r="AT136" i="1" s="1"/>
  <c r="AV136" i="1" s="1"/>
  <c r="AX136" i="1" s="1"/>
  <c r="AZ136" i="1" s="1"/>
  <c r="BB136" i="1" s="1"/>
  <c r="AP135" i="1"/>
  <c r="AR135" i="1" s="1"/>
  <c r="AT135" i="1" s="1"/>
  <c r="AV135" i="1" s="1"/>
  <c r="AX135" i="1" s="1"/>
  <c r="AZ135" i="1" s="1"/>
  <c r="BB135" i="1" s="1"/>
  <c r="AP134" i="1"/>
  <c r="AR134" i="1" s="1"/>
  <c r="AT134" i="1" s="1"/>
  <c r="AV134" i="1" s="1"/>
  <c r="AX134" i="1" s="1"/>
  <c r="AZ134" i="1" s="1"/>
  <c r="BB134" i="1" s="1"/>
  <c r="AP133" i="1"/>
  <c r="AR133" i="1" s="1"/>
  <c r="AT133" i="1" s="1"/>
  <c r="AV133" i="1" s="1"/>
  <c r="AX133" i="1" s="1"/>
  <c r="AZ133" i="1" s="1"/>
  <c r="BB133" i="1" s="1"/>
  <c r="AP132" i="1"/>
  <c r="AR132" i="1" s="1"/>
  <c r="AT132" i="1" s="1"/>
  <c r="AV132" i="1" s="1"/>
  <c r="AX132" i="1" s="1"/>
  <c r="AZ132" i="1" s="1"/>
  <c r="BB132" i="1" s="1"/>
  <c r="AP119" i="1"/>
  <c r="AR119" i="1" s="1"/>
  <c r="AT119" i="1" s="1"/>
  <c r="AV119" i="1" s="1"/>
  <c r="AX119" i="1" s="1"/>
  <c r="AZ119" i="1" s="1"/>
  <c r="BB119" i="1" s="1"/>
  <c r="AP118" i="1"/>
  <c r="AR118" i="1" s="1"/>
  <c r="AT118" i="1" s="1"/>
  <c r="AV118" i="1" s="1"/>
  <c r="AX118" i="1" s="1"/>
  <c r="AZ118" i="1" s="1"/>
  <c r="BB118" i="1" s="1"/>
  <c r="AP115" i="1"/>
  <c r="AR115" i="1" s="1"/>
  <c r="AT115" i="1" s="1"/>
  <c r="AV115" i="1" s="1"/>
  <c r="AX115" i="1" s="1"/>
  <c r="AZ115" i="1" s="1"/>
  <c r="BB115" i="1" s="1"/>
  <c r="AP112" i="1"/>
  <c r="AR112" i="1" s="1"/>
  <c r="AT112" i="1" s="1"/>
  <c r="AV112" i="1" s="1"/>
  <c r="AX112" i="1" s="1"/>
  <c r="AZ112" i="1" s="1"/>
  <c r="BB112" i="1" s="1"/>
  <c r="AP109" i="1"/>
  <c r="AR109" i="1" s="1"/>
  <c r="AT109" i="1" s="1"/>
  <c r="AV109" i="1" s="1"/>
  <c r="AX109" i="1" s="1"/>
  <c r="AZ109" i="1" s="1"/>
  <c r="BB109" i="1" s="1"/>
  <c r="AP108" i="1"/>
  <c r="AR108" i="1" s="1"/>
  <c r="AT108" i="1" s="1"/>
  <c r="AV108" i="1" s="1"/>
  <c r="AX108" i="1" s="1"/>
  <c r="AZ108" i="1" s="1"/>
  <c r="BB108" i="1" s="1"/>
  <c r="AP107" i="1"/>
  <c r="AR107" i="1" s="1"/>
  <c r="AT107" i="1" s="1"/>
  <c r="AV107" i="1" s="1"/>
  <c r="AX107" i="1" s="1"/>
  <c r="AZ107" i="1" s="1"/>
  <c r="BB107" i="1" s="1"/>
  <c r="AP104" i="1"/>
  <c r="AR104" i="1" s="1"/>
  <c r="AT104" i="1" s="1"/>
  <c r="AV104" i="1" s="1"/>
  <c r="AX104" i="1" s="1"/>
  <c r="AZ104" i="1" s="1"/>
  <c r="BB104" i="1" s="1"/>
  <c r="AP102" i="1"/>
  <c r="AR102" i="1" s="1"/>
  <c r="AT102" i="1" s="1"/>
  <c r="AV102" i="1" s="1"/>
  <c r="AX102" i="1" s="1"/>
  <c r="AZ102" i="1" s="1"/>
  <c r="BB102" i="1" s="1"/>
  <c r="AP101" i="1"/>
  <c r="AR101" i="1" s="1"/>
  <c r="AT101" i="1" s="1"/>
  <c r="AV101" i="1" s="1"/>
  <c r="AX101" i="1" s="1"/>
  <c r="AZ101" i="1" s="1"/>
  <c r="BB101" i="1" s="1"/>
  <c r="AP100" i="1"/>
  <c r="AR100" i="1" s="1"/>
  <c r="AT100" i="1" s="1"/>
  <c r="AV100" i="1" s="1"/>
  <c r="AX100" i="1" s="1"/>
  <c r="AZ100" i="1" s="1"/>
  <c r="BB100" i="1" s="1"/>
  <c r="AP99" i="1"/>
  <c r="AR99" i="1" s="1"/>
  <c r="AT99" i="1" s="1"/>
  <c r="AV99" i="1" s="1"/>
  <c r="AX99" i="1" s="1"/>
  <c r="AZ99" i="1" s="1"/>
  <c r="BB99" i="1" s="1"/>
  <c r="AP98" i="1"/>
  <c r="AR98" i="1" s="1"/>
  <c r="AT98" i="1" s="1"/>
  <c r="AV98" i="1" s="1"/>
  <c r="AX98" i="1" s="1"/>
  <c r="AZ98" i="1" s="1"/>
  <c r="BB98" i="1" s="1"/>
  <c r="AP97" i="1"/>
  <c r="AR97" i="1" s="1"/>
  <c r="AT97" i="1" s="1"/>
  <c r="AV97" i="1" s="1"/>
  <c r="AX97" i="1" s="1"/>
  <c r="AZ97" i="1" s="1"/>
  <c r="BB97" i="1" s="1"/>
  <c r="AP96" i="1"/>
  <c r="AR96" i="1" s="1"/>
  <c r="AT96" i="1" s="1"/>
  <c r="AV96" i="1" s="1"/>
  <c r="AX96" i="1" s="1"/>
  <c r="AZ96" i="1" s="1"/>
  <c r="BB96" i="1" s="1"/>
  <c r="AP95" i="1"/>
  <c r="AR95" i="1" s="1"/>
  <c r="AT95" i="1" s="1"/>
  <c r="AV95" i="1" s="1"/>
  <c r="AX95" i="1" s="1"/>
  <c r="AZ95" i="1" s="1"/>
  <c r="BB95" i="1" s="1"/>
  <c r="AP94" i="1"/>
  <c r="AR94" i="1" s="1"/>
  <c r="AT94" i="1" s="1"/>
  <c r="AV94" i="1" s="1"/>
  <c r="AX94" i="1" s="1"/>
  <c r="AZ94" i="1" s="1"/>
  <c r="BB94" i="1" s="1"/>
  <c r="AP93" i="1"/>
  <c r="AR93" i="1" s="1"/>
  <c r="AT93" i="1" s="1"/>
  <c r="AV93" i="1" s="1"/>
  <c r="AX93" i="1" s="1"/>
  <c r="AZ93" i="1" s="1"/>
  <c r="BB93" i="1" s="1"/>
  <c r="AP92" i="1"/>
  <c r="AR92" i="1" s="1"/>
  <c r="AT92" i="1" s="1"/>
  <c r="AV92" i="1" s="1"/>
  <c r="AX92" i="1" s="1"/>
  <c r="AZ92" i="1" s="1"/>
  <c r="BB92" i="1" s="1"/>
  <c r="AP91" i="1"/>
  <c r="AR91" i="1" s="1"/>
  <c r="AT91" i="1" s="1"/>
  <c r="AV91" i="1" s="1"/>
  <c r="AX91" i="1" s="1"/>
  <c r="AZ91" i="1" s="1"/>
  <c r="BB91" i="1" s="1"/>
  <c r="AP79" i="1"/>
  <c r="AR79" i="1" s="1"/>
  <c r="AT79" i="1" s="1"/>
  <c r="AV79" i="1" s="1"/>
  <c r="AX79" i="1" s="1"/>
  <c r="AZ79" i="1" s="1"/>
  <c r="BB79" i="1" s="1"/>
  <c r="AP78" i="1"/>
  <c r="AR78" i="1" s="1"/>
  <c r="AT78" i="1" s="1"/>
  <c r="AV78" i="1" s="1"/>
  <c r="AX78" i="1" s="1"/>
  <c r="AZ78" i="1" s="1"/>
  <c r="BB78" i="1" s="1"/>
  <c r="AP77" i="1"/>
  <c r="AR77" i="1" s="1"/>
  <c r="AT77" i="1" s="1"/>
  <c r="AV77" i="1" s="1"/>
  <c r="AX77" i="1" s="1"/>
  <c r="AZ77" i="1" s="1"/>
  <c r="BB77" i="1" s="1"/>
  <c r="AP76" i="1"/>
  <c r="AR76" i="1" s="1"/>
  <c r="AT76" i="1" s="1"/>
  <c r="AV76" i="1" s="1"/>
  <c r="AX76" i="1" s="1"/>
  <c r="AZ76" i="1" s="1"/>
  <c r="BB76" i="1" s="1"/>
  <c r="AP75" i="1"/>
  <c r="AR75" i="1" s="1"/>
  <c r="AT75" i="1" s="1"/>
  <c r="AV75" i="1" s="1"/>
  <c r="AX75" i="1" s="1"/>
  <c r="AZ75" i="1" s="1"/>
  <c r="BB75" i="1" s="1"/>
  <c r="AP74" i="1"/>
  <c r="AR74" i="1" s="1"/>
  <c r="AT74" i="1" s="1"/>
  <c r="AV74" i="1" s="1"/>
  <c r="AX74" i="1" s="1"/>
  <c r="AZ74" i="1" s="1"/>
  <c r="BB74" i="1" s="1"/>
  <c r="AP73" i="1"/>
  <c r="AR73" i="1" s="1"/>
  <c r="AT73" i="1" s="1"/>
  <c r="AV73" i="1" s="1"/>
  <c r="AX73" i="1" s="1"/>
  <c r="AZ73" i="1" s="1"/>
  <c r="BB73" i="1" s="1"/>
  <c r="AP72" i="1"/>
  <c r="AR72" i="1" s="1"/>
  <c r="AT72" i="1" s="1"/>
  <c r="AV72" i="1" s="1"/>
  <c r="AX72" i="1" s="1"/>
  <c r="AZ72" i="1" s="1"/>
  <c r="BB72" i="1" s="1"/>
  <c r="AP71" i="1"/>
  <c r="AR71" i="1" s="1"/>
  <c r="AT71" i="1" s="1"/>
  <c r="AV71" i="1" s="1"/>
  <c r="AX71" i="1" s="1"/>
  <c r="AZ71" i="1" s="1"/>
  <c r="BB71" i="1" s="1"/>
  <c r="AP70" i="1"/>
  <c r="AR70" i="1" s="1"/>
  <c r="AT70" i="1" s="1"/>
  <c r="AV70" i="1" s="1"/>
  <c r="AX70" i="1" s="1"/>
  <c r="AZ70" i="1" s="1"/>
  <c r="BB70" i="1" s="1"/>
  <c r="AP69" i="1"/>
  <c r="AR69" i="1" s="1"/>
  <c r="AT69" i="1" s="1"/>
  <c r="AV69" i="1" s="1"/>
  <c r="AX69" i="1" s="1"/>
  <c r="AZ69" i="1" s="1"/>
  <c r="BB69" i="1" s="1"/>
  <c r="AP68" i="1"/>
  <c r="AR68" i="1" s="1"/>
  <c r="AT68" i="1" s="1"/>
  <c r="AV68" i="1" s="1"/>
  <c r="AX68" i="1" s="1"/>
  <c r="AZ68" i="1" s="1"/>
  <c r="BB68" i="1" s="1"/>
  <c r="AP67" i="1"/>
  <c r="AR67" i="1" s="1"/>
  <c r="AT67" i="1" s="1"/>
  <c r="AV67" i="1" s="1"/>
  <c r="AX67" i="1" s="1"/>
  <c r="AZ67" i="1" s="1"/>
  <c r="BB67" i="1" s="1"/>
  <c r="AP66" i="1"/>
  <c r="AR66" i="1" s="1"/>
  <c r="AT66" i="1" s="1"/>
  <c r="AV66" i="1" s="1"/>
  <c r="AX66" i="1" s="1"/>
  <c r="AZ66" i="1" s="1"/>
  <c r="BB66" i="1" s="1"/>
  <c r="AP64" i="1"/>
  <c r="AR64" i="1" s="1"/>
  <c r="AT64" i="1" s="1"/>
  <c r="AV64" i="1" s="1"/>
  <c r="AX64" i="1" s="1"/>
  <c r="AZ64" i="1" s="1"/>
  <c r="BB64" i="1" s="1"/>
  <c r="AP63" i="1"/>
  <c r="AR63" i="1" s="1"/>
  <c r="AT63" i="1" s="1"/>
  <c r="AV63" i="1" s="1"/>
  <c r="AX63" i="1" s="1"/>
  <c r="AZ63" i="1" s="1"/>
  <c r="BB63" i="1" s="1"/>
  <c r="AP56" i="1"/>
  <c r="AR56" i="1" s="1"/>
  <c r="AT56" i="1" s="1"/>
  <c r="AV56" i="1" s="1"/>
  <c r="AX56" i="1" s="1"/>
  <c r="AZ56" i="1" s="1"/>
  <c r="BB56" i="1" s="1"/>
  <c r="AP55" i="1"/>
  <c r="AR55" i="1" s="1"/>
  <c r="AT55" i="1" s="1"/>
  <c r="AV55" i="1" s="1"/>
  <c r="AX55" i="1" s="1"/>
  <c r="AZ55" i="1" s="1"/>
  <c r="BB55" i="1" s="1"/>
  <c r="AP54" i="1"/>
  <c r="AR54" i="1" s="1"/>
  <c r="AT54" i="1" s="1"/>
  <c r="AV54" i="1" s="1"/>
  <c r="AX54" i="1" s="1"/>
  <c r="AZ54" i="1" s="1"/>
  <c r="BB54" i="1" s="1"/>
  <c r="AP51" i="1"/>
  <c r="AR51" i="1" s="1"/>
  <c r="AT51" i="1" s="1"/>
  <c r="AV51" i="1" s="1"/>
  <c r="AX51" i="1" s="1"/>
  <c r="AZ51" i="1" s="1"/>
  <c r="BB51" i="1" s="1"/>
  <c r="AP50" i="1"/>
  <c r="AR50" i="1" s="1"/>
  <c r="AT50" i="1" s="1"/>
  <c r="AV50" i="1" s="1"/>
  <c r="AX50" i="1" s="1"/>
  <c r="AZ50" i="1" s="1"/>
  <c r="BB50" i="1" s="1"/>
  <c r="AP49" i="1"/>
  <c r="AR49" i="1" s="1"/>
  <c r="AT49" i="1" s="1"/>
  <c r="AV49" i="1" s="1"/>
  <c r="AX49" i="1" s="1"/>
  <c r="AZ49" i="1" s="1"/>
  <c r="BB49" i="1" s="1"/>
  <c r="AP48" i="1"/>
  <c r="AR48" i="1" s="1"/>
  <c r="AT48" i="1" s="1"/>
  <c r="AV48" i="1" s="1"/>
  <c r="AX48" i="1" s="1"/>
  <c r="AZ48" i="1" s="1"/>
  <c r="BB48" i="1" s="1"/>
  <c r="AP47" i="1"/>
  <c r="AR47" i="1" s="1"/>
  <c r="AT47" i="1" s="1"/>
  <c r="AV47" i="1" s="1"/>
  <c r="AX47" i="1" s="1"/>
  <c r="AZ47" i="1" s="1"/>
  <c r="BB47" i="1" s="1"/>
  <c r="AP46" i="1"/>
  <c r="AR46" i="1" s="1"/>
  <c r="AT46" i="1" s="1"/>
  <c r="AV46" i="1" s="1"/>
  <c r="AX46" i="1" s="1"/>
  <c r="AZ46" i="1" s="1"/>
  <c r="BB46" i="1" s="1"/>
  <c r="AP45" i="1"/>
  <c r="AR45" i="1" s="1"/>
  <c r="AT45" i="1" s="1"/>
  <c r="AV45" i="1" s="1"/>
  <c r="AX45" i="1" s="1"/>
  <c r="AZ45" i="1" s="1"/>
  <c r="BB45" i="1" s="1"/>
  <c r="AP37" i="1"/>
  <c r="AR37" i="1" s="1"/>
  <c r="AT37" i="1" s="1"/>
  <c r="AV37" i="1" s="1"/>
  <c r="AX37" i="1" s="1"/>
  <c r="AZ37" i="1" s="1"/>
  <c r="BB37" i="1" s="1"/>
  <c r="AP36" i="1"/>
  <c r="AR36" i="1" s="1"/>
  <c r="AT36" i="1" s="1"/>
  <c r="AV36" i="1" s="1"/>
  <c r="AX36" i="1" s="1"/>
  <c r="AZ36" i="1" s="1"/>
  <c r="BB36" i="1" s="1"/>
  <c r="AP35" i="1"/>
  <c r="AR35" i="1" s="1"/>
  <c r="AT35" i="1" s="1"/>
  <c r="AV35" i="1" s="1"/>
  <c r="AX35" i="1" s="1"/>
  <c r="AZ35" i="1" s="1"/>
  <c r="BB35" i="1" s="1"/>
  <c r="AP32" i="1"/>
  <c r="AR32" i="1" s="1"/>
  <c r="AT32" i="1" s="1"/>
  <c r="AV32" i="1" s="1"/>
  <c r="AX32" i="1" s="1"/>
  <c r="AZ32" i="1" s="1"/>
  <c r="BB32" i="1" s="1"/>
  <c r="AP31" i="1"/>
  <c r="AR31" i="1" s="1"/>
  <c r="AT31" i="1" s="1"/>
  <c r="AV31" i="1" s="1"/>
  <c r="AX31" i="1" s="1"/>
  <c r="AZ31" i="1" s="1"/>
  <c r="BB31" i="1" s="1"/>
  <c r="AP28" i="1"/>
  <c r="AR28" i="1" s="1"/>
  <c r="AT28" i="1" s="1"/>
  <c r="AV28" i="1" s="1"/>
  <c r="AX28" i="1" s="1"/>
  <c r="AZ28" i="1" s="1"/>
  <c r="BB28" i="1" s="1"/>
  <c r="AP24" i="1"/>
  <c r="AR24" i="1" s="1"/>
  <c r="AT24" i="1" s="1"/>
  <c r="AV24" i="1" s="1"/>
  <c r="AX24" i="1" s="1"/>
  <c r="AZ24" i="1" s="1"/>
  <c r="BB24" i="1" s="1"/>
  <c r="AP22" i="1"/>
  <c r="AR22" i="1" s="1"/>
  <c r="AT22" i="1" s="1"/>
  <c r="AV22" i="1" s="1"/>
  <c r="AX22" i="1" s="1"/>
  <c r="AZ22" i="1" s="1"/>
  <c r="BB22" i="1" s="1"/>
  <c r="AP21" i="1"/>
  <c r="AR21" i="1" s="1"/>
  <c r="AT21" i="1" s="1"/>
  <c r="AV21" i="1" s="1"/>
  <c r="AX21" i="1" s="1"/>
  <c r="AZ21" i="1" s="1"/>
  <c r="BB21" i="1" s="1"/>
  <c r="AP20" i="1"/>
  <c r="AR20" i="1" s="1"/>
  <c r="AT20" i="1" s="1"/>
  <c r="AV20" i="1" s="1"/>
  <c r="AX20" i="1" s="1"/>
  <c r="AZ20" i="1" s="1"/>
  <c r="BB20" i="1" s="1"/>
  <c r="AA236" i="1"/>
  <c r="AC236" i="1" s="1"/>
  <c r="AE236" i="1" s="1"/>
  <c r="AG236" i="1" s="1"/>
  <c r="AI236" i="1" s="1"/>
  <c r="AK236" i="1" s="1"/>
  <c r="AM236" i="1" s="1"/>
  <c r="AA235" i="1"/>
  <c r="AC235" i="1" s="1"/>
  <c r="AE235" i="1" s="1"/>
  <c r="AG235" i="1" s="1"/>
  <c r="AI235" i="1" s="1"/>
  <c r="AK235" i="1" s="1"/>
  <c r="AM235" i="1" s="1"/>
  <c r="AA234" i="1"/>
  <c r="AC234" i="1" s="1"/>
  <c r="AE234" i="1" s="1"/>
  <c r="AG234" i="1" s="1"/>
  <c r="AI234" i="1" s="1"/>
  <c r="AK234" i="1" s="1"/>
  <c r="AM234" i="1" s="1"/>
  <c r="AA233" i="1"/>
  <c r="AC233" i="1" s="1"/>
  <c r="AE233" i="1" s="1"/>
  <c r="AG233" i="1" s="1"/>
  <c r="AI233" i="1" s="1"/>
  <c r="AK233" i="1" s="1"/>
  <c r="AM233" i="1" s="1"/>
  <c r="AA232" i="1"/>
  <c r="AC232" i="1" s="1"/>
  <c r="AE232" i="1" s="1"/>
  <c r="AG232" i="1" s="1"/>
  <c r="AI232" i="1" s="1"/>
  <c r="AK232" i="1" s="1"/>
  <c r="AM232" i="1" s="1"/>
  <c r="AA231" i="1"/>
  <c r="AC231" i="1" s="1"/>
  <c r="AE231" i="1" s="1"/>
  <c r="AG231" i="1" s="1"/>
  <c r="AI231" i="1" s="1"/>
  <c r="AK231" i="1" s="1"/>
  <c r="AM231" i="1" s="1"/>
  <c r="AA230" i="1"/>
  <c r="AC230" i="1" s="1"/>
  <c r="AE230" i="1" s="1"/>
  <c r="AG230" i="1" s="1"/>
  <c r="AI230" i="1" s="1"/>
  <c r="AK230" i="1" s="1"/>
  <c r="AM230" i="1" s="1"/>
  <c r="AA229" i="1"/>
  <c r="AC229" i="1" s="1"/>
  <c r="AE229" i="1" s="1"/>
  <c r="AG229" i="1" s="1"/>
  <c r="AI229" i="1" s="1"/>
  <c r="AK229" i="1" s="1"/>
  <c r="AM229" i="1" s="1"/>
  <c r="AA228" i="1"/>
  <c r="AC228" i="1" s="1"/>
  <c r="AE228" i="1" s="1"/>
  <c r="AG228" i="1" s="1"/>
  <c r="AI228" i="1" s="1"/>
  <c r="AK228" i="1" s="1"/>
  <c r="AM228" i="1" s="1"/>
  <c r="AA227" i="1"/>
  <c r="AC227" i="1" s="1"/>
  <c r="AE227" i="1" s="1"/>
  <c r="AG227" i="1" s="1"/>
  <c r="AI227" i="1" s="1"/>
  <c r="AK227" i="1" s="1"/>
  <c r="AM227" i="1" s="1"/>
  <c r="AA226" i="1"/>
  <c r="AC226" i="1" s="1"/>
  <c r="AE226" i="1" s="1"/>
  <c r="AG226" i="1" s="1"/>
  <c r="AI226" i="1" s="1"/>
  <c r="AK226" i="1" s="1"/>
  <c r="AM226" i="1" s="1"/>
  <c r="AA223" i="1"/>
  <c r="AC223" i="1" s="1"/>
  <c r="AE223" i="1" s="1"/>
  <c r="AG223" i="1" s="1"/>
  <c r="AI223" i="1" s="1"/>
  <c r="AK223" i="1" s="1"/>
  <c r="AM223" i="1" s="1"/>
  <c r="AA222" i="1"/>
  <c r="AC222" i="1" s="1"/>
  <c r="AE222" i="1" s="1"/>
  <c r="AG222" i="1" s="1"/>
  <c r="AI222" i="1" s="1"/>
  <c r="AK222" i="1" s="1"/>
  <c r="AM222" i="1" s="1"/>
  <c r="AA221" i="1"/>
  <c r="AC221" i="1" s="1"/>
  <c r="AE221" i="1" s="1"/>
  <c r="AG221" i="1" s="1"/>
  <c r="AI221" i="1" s="1"/>
  <c r="AK221" i="1" s="1"/>
  <c r="AM221" i="1" s="1"/>
  <c r="AA220" i="1"/>
  <c r="AC220" i="1" s="1"/>
  <c r="AE220" i="1" s="1"/>
  <c r="AG220" i="1" s="1"/>
  <c r="AI220" i="1" s="1"/>
  <c r="AK220" i="1" s="1"/>
  <c r="AM220" i="1" s="1"/>
  <c r="AA219" i="1"/>
  <c r="AC219" i="1" s="1"/>
  <c r="AE219" i="1" s="1"/>
  <c r="AG219" i="1" s="1"/>
  <c r="AI219" i="1" s="1"/>
  <c r="AK219" i="1" s="1"/>
  <c r="AM219" i="1" s="1"/>
  <c r="AA218" i="1"/>
  <c r="AC218" i="1" s="1"/>
  <c r="AE218" i="1" s="1"/>
  <c r="AG218" i="1" s="1"/>
  <c r="AI218" i="1" s="1"/>
  <c r="AK218" i="1" s="1"/>
  <c r="AM218" i="1" s="1"/>
  <c r="AA215" i="1"/>
  <c r="AC215" i="1" s="1"/>
  <c r="AE215" i="1" s="1"/>
  <c r="AG215" i="1" s="1"/>
  <c r="AI215" i="1" s="1"/>
  <c r="AK215" i="1" s="1"/>
  <c r="AM215" i="1" s="1"/>
  <c r="AA214" i="1"/>
  <c r="AC214" i="1" s="1"/>
  <c r="AE214" i="1" s="1"/>
  <c r="AG214" i="1" s="1"/>
  <c r="AI214" i="1" s="1"/>
  <c r="AK214" i="1" s="1"/>
  <c r="AM214" i="1" s="1"/>
  <c r="AA213" i="1"/>
  <c r="AC213" i="1" s="1"/>
  <c r="AE213" i="1" s="1"/>
  <c r="AG213" i="1" s="1"/>
  <c r="AI213" i="1" s="1"/>
  <c r="AK213" i="1" s="1"/>
  <c r="AM213" i="1" s="1"/>
  <c r="AA207" i="1"/>
  <c r="AC207" i="1" s="1"/>
  <c r="AE207" i="1" s="1"/>
  <c r="AG207" i="1" s="1"/>
  <c r="AI207" i="1" s="1"/>
  <c r="AA206" i="1"/>
  <c r="AC206" i="1" s="1"/>
  <c r="AE206" i="1" s="1"/>
  <c r="AG206" i="1" s="1"/>
  <c r="AI206" i="1" s="1"/>
  <c r="AK206" i="1" s="1"/>
  <c r="AM206" i="1" s="1"/>
  <c r="AA197" i="1"/>
  <c r="AC197" i="1" s="1"/>
  <c r="AE197" i="1" s="1"/>
  <c r="AG197" i="1" s="1"/>
  <c r="AI197" i="1" s="1"/>
  <c r="AK197" i="1" s="1"/>
  <c r="AM197" i="1" s="1"/>
  <c r="AA193" i="1"/>
  <c r="AC193" i="1" s="1"/>
  <c r="AE193" i="1" s="1"/>
  <c r="AG193" i="1" s="1"/>
  <c r="AI193" i="1" s="1"/>
  <c r="AK193" i="1" s="1"/>
  <c r="AM193" i="1" s="1"/>
  <c r="AA192" i="1"/>
  <c r="AC192" i="1" s="1"/>
  <c r="AE192" i="1" s="1"/>
  <c r="AG192" i="1" s="1"/>
  <c r="AI192" i="1" s="1"/>
  <c r="AK192" i="1" s="1"/>
  <c r="AM192" i="1" s="1"/>
  <c r="AA189" i="1"/>
  <c r="AC189" i="1" s="1"/>
  <c r="AE189" i="1" s="1"/>
  <c r="AG189" i="1" s="1"/>
  <c r="AI189" i="1" s="1"/>
  <c r="AK189" i="1" s="1"/>
  <c r="AM189" i="1" s="1"/>
  <c r="AA188" i="1"/>
  <c r="AC188" i="1" s="1"/>
  <c r="AE188" i="1" s="1"/>
  <c r="AG188" i="1" s="1"/>
  <c r="AI188" i="1" s="1"/>
  <c r="AK188" i="1" s="1"/>
  <c r="AM188" i="1" s="1"/>
  <c r="AA185" i="1"/>
  <c r="AC185" i="1" s="1"/>
  <c r="AE185" i="1" s="1"/>
  <c r="AG185" i="1" s="1"/>
  <c r="AI185" i="1" s="1"/>
  <c r="AK185" i="1" s="1"/>
  <c r="AM185" i="1" s="1"/>
  <c r="AA184" i="1"/>
  <c r="AC184" i="1" s="1"/>
  <c r="AE184" i="1" s="1"/>
  <c r="AG184" i="1" s="1"/>
  <c r="AI184" i="1" s="1"/>
  <c r="AK184" i="1" s="1"/>
  <c r="AM184" i="1" s="1"/>
  <c r="AA181" i="1"/>
  <c r="AC181" i="1" s="1"/>
  <c r="AE181" i="1" s="1"/>
  <c r="AG181" i="1" s="1"/>
  <c r="AI181" i="1" s="1"/>
  <c r="AK181" i="1" s="1"/>
  <c r="AM181" i="1" s="1"/>
  <c r="AA180" i="1"/>
  <c r="AC180" i="1" s="1"/>
  <c r="AE180" i="1" s="1"/>
  <c r="AG180" i="1" s="1"/>
  <c r="AI180" i="1" s="1"/>
  <c r="AK180" i="1" s="1"/>
  <c r="AM180" i="1" s="1"/>
  <c r="AA177" i="1"/>
  <c r="AC177" i="1" s="1"/>
  <c r="AE177" i="1" s="1"/>
  <c r="AG177" i="1" s="1"/>
  <c r="AI177" i="1" s="1"/>
  <c r="AK177" i="1" s="1"/>
  <c r="AM177" i="1" s="1"/>
  <c r="AA176" i="1"/>
  <c r="AC176" i="1" s="1"/>
  <c r="AE176" i="1" s="1"/>
  <c r="AG176" i="1" s="1"/>
  <c r="AI176" i="1" s="1"/>
  <c r="AK176" i="1" s="1"/>
  <c r="AM176" i="1" s="1"/>
  <c r="AA173" i="1"/>
  <c r="AC173" i="1" s="1"/>
  <c r="AE173" i="1" s="1"/>
  <c r="AG173" i="1" s="1"/>
  <c r="AI173" i="1" s="1"/>
  <c r="AK173" i="1" s="1"/>
  <c r="AM173" i="1" s="1"/>
  <c r="AA172" i="1"/>
  <c r="AC172" i="1" s="1"/>
  <c r="AE172" i="1" s="1"/>
  <c r="AG172" i="1" s="1"/>
  <c r="AI172" i="1" s="1"/>
  <c r="AK172" i="1" s="1"/>
  <c r="AM172" i="1" s="1"/>
  <c r="AA171" i="1"/>
  <c r="AC171" i="1" s="1"/>
  <c r="AE171" i="1" s="1"/>
  <c r="AG171" i="1" s="1"/>
  <c r="AI171" i="1" s="1"/>
  <c r="AK171" i="1" s="1"/>
  <c r="AM171" i="1" s="1"/>
  <c r="AA168" i="1"/>
  <c r="AC168" i="1" s="1"/>
  <c r="AE168" i="1" s="1"/>
  <c r="AG168" i="1" s="1"/>
  <c r="AI168" i="1" s="1"/>
  <c r="AK168" i="1" s="1"/>
  <c r="AM168" i="1" s="1"/>
  <c r="AA167" i="1"/>
  <c r="AC167" i="1" s="1"/>
  <c r="AE167" i="1" s="1"/>
  <c r="AG167" i="1" s="1"/>
  <c r="AI167" i="1" s="1"/>
  <c r="AK167" i="1" s="1"/>
  <c r="AM167" i="1" s="1"/>
  <c r="AA164" i="1"/>
  <c r="AC164" i="1" s="1"/>
  <c r="AE164" i="1" s="1"/>
  <c r="AG164" i="1" s="1"/>
  <c r="AI164" i="1" s="1"/>
  <c r="AK164" i="1" s="1"/>
  <c r="AM164" i="1" s="1"/>
  <c r="AA163" i="1"/>
  <c r="AC163" i="1" s="1"/>
  <c r="AE163" i="1" s="1"/>
  <c r="AG163" i="1" s="1"/>
  <c r="AI163" i="1" s="1"/>
  <c r="AK163" i="1" s="1"/>
  <c r="AM163" i="1" s="1"/>
  <c r="AA160" i="1"/>
  <c r="AC160" i="1" s="1"/>
  <c r="AE160" i="1" s="1"/>
  <c r="AG160" i="1" s="1"/>
  <c r="AI160" i="1" s="1"/>
  <c r="AK160" i="1" s="1"/>
  <c r="AM160" i="1" s="1"/>
  <c r="AA159" i="1"/>
  <c r="AC159" i="1" s="1"/>
  <c r="AE159" i="1" s="1"/>
  <c r="AG159" i="1" s="1"/>
  <c r="AI159" i="1" s="1"/>
  <c r="AK159" i="1" s="1"/>
  <c r="AM159" i="1" s="1"/>
  <c r="AA158" i="1"/>
  <c r="AC158" i="1" s="1"/>
  <c r="AE158" i="1" s="1"/>
  <c r="AG158" i="1" s="1"/>
  <c r="AI158" i="1" s="1"/>
  <c r="AK158" i="1" s="1"/>
  <c r="AM158" i="1" s="1"/>
  <c r="AA157" i="1"/>
  <c r="AC157" i="1" s="1"/>
  <c r="AE157" i="1" s="1"/>
  <c r="AG157" i="1" s="1"/>
  <c r="AI157" i="1" s="1"/>
  <c r="AK157" i="1" s="1"/>
  <c r="AM157" i="1" s="1"/>
  <c r="AA156" i="1"/>
  <c r="AC156" i="1" s="1"/>
  <c r="AE156" i="1" s="1"/>
  <c r="AG156" i="1" s="1"/>
  <c r="AI156" i="1" s="1"/>
  <c r="AK156" i="1" s="1"/>
  <c r="AM156" i="1" s="1"/>
  <c r="AA155" i="1"/>
  <c r="AC155" i="1" s="1"/>
  <c r="AE155" i="1" s="1"/>
  <c r="AG155" i="1" s="1"/>
  <c r="AI155" i="1" s="1"/>
  <c r="AK155" i="1" s="1"/>
  <c r="AM155" i="1" s="1"/>
  <c r="AA154" i="1"/>
  <c r="AC154" i="1" s="1"/>
  <c r="AE154" i="1" s="1"/>
  <c r="AG154" i="1" s="1"/>
  <c r="AI154" i="1" s="1"/>
  <c r="AK154" i="1" s="1"/>
  <c r="AM154" i="1" s="1"/>
  <c r="AA144" i="1"/>
  <c r="AC144" i="1" s="1"/>
  <c r="AE144" i="1" s="1"/>
  <c r="AG144" i="1" s="1"/>
  <c r="AI144" i="1" s="1"/>
  <c r="AK144" i="1" s="1"/>
  <c r="AM144" i="1" s="1"/>
  <c r="AA143" i="1"/>
  <c r="AC143" i="1" s="1"/>
  <c r="AE143" i="1" s="1"/>
  <c r="AG143" i="1" s="1"/>
  <c r="AI143" i="1" s="1"/>
  <c r="AK143" i="1" s="1"/>
  <c r="AM143" i="1" s="1"/>
  <c r="AA142" i="1"/>
  <c r="AC142" i="1" s="1"/>
  <c r="AE142" i="1" s="1"/>
  <c r="AG142" i="1" s="1"/>
  <c r="AI142" i="1" s="1"/>
  <c r="AK142" i="1" s="1"/>
  <c r="AM142" i="1" s="1"/>
  <c r="AA141" i="1"/>
  <c r="AC141" i="1" s="1"/>
  <c r="AE141" i="1" s="1"/>
  <c r="AG141" i="1" s="1"/>
  <c r="AI141" i="1" s="1"/>
  <c r="AK141" i="1" s="1"/>
  <c r="AM141" i="1" s="1"/>
  <c r="AA140" i="1"/>
  <c r="AC140" i="1" s="1"/>
  <c r="AE140" i="1" s="1"/>
  <c r="AG140" i="1" s="1"/>
  <c r="AI140" i="1" s="1"/>
  <c r="AK140" i="1" s="1"/>
  <c r="AM140" i="1" s="1"/>
  <c r="AA139" i="1"/>
  <c r="AC139" i="1" s="1"/>
  <c r="AE139" i="1" s="1"/>
  <c r="AG139" i="1" s="1"/>
  <c r="AI139" i="1" s="1"/>
  <c r="AK139" i="1" s="1"/>
  <c r="AM139" i="1" s="1"/>
  <c r="AA138" i="1"/>
  <c r="AC138" i="1" s="1"/>
  <c r="AE138" i="1" s="1"/>
  <c r="AG138" i="1" s="1"/>
  <c r="AI138" i="1" s="1"/>
  <c r="AK138" i="1" s="1"/>
  <c r="AM138" i="1" s="1"/>
  <c r="AA137" i="1"/>
  <c r="AC137" i="1" s="1"/>
  <c r="AE137" i="1" s="1"/>
  <c r="AG137" i="1" s="1"/>
  <c r="AI137" i="1" s="1"/>
  <c r="AK137" i="1" s="1"/>
  <c r="AM137" i="1" s="1"/>
  <c r="AA136" i="1"/>
  <c r="AC136" i="1" s="1"/>
  <c r="AE136" i="1" s="1"/>
  <c r="AG136" i="1" s="1"/>
  <c r="AI136" i="1" s="1"/>
  <c r="AK136" i="1" s="1"/>
  <c r="AM136" i="1" s="1"/>
  <c r="AA135" i="1"/>
  <c r="AC135" i="1" s="1"/>
  <c r="AE135" i="1" s="1"/>
  <c r="AG135" i="1" s="1"/>
  <c r="AI135" i="1" s="1"/>
  <c r="AK135" i="1" s="1"/>
  <c r="AM135" i="1" s="1"/>
  <c r="AA134" i="1"/>
  <c r="AC134" i="1" s="1"/>
  <c r="AE134" i="1" s="1"/>
  <c r="AG134" i="1" s="1"/>
  <c r="AI134" i="1" s="1"/>
  <c r="AK134" i="1" s="1"/>
  <c r="AM134" i="1" s="1"/>
  <c r="AA133" i="1"/>
  <c r="AC133" i="1" s="1"/>
  <c r="AE133" i="1" s="1"/>
  <c r="AG133" i="1" s="1"/>
  <c r="AI133" i="1" s="1"/>
  <c r="AK133" i="1" s="1"/>
  <c r="AM133" i="1" s="1"/>
  <c r="AA132" i="1"/>
  <c r="AC132" i="1" s="1"/>
  <c r="AE132" i="1" s="1"/>
  <c r="AG132" i="1" s="1"/>
  <c r="AI132" i="1" s="1"/>
  <c r="AK132" i="1" s="1"/>
  <c r="AM132" i="1" s="1"/>
  <c r="AA119" i="1"/>
  <c r="AC119" i="1" s="1"/>
  <c r="AE119" i="1" s="1"/>
  <c r="AG119" i="1" s="1"/>
  <c r="AI119" i="1" s="1"/>
  <c r="AK119" i="1" s="1"/>
  <c r="AM119" i="1" s="1"/>
  <c r="AA118" i="1"/>
  <c r="AC118" i="1" s="1"/>
  <c r="AE118" i="1" s="1"/>
  <c r="AG118" i="1" s="1"/>
  <c r="AI118" i="1" s="1"/>
  <c r="AK118" i="1" s="1"/>
  <c r="AM118" i="1" s="1"/>
  <c r="AA115" i="1"/>
  <c r="AC115" i="1" s="1"/>
  <c r="AE115" i="1" s="1"/>
  <c r="AG115" i="1" s="1"/>
  <c r="AI115" i="1" s="1"/>
  <c r="AK115" i="1" s="1"/>
  <c r="AM115" i="1" s="1"/>
  <c r="AA112" i="1"/>
  <c r="AC112" i="1" s="1"/>
  <c r="AE112" i="1" s="1"/>
  <c r="AG112" i="1" s="1"/>
  <c r="AI112" i="1" s="1"/>
  <c r="AK112" i="1" s="1"/>
  <c r="AM112" i="1" s="1"/>
  <c r="AA109" i="1"/>
  <c r="AC109" i="1" s="1"/>
  <c r="AE109" i="1" s="1"/>
  <c r="AG109" i="1" s="1"/>
  <c r="AI109" i="1" s="1"/>
  <c r="AK109" i="1" s="1"/>
  <c r="AM109" i="1" s="1"/>
  <c r="AA108" i="1"/>
  <c r="AC108" i="1" s="1"/>
  <c r="AE108" i="1" s="1"/>
  <c r="AG108" i="1" s="1"/>
  <c r="AI108" i="1" s="1"/>
  <c r="AK108" i="1" s="1"/>
  <c r="AM108" i="1" s="1"/>
  <c r="AA107" i="1"/>
  <c r="AC107" i="1" s="1"/>
  <c r="AE107" i="1" s="1"/>
  <c r="AG107" i="1" s="1"/>
  <c r="AI107" i="1" s="1"/>
  <c r="AK107" i="1" s="1"/>
  <c r="AM107" i="1" s="1"/>
  <c r="AA104" i="1"/>
  <c r="AC104" i="1" s="1"/>
  <c r="AE104" i="1" s="1"/>
  <c r="AG104" i="1" s="1"/>
  <c r="AI104" i="1" s="1"/>
  <c r="AK104" i="1" s="1"/>
  <c r="AM104" i="1" s="1"/>
  <c r="AA102" i="1"/>
  <c r="AC102" i="1" s="1"/>
  <c r="AE102" i="1" s="1"/>
  <c r="AG102" i="1" s="1"/>
  <c r="AI102" i="1" s="1"/>
  <c r="AK102" i="1" s="1"/>
  <c r="AM102" i="1" s="1"/>
  <c r="AA101" i="1"/>
  <c r="AC101" i="1" s="1"/>
  <c r="AE101" i="1" s="1"/>
  <c r="AG101" i="1" s="1"/>
  <c r="AI101" i="1" s="1"/>
  <c r="AK101" i="1" s="1"/>
  <c r="AM101" i="1" s="1"/>
  <c r="AA100" i="1"/>
  <c r="AC100" i="1" s="1"/>
  <c r="AE100" i="1" s="1"/>
  <c r="AG100" i="1" s="1"/>
  <c r="AI100" i="1" s="1"/>
  <c r="AK100" i="1" s="1"/>
  <c r="AM100" i="1" s="1"/>
  <c r="AA99" i="1"/>
  <c r="AC99" i="1" s="1"/>
  <c r="AE99" i="1" s="1"/>
  <c r="AG99" i="1" s="1"/>
  <c r="AI99" i="1" s="1"/>
  <c r="AK99" i="1" s="1"/>
  <c r="AM99" i="1" s="1"/>
  <c r="AA98" i="1"/>
  <c r="AC98" i="1" s="1"/>
  <c r="AE98" i="1" s="1"/>
  <c r="AG98" i="1" s="1"/>
  <c r="AI98" i="1" s="1"/>
  <c r="AK98" i="1" s="1"/>
  <c r="AM98" i="1" s="1"/>
  <c r="AA97" i="1"/>
  <c r="AC97" i="1" s="1"/>
  <c r="AE97" i="1" s="1"/>
  <c r="AG97" i="1" s="1"/>
  <c r="AI97" i="1" s="1"/>
  <c r="AK97" i="1" s="1"/>
  <c r="AM97" i="1" s="1"/>
  <c r="AA96" i="1"/>
  <c r="AC96" i="1" s="1"/>
  <c r="AE96" i="1" s="1"/>
  <c r="AG96" i="1" s="1"/>
  <c r="AI96" i="1" s="1"/>
  <c r="AK96" i="1" s="1"/>
  <c r="AM96" i="1" s="1"/>
  <c r="AA95" i="1"/>
  <c r="AC95" i="1" s="1"/>
  <c r="AE95" i="1" s="1"/>
  <c r="AG95" i="1" s="1"/>
  <c r="AI95" i="1" s="1"/>
  <c r="AK95" i="1" s="1"/>
  <c r="AM95" i="1" s="1"/>
  <c r="AA94" i="1"/>
  <c r="AC94" i="1" s="1"/>
  <c r="AE94" i="1" s="1"/>
  <c r="AG94" i="1" s="1"/>
  <c r="AI94" i="1" s="1"/>
  <c r="AK94" i="1" s="1"/>
  <c r="AM94" i="1" s="1"/>
  <c r="AA93" i="1"/>
  <c r="AC93" i="1" s="1"/>
  <c r="AE93" i="1" s="1"/>
  <c r="AG93" i="1" s="1"/>
  <c r="AI93" i="1" s="1"/>
  <c r="AK93" i="1" s="1"/>
  <c r="AM93" i="1" s="1"/>
  <c r="AA92" i="1"/>
  <c r="AC92" i="1" s="1"/>
  <c r="AE92" i="1" s="1"/>
  <c r="AG92" i="1" s="1"/>
  <c r="AI92" i="1" s="1"/>
  <c r="AK92" i="1" s="1"/>
  <c r="AM92" i="1" s="1"/>
  <c r="AA91" i="1"/>
  <c r="AC91" i="1" s="1"/>
  <c r="AE91" i="1" s="1"/>
  <c r="AG91" i="1" s="1"/>
  <c r="AI91" i="1" s="1"/>
  <c r="AK91" i="1" s="1"/>
  <c r="AM91" i="1" s="1"/>
  <c r="AA79" i="1"/>
  <c r="AC79" i="1" s="1"/>
  <c r="AE79" i="1" s="1"/>
  <c r="AG79" i="1" s="1"/>
  <c r="AI79" i="1" s="1"/>
  <c r="AK79" i="1" s="1"/>
  <c r="AM79" i="1" s="1"/>
  <c r="AA78" i="1"/>
  <c r="AC78" i="1" s="1"/>
  <c r="AE78" i="1" s="1"/>
  <c r="AG78" i="1" s="1"/>
  <c r="AI78" i="1" s="1"/>
  <c r="AK78" i="1" s="1"/>
  <c r="AM78" i="1" s="1"/>
  <c r="AA77" i="1"/>
  <c r="AC77" i="1" s="1"/>
  <c r="AE77" i="1" s="1"/>
  <c r="AG77" i="1" s="1"/>
  <c r="AI77" i="1" s="1"/>
  <c r="AK77" i="1" s="1"/>
  <c r="AM77" i="1" s="1"/>
  <c r="AA76" i="1"/>
  <c r="AC76" i="1" s="1"/>
  <c r="AE76" i="1" s="1"/>
  <c r="AG76" i="1" s="1"/>
  <c r="AI76" i="1" s="1"/>
  <c r="AK76" i="1" s="1"/>
  <c r="AM76" i="1" s="1"/>
  <c r="AA75" i="1"/>
  <c r="AC75" i="1" s="1"/>
  <c r="AE75" i="1" s="1"/>
  <c r="AG75" i="1" s="1"/>
  <c r="AI75" i="1" s="1"/>
  <c r="AK75" i="1" s="1"/>
  <c r="AM75" i="1" s="1"/>
  <c r="AA74" i="1"/>
  <c r="AC74" i="1" s="1"/>
  <c r="AE74" i="1" s="1"/>
  <c r="AG74" i="1" s="1"/>
  <c r="AI74" i="1" s="1"/>
  <c r="AK74" i="1" s="1"/>
  <c r="AM74" i="1" s="1"/>
  <c r="AA73" i="1"/>
  <c r="AC73" i="1" s="1"/>
  <c r="AE73" i="1" s="1"/>
  <c r="AG73" i="1" s="1"/>
  <c r="AI73" i="1" s="1"/>
  <c r="AK73" i="1" s="1"/>
  <c r="AM73" i="1" s="1"/>
  <c r="AA72" i="1"/>
  <c r="AC72" i="1" s="1"/>
  <c r="AE72" i="1" s="1"/>
  <c r="AG72" i="1" s="1"/>
  <c r="AI72" i="1" s="1"/>
  <c r="AK72" i="1" s="1"/>
  <c r="AM72" i="1" s="1"/>
  <c r="AA71" i="1"/>
  <c r="AC71" i="1" s="1"/>
  <c r="AE71" i="1" s="1"/>
  <c r="AG71" i="1" s="1"/>
  <c r="AI71" i="1" s="1"/>
  <c r="AK71" i="1" s="1"/>
  <c r="AM71" i="1" s="1"/>
  <c r="AA70" i="1"/>
  <c r="AC70" i="1" s="1"/>
  <c r="AE70" i="1" s="1"/>
  <c r="AG70" i="1" s="1"/>
  <c r="AI70" i="1" s="1"/>
  <c r="AK70" i="1" s="1"/>
  <c r="AM70" i="1" s="1"/>
  <c r="AA69" i="1"/>
  <c r="AC69" i="1" s="1"/>
  <c r="AE69" i="1" s="1"/>
  <c r="AG69" i="1" s="1"/>
  <c r="AI69" i="1" s="1"/>
  <c r="AK69" i="1" s="1"/>
  <c r="AM69" i="1" s="1"/>
  <c r="AA68" i="1"/>
  <c r="AC68" i="1" s="1"/>
  <c r="AE68" i="1" s="1"/>
  <c r="AG68" i="1" s="1"/>
  <c r="AI68" i="1" s="1"/>
  <c r="AK68" i="1" s="1"/>
  <c r="AM68" i="1" s="1"/>
  <c r="AA67" i="1"/>
  <c r="AC67" i="1" s="1"/>
  <c r="AE67" i="1" s="1"/>
  <c r="AG67" i="1" s="1"/>
  <c r="AI67" i="1" s="1"/>
  <c r="AK67" i="1" s="1"/>
  <c r="AM67" i="1" s="1"/>
  <c r="AA66" i="1"/>
  <c r="AC66" i="1" s="1"/>
  <c r="AE66" i="1" s="1"/>
  <c r="AG66" i="1" s="1"/>
  <c r="AI66" i="1" s="1"/>
  <c r="AK66" i="1" s="1"/>
  <c r="AM66" i="1" s="1"/>
  <c r="AA64" i="1"/>
  <c r="AC64" i="1" s="1"/>
  <c r="AE64" i="1" s="1"/>
  <c r="AG64" i="1" s="1"/>
  <c r="AI64" i="1" s="1"/>
  <c r="AK64" i="1" s="1"/>
  <c r="AM64" i="1" s="1"/>
  <c r="AA63" i="1"/>
  <c r="AC63" i="1" s="1"/>
  <c r="AE63" i="1" s="1"/>
  <c r="AG63" i="1" s="1"/>
  <c r="AI63" i="1" s="1"/>
  <c r="AK63" i="1" s="1"/>
  <c r="AM63" i="1" s="1"/>
  <c r="AA56" i="1"/>
  <c r="AC56" i="1" s="1"/>
  <c r="AE56" i="1" s="1"/>
  <c r="AG56" i="1" s="1"/>
  <c r="AI56" i="1" s="1"/>
  <c r="AK56" i="1" s="1"/>
  <c r="AM56" i="1" s="1"/>
  <c r="AA55" i="1"/>
  <c r="AC55" i="1" s="1"/>
  <c r="AE55" i="1" s="1"/>
  <c r="AG55" i="1" s="1"/>
  <c r="AI55" i="1" s="1"/>
  <c r="AK55" i="1" s="1"/>
  <c r="AM55" i="1" s="1"/>
  <c r="AA54" i="1"/>
  <c r="AC54" i="1" s="1"/>
  <c r="AE54" i="1" s="1"/>
  <c r="AG54" i="1" s="1"/>
  <c r="AI54" i="1" s="1"/>
  <c r="AK54" i="1" s="1"/>
  <c r="AM54" i="1" s="1"/>
  <c r="AA51" i="1"/>
  <c r="AC51" i="1" s="1"/>
  <c r="AE51" i="1" s="1"/>
  <c r="AG51" i="1" s="1"/>
  <c r="AI51" i="1" s="1"/>
  <c r="AK51" i="1" s="1"/>
  <c r="AM51" i="1" s="1"/>
  <c r="AA50" i="1"/>
  <c r="AC50" i="1" s="1"/>
  <c r="AE50" i="1" s="1"/>
  <c r="AG50" i="1" s="1"/>
  <c r="AI50" i="1" s="1"/>
  <c r="AK50" i="1" s="1"/>
  <c r="AM50" i="1" s="1"/>
  <c r="AA49" i="1"/>
  <c r="AC49" i="1" s="1"/>
  <c r="AE49" i="1" s="1"/>
  <c r="AG49" i="1" s="1"/>
  <c r="AI49" i="1" s="1"/>
  <c r="AK49" i="1" s="1"/>
  <c r="AM49" i="1" s="1"/>
  <c r="AA48" i="1"/>
  <c r="AC48" i="1" s="1"/>
  <c r="AE48" i="1" s="1"/>
  <c r="AG48" i="1" s="1"/>
  <c r="AI48" i="1" s="1"/>
  <c r="AK48" i="1" s="1"/>
  <c r="AM48" i="1" s="1"/>
  <c r="AA47" i="1"/>
  <c r="AC47" i="1" s="1"/>
  <c r="AE47" i="1" s="1"/>
  <c r="AG47" i="1" s="1"/>
  <c r="AI47" i="1" s="1"/>
  <c r="AK47" i="1" s="1"/>
  <c r="AM47" i="1" s="1"/>
  <c r="AA46" i="1"/>
  <c r="AC46" i="1" s="1"/>
  <c r="AE46" i="1" s="1"/>
  <c r="AG46" i="1" s="1"/>
  <c r="AI46" i="1" s="1"/>
  <c r="AK46" i="1" s="1"/>
  <c r="AM46" i="1" s="1"/>
  <c r="AA45" i="1"/>
  <c r="AC45" i="1" s="1"/>
  <c r="AE45" i="1" s="1"/>
  <c r="AG45" i="1" s="1"/>
  <c r="AI45" i="1" s="1"/>
  <c r="AK45" i="1" s="1"/>
  <c r="AM45" i="1" s="1"/>
  <c r="AA37" i="1"/>
  <c r="AC37" i="1" s="1"/>
  <c r="AE37" i="1" s="1"/>
  <c r="AG37" i="1" s="1"/>
  <c r="AI37" i="1" s="1"/>
  <c r="AK37" i="1" s="1"/>
  <c r="AM37" i="1" s="1"/>
  <c r="AA36" i="1"/>
  <c r="AC36" i="1" s="1"/>
  <c r="AE36" i="1" s="1"/>
  <c r="AG36" i="1" s="1"/>
  <c r="AI36" i="1" s="1"/>
  <c r="AK36" i="1" s="1"/>
  <c r="AM36" i="1" s="1"/>
  <c r="AA35" i="1"/>
  <c r="AC35" i="1" s="1"/>
  <c r="AE35" i="1" s="1"/>
  <c r="AG35" i="1" s="1"/>
  <c r="AI35" i="1" s="1"/>
  <c r="AK35" i="1" s="1"/>
  <c r="AM35" i="1" s="1"/>
  <c r="AA32" i="1"/>
  <c r="AC32" i="1" s="1"/>
  <c r="AE32" i="1" s="1"/>
  <c r="AG32" i="1" s="1"/>
  <c r="AI32" i="1" s="1"/>
  <c r="AK32" i="1" s="1"/>
  <c r="AM32" i="1" s="1"/>
  <c r="AA31" i="1"/>
  <c r="AC31" i="1" s="1"/>
  <c r="AE31" i="1" s="1"/>
  <c r="AG31" i="1" s="1"/>
  <c r="AI31" i="1" s="1"/>
  <c r="AK31" i="1" s="1"/>
  <c r="AM31" i="1" s="1"/>
  <c r="AA28" i="1"/>
  <c r="AC28" i="1" s="1"/>
  <c r="AE28" i="1" s="1"/>
  <c r="AG28" i="1" s="1"/>
  <c r="AI28" i="1" s="1"/>
  <c r="AK28" i="1" s="1"/>
  <c r="AM28" i="1" s="1"/>
  <c r="AA24" i="1"/>
  <c r="AC24" i="1" s="1"/>
  <c r="AE24" i="1" s="1"/>
  <c r="AG24" i="1" s="1"/>
  <c r="AI24" i="1" s="1"/>
  <c r="AK24" i="1" s="1"/>
  <c r="AM24" i="1" s="1"/>
  <c r="AA22" i="1"/>
  <c r="AC22" i="1" s="1"/>
  <c r="AE22" i="1" s="1"/>
  <c r="AG22" i="1" s="1"/>
  <c r="AI22" i="1" s="1"/>
  <c r="AK22" i="1" s="1"/>
  <c r="AM22" i="1" s="1"/>
  <c r="AA21" i="1"/>
  <c r="AC21" i="1" s="1"/>
  <c r="AE21" i="1" s="1"/>
  <c r="AG21" i="1" s="1"/>
  <c r="AI21" i="1" s="1"/>
  <c r="AK21" i="1" s="1"/>
  <c r="AM21" i="1" s="1"/>
  <c r="AA20" i="1"/>
  <c r="AC20" i="1" s="1"/>
  <c r="AE20" i="1" s="1"/>
  <c r="AG20" i="1" s="1"/>
  <c r="AI20" i="1" s="1"/>
  <c r="AK20" i="1" s="1"/>
  <c r="AM20" i="1" s="1"/>
  <c r="F236" i="1"/>
  <c r="H236" i="1" s="1"/>
  <c r="J236" i="1" s="1"/>
  <c r="L236" i="1" s="1"/>
  <c r="N236" i="1" s="1"/>
  <c r="P236" i="1" s="1"/>
  <c r="R236" i="1" s="1"/>
  <c r="T236" i="1" s="1"/>
  <c r="V236" i="1" s="1"/>
  <c r="X236" i="1" s="1"/>
  <c r="F235" i="1"/>
  <c r="H235" i="1" s="1"/>
  <c r="J235" i="1" s="1"/>
  <c r="L235" i="1" s="1"/>
  <c r="N235" i="1" s="1"/>
  <c r="P235" i="1" s="1"/>
  <c r="R235" i="1" s="1"/>
  <c r="T235" i="1" s="1"/>
  <c r="V235" i="1" s="1"/>
  <c r="X235" i="1" s="1"/>
  <c r="F234" i="1"/>
  <c r="H234" i="1" s="1"/>
  <c r="J234" i="1" s="1"/>
  <c r="L234" i="1" s="1"/>
  <c r="N234" i="1" s="1"/>
  <c r="P234" i="1" s="1"/>
  <c r="R234" i="1" s="1"/>
  <c r="T234" i="1" s="1"/>
  <c r="V234" i="1" s="1"/>
  <c r="X234" i="1" s="1"/>
  <c r="F233" i="1"/>
  <c r="H233" i="1" s="1"/>
  <c r="J233" i="1" s="1"/>
  <c r="L233" i="1" s="1"/>
  <c r="N233" i="1" s="1"/>
  <c r="P233" i="1" s="1"/>
  <c r="R233" i="1" s="1"/>
  <c r="T233" i="1" s="1"/>
  <c r="V233" i="1" s="1"/>
  <c r="X233" i="1" s="1"/>
  <c r="F232" i="1"/>
  <c r="H232" i="1" s="1"/>
  <c r="J232" i="1" s="1"/>
  <c r="L232" i="1" s="1"/>
  <c r="N232" i="1" s="1"/>
  <c r="P232" i="1" s="1"/>
  <c r="R232" i="1" s="1"/>
  <c r="T232" i="1" s="1"/>
  <c r="V232" i="1" s="1"/>
  <c r="X232" i="1" s="1"/>
  <c r="F231" i="1"/>
  <c r="H231" i="1" s="1"/>
  <c r="J231" i="1" s="1"/>
  <c r="L231" i="1" s="1"/>
  <c r="N231" i="1" s="1"/>
  <c r="P231" i="1" s="1"/>
  <c r="R231" i="1" s="1"/>
  <c r="T231" i="1" s="1"/>
  <c r="V231" i="1" s="1"/>
  <c r="X231" i="1" s="1"/>
  <c r="F230" i="1"/>
  <c r="H230" i="1" s="1"/>
  <c r="J230" i="1" s="1"/>
  <c r="L230" i="1" s="1"/>
  <c r="N230" i="1" s="1"/>
  <c r="P230" i="1" s="1"/>
  <c r="R230" i="1" s="1"/>
  <c r="T230" i="1" s="1"/>
  <c r="V230" i="1" s="1"/>
  <c r="X230" i="1" s="1"/>
  <c r="F229" i="1"/>
  <c r="H229" i="1" s="1"/>
  <c r="J229" i="1" s="1"/>
  <c r="L229" i="1" s="1"/>
  <c r="N229" i="1" s="1"/>
  <c r="P229" i="1" s="1"/>
  <c r="R229" i="1" s="1"/>
  <c r="T229" i="1" s="1"/>
  <c r="V229" i="1" s="1"/>
  <c r="X229" i="1" s="1"/>
  <c r="F228" i="1"/>
  <c r="H228" i="1" s="1"/>
  <c r="J228" i="1" s="1"/>
  <c r="L228" i="1" s="1"/>
  <c r="N228" i="1" s="1"/>
  <c r="P228" i="1" s="1"/>
  <c r="R228" i="1" s="1"/>
  <c r="T228" i="1" s="1"/>
  <c r="V228" i="1" s="1"/>
  <c r="X228" i="1" s="1"/>
  <c r="F227" i="1"/>
  <c r="H227" i="1" s="1"/>
  <c r="J227" i="1" s="1"/>
  <c r="L227" i="1" s="1"/>
  <c r="N227" i="1" s="1"/>
  <c r="P227" i="1" s="1"/>
  <c r="R227" i="1" s="1"/>
  <c r="T227" i="1" s="1"/>
  <c r="V227" i="1" s="1"/>
  <c r="X227" i="1" s="1"/>
  <c r="F226" i="1"/>
  <c r="H226" i="1" s="1"/>
  <c r="J226" i="1" s="1"/>
  <c r="L226" i="1" s="1"/>
  <c r="N226" i="1" s="1"/>
  <c r="P226" i="1" s="1"/>
  <c r="R226" i="1" s="1"/>
  <c r="T226" i="1" s="1"/>
  <c r="V226" i="1" s="1"/>
  <c r="X226" i="1" s="1"/>
  <c r="F223" i="1"/>
  <c r="H223" i="1" s="1"/>
  <c r="J223" i="1" s="1"/>
  <c r="L223" i="1" s="1"/>
  <c r="N223" i="1" s="1"/>
  <c r="P223" i="1" s="1"/>
  <c r="R223" i="1" s="1"/>
  <c r="T223" i="1" s="1"/>
  <c r="V223" i="1" s="1"/>
  <c r="X223" i="1" s="1"/>
  <c r="F222" i="1"/>
  <c r="H222" i="1" s="1"/>
  <c r="J222" i="1" s="1"/>
  <c r="L222" i="1" s="1"/>
  <c r="N222" i="1" s="1"/>
  <c r="P222" i="1" s="1"/>
  <c r="R222" i="1" s="1"/>
  <c r="T222" i="1" s="1"/>
  <c r="V222" i="1" s="1"/>
  <c r="X222" i="1" s="1"/>
  <c r="F221" i="1"/>
  <c r="H221" i="1" s="1"/>
  <c r="J221" i="1" s="1"/>
  <c r="L221" i="1" s="1"/>
  <c r="N221" i="1" s="1"/>
  <c r="P221" i="1" s="1"/>
  <c r="R221" i="1" s="1"/>
  <c r="T221" i="1" s="1"/>
  <c r="V221" i="1" s="1"/>
  <c r="X221" i="1" s="1"/>
  <c r="F220" i="1"/>
  <c r="H220" i="1" s="1"/>
  <c r="J220" i="1" s="1"/>
  <c r="L220" i="1" s="1"/>
  <c r="N220" i="1" s="1"/>
  <c r="P220" i="1" s="1"/>
  <c r="R220" i="1" s="1"/>
  <c r="T220" i="1" s="1"/>
  <c r="V220" i="1" s="1"/>
  <c r="X220" i="1" s="1"/>
  <c r="F219" i="1"/>
  <c r="H219" i="1" s="1"/>
  <c r="J219" i="1" s="1"/>
  <c r="L219" i="1" s="1"/>
  <c r="N219" i="1" s="1"/>
  <c r="P219" i="1" s="1"/>
  <c r="R219" i="1" s="1"/>
  <c r="T219" i="1" s="1"/>
  <c r="V219" i="1" s="1"/>
  <c r="X219" i="1" s="1"/>
  <c r="F218" i="1"/>
  <c r="H218" i="1" s="1"/>
  <c r="J218" i="1" s="1"/>
  <c r="L218" i="1" s="1"/>
  <c r="N218" i="1" s="1"/>
  <c r="P218" i="1" s="1"/>
  <c r="R218" i="1" s="1"/>
  <c r="T218" i="1" s="1"/>
  <c r="V218" i="1" s="1"/>
  <c r="X218" i="1" s="1"/>
  <c r="F215" i="1"/>
  <c r="H215" i="1" s="1"/>
  <c r="J215" i="1" s="1"/>
  <c r="L215" i="1" s="1"/>
  <c r="N215" i="1" s="1"/>
  <c r="P215" i="1" s="1"/>
  <c r="R215" i="1" s="1"/>
  <c r="T215" i="1" s="1"/>
  <c r="V215" i="1" s="1"/>
  <c r="X215" i="1" s="1"/>
  <c r="F214" i="1"/>
  <c r="H214" i="1" s="1"/>
  <c r="J214" i="1" s="1"/>
  <c r="L214" i="1" s="1"/>
  <c r="N214" i="1" s="1"/>
  <c r="P214" i="1" s="1"/>
  <c r="R214" i="1" s="1"/>
  <c r="T214" i="1" s="1"/>
  <c r="V214" i="1" s="1"/>
  <c r="X214" i="1" s="1"/>
  <c r="F213" i="1"/>
  <c r="H213" i="1" s="1"/>
  <c r="J213" i="1" s="1"/>
  <c r="L213" i="1" s="1"/>
  <c r="N213" i="1" s="1"/>
  <c r="P213" i="1" s="1"/>
  <c r="R213" i="1" s="1"/>
  <c r="T213" i="1" s="1"/>
  <c r="V213" i="1" s="1"/>
  <c r="X213" i="1" s="1"/>
  <c r="F207" i="1"/>
  <c r="H207" i="1" s="1"/>
  <c r="J207" i="1" s="1"/>
  <c r="L207" i="1" s="1"/>
  <c r="N207" i="1" s="1"/>
  <c r="P207" i="1" s="1"/>
  <c r="R207" i="1" s="1"/>
  <c r="T207" i="1" s="1"/>
  <c r="V207" i="1" s="1"/>
  <c r="X207" i="1" s="1"/>
  <c r="F206" i="1"/>
  <c r="H206" i="1" s="1"/>
  <c r="J206" i="1" s="1"/>
  <c r="L206" i="1" s="1"/>
  <c r="N206" i="1" s="1"/>
  <c r="P206" i="1" s="1"/>
  <c r="R206" i="1" s="1"/>
  <c r="T206" i="1" s="1"/>
  <c r="V206" i="1" s="1"/>
  <c r="X206" i="1" s="1"/>
  <c r="F197" i="1"/>
  <c r="H197" i="1" s="1"/>
  <c r="J197" i="1" s="1"/>
  <c r="L197" i="1" s="1"/>
  <c r="N197" i="1" s="1"/>
  <c r="P197" i="1" s="1"/>
  <c r="R197" i="1" s="1"/>
  <c r="T197" i="1" s="1"/>
  <c r="V197" i="1" s="1"/>
  <c r="X197" i="1" s="1"/>
  <c r="F193" i="1"/>
  <c r="H193" i="1" s="1"/>
  <c r="J193" i="1" s="1"/>
  <c r="L193" i="1" s="1"/>
  <c r="N193" i="1" s="1"/>
  <c r="P193" i="1" s="1"/>
  <c r="R193" i="1" s="1"/>
  <c r="T193" i="1" s="1"/>
  <c r="V193" i="1" s="1"/>
  <c r="X193" i="1" s="1"/>
  <c r="F192" i="1"/>
  <c r="H192" i="1" s="1"/>
  <c r="J192" i="1" s="1"/>
  <c r="L192" i="1" s="1"/>
  <c r="N192" i="1" s="1"/>
  <c r="P192" i="1" s="1"/>
  <c r="R192" i="1" s="1"/>
  <c r="T192" i="1" s="1"/>
  <c r="V192" i="1" s="1"/>
  <c r="X192" i="1" s="1"/>
  <c r="F189" i="1"/>
  <c r="H189" i="1" s="1"/>
  <c r="J189" i="1" s="1"/>
  <c r="L189" i="1" s="1"/>
  <c r="N189" i="1" s="1"/>
  <c r="P189" i="1" s="1"/>
  <c r="R189" i="1" s="1"/>
  <c r="T189" i="1" s="1"/>
  <c r="V189" i="1" s="1"/>
  <c r="X189" i="1" s="1"/>
  <c r="F188" i="1"/>
  <c r="H188" i="1" s="1"/>
  <c r="J188" i="1" s="1"/>
  <c r="L188" i="1" s="1"/>
  <c r="N188" i="1" s="1"/>
  <c r="P188" i="1" s="1"/>
  <c r="R188" i="1" s="1"/>
  <c r="T188" i="1" s="1"/>
  <c r="V188" i="1" s="1"/>
  <c r="X188" i="1" s="1"/>
  <c r="F185" i="1"/>
  <c r="H185" i="1" s="1"/>
  <c r="J185" i="1" s="1"/>
  <c r="L185" i="1" s="1"/>
  <c r="N185" i="1" s="1"/>
  <c r="P185" i="1" s="1"/>
  <c r="R185" i="1" s="1"/>
  <c r="T185" i="1" s="1"/>
  <c r="V185" i="1" s="1"/>
  <c r="X185" i="1" s="1"/>
  <c r="F184" i="1"/>
  <c r="H184" i="1" s="1"/>
  <c r="J184" i="1" s="1"/>
  <c r="L184" i="1" s="1"/>
  <c r="N184" i="1" s="1"/>
  <c r="P184" i="1" s="1"/>
  <c r="R184" i="1" s="1"/>
  <c r="T184" i="1" s="1"/>
  <c r="V184" i="1" s="1"/>
  <c r="X184" i="1" s="1"/>
  <c r="F181" i="1"/>
  <c r="H181" i="1" s="1"/>
  <c r="J181" i="1" s="1"/>
  <c r="L181" i="1" s="1"/>
  <c r="N181" i="1" s="1"/>
  <c r="P181" i="1" s="1"/>
  <c r="R181" i="1" s="1"/>
  <c r="T181" i="1" s="1"/>
  <c r="V181" i="1" s="1"/>
  <c r="X181" i="1" s="1"/>
  <c r="F180" i="1"/>
  <c r="H180" i="1" s="1"/>
  <c r="J180" i="1" s="1"/>
  <c r="L180" i="1" s="1"/>
  <c r="N180" i="1" s="1"/>
  <c r="P180" i="1" s="1"/>
  <c r="R180" i="1" s="1"/>
  <c r="T180" i="1" s="1"/>
  <c r="V180" i="1" s="1"/>
  <c r="X180" i="1" s="1"/>
  <c r="F177" i="1"/>
  <c r="H177" i="1" s="1"/>
  <c r="J177" i="1" s="1"/>
  <c r="L177" i="1" s="1"/>
  <c r="N177" i="1" s="1"/>
  <c r="P177" i="1" s="1"/>
  <c r="R177" i="1" s="1"/>
  <c r="T177" i="1" s="1"/>
  <c r="V177" i="1" s="1"/>
  <c r="X177" i="1" s="1"/>
  <c r="F176" i="1"/>
  <c r="H176" i="1" s="1"/>
  <c r="J176" i="1" s="1"/>
  <c r="L176" i="1" s="1"/>
  <c r="N176" i="1" s="1"/>
  <c r="P176" i="1" s="1"/>
  <c r="R176" i="1" s="1"/>
  <c r="T176" i="1" s="1"/>
  <c r="V176" i="1" s="1"/>
  <c r="X176" i="1" s="1"/>
  <c r="F173" i="1"/>
  <c r="H173" i="1" s="1"/>
  <c r="J173" i="1" s="1"/>
  <c r="L173" i="1" s="1"/>
  <c r="N173" i="1" s="1"/>
  <c r="P173" i="1" s="1"/>
  <c r="R173" i="1" s="1"/>
  <c r="T173" i="1" s="1"/>
  <c r="V173" i="1" s="1"/>
  <c r="X173" i="1" s="1"/>
  <c r="F172" i="1"/>
  <c r="H172" i="1" s="1"/>
  <c r="J172" i="1" s="1"/>
  <c r="L172" i="1" s="1"/>
  <c r="N172" i="1" s="1"/>
  <c r="P172" i="1" s="1"/>
  <c r="R172" i="1" s="1"/>
  <c r="T172" i="1" s="1"/>
  <c r="V172" i="1" s="1"/>
  <c r="X172" i="1" s="1"/>
  <c r="F171" i="1"/>
  <c r="H171" i="1" s="1"/>
  <c r="J171" i="1" s="1"/>
  <c r="L171" i="1" s="1"/>
  <c r="N171" i="1" s="1"/>
  <c r="P171" i="1" s="1"/>
  <c r="R171" i="1" s="1"/>
  <c r="T171" i="1" s="1"/>
  <c r="V171" i="1" s="1"/>
  <c r="X171" i="1" s="1"/>
  <c r="F168" i="1"/>
  <c r="H168" i="1" s="1"/>
  <c r="J168" i="1" s="1"/>
  <c r="L168" i="1" s="1"/>
  <c r="N168" i="1" s="1"/>
  <c r="P168" i="1" s="1"/>
  <c r="R168" i="1" s="1"/>
  <c r="T168" i="1" s="1"/>
  <c r="V168" i="1" s="1"/>
  <c r="X168" i="1" s="1"/>
  <c r="F167" i="1"/>
  <c r="H167" i="1" s="1"/>
  <c r="J167" i="1" s="1"/>
  <c r="L167" i="1" s="1"/>
  <c r="N167" i="1" s="1"/>
  <c r="P167" i="1" s="1"/>
  <c r="R167" i="1" s="1"/>
  <c r="T167" i="1" s="1"/>
  <c r="V167" i="1" s="1"/>
  <c r="X167" i="1" s="1"/>
  <c r="F164" i="1"/>
  <c r="H164" i="1" s="1"/>
  <c r="J164" i="1" s="1"/>
  <c r="L164" i="1" s="1"/>
  <c r="N164" i="1" s="1"/>
  <c r="P164" i="1" s="1"/>
  <c r="R164" i="1" s="1"/>
  <c r="T164" i="1" s="1"/>
  <c r="V164" i="1" s="1"/>
  <c r="X164" i="1" s="1"/>
  <c r="F163" i="1"/>
  <c r="H163" i="1" s="1"/>
  <c r="J163" i="1" s="1"/>
  <c r="L163" i="1" s="1"/>
  <c r="N163" i="1" s="1"/>
  <c r="P163" i="1" s="1"/>
  <c r="R163" i="1" s="1"/>
  <c r="T163" i="1" s="1"/>
  <c r="V163" i="1" s="1"/>
  <c r="X163" i="1" s="1"/>
  <c r="F160" i="1"/>
  <c r="H160" i="1" s="1"/>
  <c r="J160" i="1" s="1"/>
  <c r="L160" i="1" s="1"/>
  <c r="N160" i="1" s="1"/>
  <c r="P160" i="1" s="1"/>
  <c r="R160" i="1" s="1"/>
  <c r="T160" i="1" s="1"/>
  <c r="V160" i="1" s="1"/>
  <c r="X160" i="1" s="1"/>
  <c r="F159" i="1"/>
  <c r="H159" i="1" s="1"/>
  <c r="J159" i="1" s="1"/>
  <c r="L159" i="1" s="1"/>
  <c r="N159" i="1" s="1"/>
  <c r="P159" i="1" s="1"/>
  <c r="R159" i="1" s="1"/>
  <c r="T159" i="1" s="1"/>
  <c r="V159" i="1" s="1"/>
  <c r="X159" i="1" s="1"/>
  <c r="F158" i="1"/>
  <c r="H158" i="1" s="1"/>
  <c r="J158" i="1" s="1"/>
  <c r="L158" i="1" s="1"/>
  <c r="N158" i="1" s="1"/>
  <c r="P158" i="1" s="1"/>
  <c r="R158" i="1" s="1"/>
  <c r="T158" i="1" s="1"/>
  <c r="V158" i="1" s="1"/>
  <c r="X158" i="1" s="1"/>
  <c r="F157" i="1"/>
  <c r="H157" i="1" s="1"/>
  <c r="J157" i="1" s="1"/>
  <c r="L157" i="1" s="1"/>
  <c r="N157" i="1" s="1"/>
  <c r="P157" i="1" s="1"/>
  <c r="R157" i="1" s="1"/>
  <c r="T157" i="1" s="1"/>
  <c r="V157" i="1" s="1"/>
  <c r="X157" i="1" s="1"/>
  <c r="F156" i="1"/>
  <c r="H156" i="1" s="1"/>
  <c r="J156" i="1" s="1"/>
  <c r="L156" i="1" s="1"/>
  <c r="N156" i="1" s="1"/>
  <c r="P156" i="1" s="1"/>
  <c r="R156" i="1" s="1"/>
  <c r="T156" i="1" s="1"/>
  <c r="V156" i="1" s="1"/>
  <c r="X156" i="1" s="1"/>
  <c r="F155" i="1"/>
  <c r="H155" i="1" s="1"/>
  <c r="J155" i="1" s="1"/>
  <c r="L155" i="1" s="1"/>
  <c r="N155" i="1" s="1"/>
  <c r="P155" i="1" s="1"/>
  <c r="R155" i="1" s="1"/>
  <c r="T155" i="1" s="1"/>
  <c r="V155" i="1" s="1"/>
  <c r="X155" i="1" s="1"/>
  <c r="F154" i="1"/>
  <c r="H154" i="1" s="1"/>
  <c r="J154" i="1" s="1"/>
  <c r="L154" i="1" s="1"/>
  <c r="N154" i="1" s="1"/>
  <c r="P154" i="1" s="1"/>
  <c r="R154" i="1" s="1"/>
  <c r="T154" i="1" s="1"/>
  <c r="V154" i="1" s="1"/>
  <c r="X154" i="1" s="1"/>
  <c r="F144" i="1"/>
  <c r="H144" i="1" s="1"/>
  <c r="J144" i="1" s="1"/>
  <c r="L144" i="1" s="1"/>
  <c r="N144" i="1" s="1"/>
  <c r="P144" i="1" s="1"/>
  <c r="R144" i="1" s="1"/>
  <c r="T144" i="1" s="1"/>
  <c r="V144" i="1" s="1"/>
  <c r="X144" i="1" s="1"/>
  <c r="F143" i="1"/>
  <c r="H143" i="1" s="1"/>
  <c r="J143" i="1" s="1"/>
  <c r="L143" i="1" s="1"/>
  <c r="N143" i="1" s="1"/>
  <c r="P143" i="1" s="1"/>
  <c r="R143" i="1" s="1"/>
  <c r="T143" i="1" s="1"/>
  <c r="V143" i="1" s="1"/>
  <c r="X143" i="1" s="1"/>
  <c r="F142" i="1"/>
  <c r="H142" i="1" s="1"/>
  <c r="J142" i="1" s="1"/>
  <c r="L142" i="1" s="1"/>
  <c r="N142" i="1" s="1"/>
  <c r="P142" i="1" s="1"/>
  <c r="R142" i="1" s="1"/>
  <c r="T142" i="1" s="1"/>
  <c r="V142" i="1" s="1"/>
  <c r="X142" i="1" s="1"/>
  <c r="F141" i="1"/>
  <c r="H141" i="1" s="1"/>
  <c r="J141" i="1" s="1"/>
  <c r="L141" i="1" s="1"/>
  <c r="N141" i="1" s="1"/>
  <c r="P141" i="1" s="1"/>
  <c r="R141" i="1" s="1"/>
  <c r="T141" i="1" s="1"/>
  <c r="V141" i="1" s="1"/>
  <c r="X141" i="1" s="1"/>
  <c r="F140" i="1"/>
  <c r="H140" i="1" s="1"/>
  <c r="J140" i="1" s="1"/>
  <c r="L140" i="1" s="1"/>
  <c r="N140" i="1" s="1"/>
  <c r="P140" i="1" s="1"/>
  <c r="R140" i="1" s="1"/>
  <c r="T140" i="1" s="1"/>
  <c r="V140" i="1" s="1"/>
  <c r="X140" i="1" s="1"/>
  <c r="F139" i="1"/>
  <c r="H139" i="1" s="1"/>
  <c r="J139" i="1" s="1"/>
  <c r="L139" i="1" s="1"/>
  <c r="N139" i="1" s="1"/>
  <c r="P139" i="1" s="1"/>
  <c r="R139" i="1" s="1"/>
  <c r="T139" i="1" s="1"/>
  <c r="V139" i="1" s="1"/>
  <c r="X139" i="1" s="1"/>
  <c r="F138" i="1"/>
  <c r="H138" i="1" s="1"/>
  <c r="J138" i="1" s="1"/>
  <c r="L138" i="1" s="1"/>
  <c r="N138" i="1" s="1"/>
  <c r="P138" i="1" s="1"/>
  <c r="R138" i="1" s="1"/>
  <c r="T138" i="1" s="1"/>
  <c r="V138" i="1" s="1"/>
  <c r="X138" i="1" s="1"/>
  <c r="F137" i="1"/>
  <c r="H137" i="1" s="1"/>
  <c r="J137" i="1" s="1"/>
  <c r="L137" i="1" s="1"/>
  <c r="N137" i="1" s="1"/>
  <c r="P137" i="1" s="1"/>
  <c r="R137" i="1" s="1"/>
  <c r="T137" i="1" s="1"/>
  <c r="V137" i="1" s="1"/>
  <c r="X137" i="1" s="1"/>
  <c r="F136" i="1"/>
  <c r="H136" i="1" s="1"/>
  <c r="J136" i="1" s="1"/>
  <c r="L136" i="1" s="1"/>
  <c r="N136" i="1" s="1"/>
  <c r="P136" i="1" s="1"/>
  <c r="R136" i="1" s="1"/>
  <c r="T136" i="1" s="1"/>
  <c r="V136" i="1" s="1"/>
  <c r="X136" i="1" s="1"/>
  <c r="F135" i="1"/>
  <c r="H135" i="1" s="1"/>
  <c r="J135" i="1" s="1"/>
  <c r="L135" i="1" s="1"/>
  <c r="N135" i="1" s="1"/>
  <c r="P135" i="1" s="1"/>
  <c r="R135" i="1" s="1"/>
  <c r="T135" i="1" s="1"/>
  <c r="V135" i="1" s="1"/>
  <c r="X135" i="1" s="1"/>
  <c r="F134" i="1"/>
  <c r="H134" i="1" s="1"/>
  <c r="J134" i="1" s="1"/>
  <c r="L134" i="1" s="1"/>
  <c r="N134" i="1" s="1"/>
  <c r="P134" i="1" s="1"/>
  <c r="R134" i="1" s="1"/>
  <c r="T134" i="1" s="1"/>
  <c r="V134" i="1" s="1"/>
  <c r="X134" i="1" s="1"/>
  <c r="F133" i="1"/>
  <c r="H133" i="1" s="1"/>
  <c r="J133" i="1" s="1"/>
  <c r="L133" i="1" s="1"/>
  <c r="N133" i="1" s="1"/>
  <c r="P133" i="1" s="1"/>
  <c r="R133" i="1" s="1"/>
  <c r="T133" i="1" s="1"/>
  <c r="V133" i="1" s="1"/>
  <c r="X133" i="1" s="1"/>
  <c r="F132" i="1"/>
  <c r="H132" i="1" s="1"/>
  <c r="J132" i="1" s="1"/>
  <c r="L132" i="1" s="1"/>
  <c r="N132" i="1" s="1"/>
  <c r="P132" i="1" s="1"/>
  <c r="R132" i="1" s="1"/>
  <c r="T132" i="1" s="1"/>
  <c r="V132" i="1" s="1"/>
  <c r="X132" i="1" s="1"/>
  <c r="F119" i="1"/>
  <c r="H119" i="1" s="1"/>
  <c r="J119" i="1" s="1"/>
  <c r="L119" i="1" s="1"/>
  <c r="N119" i="1" s="1"/>
  <c r="P119" i="1" s="1"/>
  <c r="R119" i="1" s="1"/>
  <c r="T119" i="1" s="1"/>
  <c r="V119" i="1" s="1"/>
  <c r="X119" i="1" s="1"/>
  <c r="F118" i="1"/>
  <c r="H118" i="1" s="1"/>
  <c r="J118" i="1" s="1"/>
  <c r="L118" i="1" s="1"/>
  <c r="N118" i="1" s="1"/>
  <c r="P118" i="1" s="1"/>
  <c r="R118" i="1" s="1"/>
  <c r="T118" i="1" s="1"/>
  <c r="V118" i="1" s="1"/>
  <c r="X118" i="1" s="1"/>
  <c r="F115" i="1"/>
  <c r="H115" i="1" s="1"/>
  <c r="J115" i="1" s="1"/>
  <c r="L115" i="1" s="1"/>
  <c r="N115" i="1" s="1"/>
  <c r="P115" i="1" s="1"/>
  <c r="R115" i="1" s="1"/>
  <c r="T115" i="1" s="1"/>
  <c r="V115" i="1" s="1"/>
  <c r="X115" i="1" s="1"/>
  <c r="F112" i="1"/>
  <c r="H112" i="1" s="1"/>
  <c r="J112" i="1" s="1"/>
  <c r="L112" i="1" s="1"/>
  <c r="N112" i="1" s="1"/>
  <c r="P112" i="1" s="1"/>
  <c r="R112" i="1" s="1"/>
  <c r="T112" i="1" s="1"/>
  <c r="V112" i="1" s="1"/>
  <c r="X112" i="1" s="1"/>
  <c r="F109" i="1"/>
  <c r="H109" i="1" s="1"/>
  <c r="J109" i="1" s="1"/>
  <c r="L109" i="1" s="1"/>
  <c r="N109" i="1" s="1"/>
  <c r="P109" i="1" s="1"/>
  <c r="R109" i="1" s="1"/>
  <c r="T109" i="1" s="1"/>
  <c r="V109" i="1" s="1"/>
  <c r="X109" i="1" s="1"/>
  <c r="F108" i="1"/>
  <c r="H108" i="1" s="1"/>
  <c r="J108" i="1" s="1"/>
  <c r="L108" i="1" s="1"/>
  <c r="N108" i="1" s="1"/>
  <c r="P108" i="1" s="1"/>
  <c r="R108" i="1" s="1"/>
  <c r="T108" i="1" s="1"/>
  <c r="V108" i="1" s="1"/>
  <c r="X108" i="1" s="1"/>
  <c r="F107" i="1"/>
  <c r="H107" i="1" s="1"/>
  <c r="J107" i="1" s="1"/>
  <c r="L107" i="1" s="1"/>
  <c r="N107" i="1" s="1"/>
  <c r="P107" i="1" s="1"/>
  <c r="R107" i="1" s="1"/>
  <c r="T107" i="1" s="1"/>
  <c r="V107" i="1" s="1"/>
  <c r="X107" i="1" s="1"/>
  <c r="F104" i="1"/>
  <c r="H104" i="1" s="1"/>
  <c r="J104" i="1" s="1"/>
  <c r="L104" i="1" s="1"/>
  <c r="N104" i="1" s="1"/>
  <c r="P104" i="1" s="1"/>
  <c r="R104" i="1" s="1"/>
  <c r="T104" i="1" s="1"/>
  <c r="V104" i="1" s="1"/>
  <c r="X104" i="1" s="1"/>
  <c r="F102" i="1"/>
  <c r="H102" i="1" s="1"/>
  <c r="J102" i="1" s="1"/>
  <c r="L102" i="1" s="1"/>
  <c r="N102" i="1" s="1"/>
  <c r="P102" i="1" s="1"/>
  <c r="R102" i="1" s="1"/>
  <c r="T102" i="1" s="1"/>
  <c r="V102" i="1" s="1"/>
  <c r="X102" i="1" s="1"/>
  <c r="F101" i="1"/>
  <c r="H101" i="1" s="1"/>
  <c r="J101" i="1" s="1"/>
  <c r="L101" i="1" s="1"/>
  <c r="N101" i="1" s="1"/>
  <c r="P101" i="1" s="1"/>
  <c r="R101" i="1" s="1"/>
  <c r="T101" i="1" s="1"/>
  <c r="V101" i="1" s="1"/>
  <c r="X101" i="1" s="1"/>
  <c r="F100" i="1"/>
  <c r="H100" i="1" s="1"/>
  <c r="J100" i="1" s="1"/>
  <c r="L100" i="1" s="1"/>
  <c r="N100" i="1" s="1"/>
  <c r="P100" i="1" s="1"/>
  <c r="R100" i="1" s="1"/>
  <c r="T100" i="1" s="1"/>
  <c r="V100" i="1" s="1"/>
  <c r="X100" i="1" s="1"/>
  <c r="F99" i="1"/>
  <c r="H99" i="1" s="1"/>
  <c r="J99" i="1" s="1"/>
  <c r="L99" i="1" s="1"/>
  <c r="N99" i="1" s="1"/>
  <c r="P99" i="1" s="1"/>
  <c r="R99" i="1" s="1"/>
  <c r="T99" i="1" s="1"/>
  <c r="V99" i="1" s="1"/>
  <c r="X99" i="1" s="1"/>
  <c r="F98" i="1"/>
  <c r="H98" i="1" s="1"/>
  <c r="J98" i="1" s="1"/>
  <c r="L98" i="1" s="1"/>
  <c r="N98" i="1" s="1"/>
  <c r="P98" i="1" s="1"/>
  <c r="R98" i="1" s="1"/>
  <c r="T98" i="1" s="1"/>
  <c r="V98" i="1" s="1"/>
  <c r="X98" i="1" s="1"/>
  <c r="F97" i="1"/>
  <c r="H97" i="1" s="1"/>
  <c r="J97" i="1" s="1"/>
  <c r="L97" i="1" s="1"/>
  <c r="N97" i="1" s="1"/>
  <c r="P97" i="1" s="1"/>
  <c r="R97" i="1" s="1"/>
  <c r="T97" i="1" s="1"/>
  <c r="V97" i="1" s="1"/>
  <c r="X97" i="1" s="1"/>
  <c r="F96" i="1"/>
  <c r="H96" i="1" s="1"/>
  <c r="J96" i="1" s="1"/>
  <c r="L96" i="1" s="1"/>
  <c r="N96" i="1" s="1"/>
  <c r="P96" i="1" s="1"/>
  <c r="R96" i="1" s="1"/>
  <c r="T96" i="1" s="1"/>
  <c r="V96" i="1" s="1"/>
  <c r="X96" i="1" s="1"/>
  <c r="F95" i="1"/>
  <c r="H95" i="1" s="1"/>
  <c r="J95" i="1" s="1"/>
  <c r="L95" i="1" s="1"/>
  <c r="N95" i="1" s="1"/>
  <c r="P95" i="1" s="1"/>
  <c r="R95" i="1" s="1"/>
  <c r="T95" i="1" s="1"/>
  <c r="V95" i="1" s="1"/>
  <c r="X95" i="1" s="1"/>
  <c r="F94" i="1"/>
  <c r="H94" i="1" s="1"/>
  <c r="J94" i="1" s="1"/>
  <c r="L94" i="1" s="1"/>
  <c r="N94" i="1" s="1"/>
  <c r="P94" i="1" s="1"/>
  <c r="R94" i="1" s="1"/>
  <c r="T94" i="1" s="1"/>
  <c r="V94" i="1" s="1"/>
  <c r="X94" i="1" s="1"/>
  <c r="F93" i="1"/>
  <c r="H93" i="1" s="1"/>
  <c r="J93" i="1" s="1"/>
  <c r="L93" i="1" s="1"/>
  <c r="N93" i="1" s="1"/>
  <c r="P93" i="1" s="1"/>
  <c r="R93" i="1" s="1"/>
  <c r="T93" i="1" s="1"/>
  <c r="V93" i="1" s="1"/>
  <c r="X93" i="1" s="1"/>
  <c r="F92" i="1"/>
  <c r="H92" i="1" s="1"/>
  <c r="J92" i="1" s="1"/>
  <c r="L92" i="1" s="1"/>
  <c r="N92" i="1" s="1"/>
  <c r="P92" i="1" s="1"/>
  <c r="R92" i="1" s="1"/>
  <c r="T92" i="1" s="1"/>
  <c r="V92" i="1" s="1"/>
  <c r="X92" i="1" s="1"/>
  <c r="F91" i="1"/>
  <c r="H91" i="1" s="1"/>
  <c r="J91" i="1" s="1"/>
  <c r="L91" i="1" s="1"/>
  <c r="N91" i="1" s="1"/>
  <c r="P91" i="1" s="1"/>
  <c r="R91" i="1" s="1"/>
  <c r="T91" i="1" s="1"/>
  <c r="V91" i="1" s="1"/>
  <c r="X91" i="1" s="1"/>
  <c r="F79" i="1"/>
  <c r="H79" i="1" s="1"/>
  <c r="J79" i="1" s="1"/>
  <c r="L79" i="1" s="1"/>
  <c r="N79" i="1" s="1"/>
  <c r="P79" i="1" s="1"/>
  <c r="R79" i="1" s="1"/>
  <c r="T79" i="1" s="1"/>
  <c r="V79" i="1" s="1"/>
  <c r="X79" i="1" s="1"/>
  <c r="F78" i="1"/>
  <c r="H78" i="1" s="1"/>
  <c r="J78" i="1" s="1"/>
  <c r="L78" i="1" s="1"/>
  <c r="N78" i="1" s="1"/>
  <c r="P78" i="1" s="1"/>
  <c r="R78" i="1" s="1"/>
  <c r="T78" i="1" s="1"/>
  <c r="V78" i="1" s="1"/>
  <c r="X78" i="1" s="1"/>
  <c r="F77" i="1"/>
  <c r="H77" i="1" s="1"/>
  <c r="J77" i="1" s="1"/>
  <c r="L77" i="1" s="1"/>
  <c r="N77" i="1" s="1"/>
  <c r="P77" i="1" s="1"/>
  <c r="R77" i="1" s="1"/>
  <c r="T77" i="1" s="1"/>
  <c r="V77" i="1" s="1"/>
  <c r="X77" i="1" s="1"/>
  <c r="F76" i="1"/>
  <c r="H76" i="1" s="1"/>
  <c r="J76" i="1" s="1"/>
  <c r="L76" i="1" s="1"/>
  <c r="N76" i="1" s="1"/>
  <c r="P76" i="1" s="1"/>
  <c r="R76" i="1" s="1"/>
  <c r="T76" i="1" s="1"/>
  <c r="V76" i="1" s="1"/>
  <c r="X76" i="1" s="1"/>
  <c r="F75" i="1"/>
  <c r="H75" i="1" s="1"/>
  <c r="J75" i="1" s="1"/>
  <c r="L75" i="1" s="1"/>
  <c r="N75" i="1" s="1"/>
  <c r="P75" i="1" s="1"/>
  <c r="R75" i="1" s="1"/>
  <c r="T75" i="1" s="1"/>
  <c r="V75" i="1" s="1"/>
  <c r="X75" i="1" s="1"/>
  <c r="F74" i="1"/>
  <c r="H74" i="1" s="1"/>
  <c r="J74" i="1" s="1"/>
  <c r="L74" i="1" s="1"/>
  <c r="N74" i="1" s="1"/>
  <c r="P74" i="1" s="1"/>
  <c r="R74" i="1" s="1"/>
  <c r="T74" i="1" s="1"/>
  <c r="V74" i="1" s="1"/>
  <c r="X74" i="1" s="1"/>
  <c r="F73" i="1"/>
  <c r="H73" i="1" s="1"/>
  <c r="J73" i="1" s="1"/>
  <c r="L73" i="1" s="1"/>
  <c r="N73" i="1" s="1"/>
  <c r="P73" i="1" s="1"/>
  <c r="R73" i="1" s="1"/>
  <c r="T73" i="1" s="1"/>
  <c r="V73" i="1" s="1"/>
  <c r="X73" i="1" s="1"/>
  <c r="F72" i="1"/>
  <c r="H72" i="1" s="1"/>
  <c r="J72" i="1" s="1"/>
  <c r="L72" i="1" s="1"/>
  <c r="N72" i="1" s="1"/>
  <c r="P72" i="1" s="1"/>
  <c r="R72" i="1" s="1"/>
  <c r="T72" i="1" s="1"/>
  <c r="V72" i="1" s="1"/>
  <c r="X72" i="1" s="1"/>
  <c r="F71" i="1"/>
  <c r="H71" i="1" s="1"/>
  <c r="J71" i="1" s="1"/>
  <c r="L71" i="1" s="1"/>
  <c r="N71" i="1" s="1"/>
  <c r="P71" i="1" s="1"/>
  <c r="R71" i="1" s="1"/>
  <c r="T71" i="1" s="1"/>
  <c r="V71" i="1" s="1"/>
  <c r="X71" i="1" s="1"/>
  <c r="F70" i="1"/>
  <c r="H70" i="1" s="1"/>
  <c r="J70" i="1" s="1"/>
  <c r="L70" i="1" s="1"/>
  <c r="N70" i="1" s="1"/>
  <c r="P70" i="1" s="1"/>
  <c r="R70" i="1" s="1"/>
  <c r="T70" i="1" s="1"/>
  <c r="V70" i="1" s="1"/>
  <c r="X70" i="1" s="1"/>
  <c r="F69" i="1"/>
  <c r="H69" i="1" s="1"/>
  <c r="J69" i="1" s="1"/>
  <c r="L69" i="1" s="1"/>
  <c r="N69" i="1" s="1"/>
  <c r="P69" i="1" s="1"/>
  <c r="R69" i="1" s="1"/>
  <c r="T69" i="1" s="1"/>
  <c r="V69" i="1" s="1"/>
  <c r="X69" i="1" s="1"/>
  <c r="F68" i="1"/>
  <c r="H68" i="1" s="1"/>
  <c r="J68" i="1" s="1"/>
  <c r="L68" i="1" s="1"/>
  <c r="N68" i="1" s="1"/>
  <c r="P68" i="1" s="1"/>
  <c r="R68" i="1" s="1"/>
  <c r="T68" i="1" s="1"/>
  <c r="V68" i="1" s="1"/>
  <c r="X68" i="1" s="1"/>
  <c r="F67" i="1"/>
  <c r="H67" i="1" s="1"/>
  <c r="J67" i="1" s="1"/>
  <c r="L67" i="1" s="1"/>
  <c r="N67" i="1" s="1"/>
  <c r="P67" i="1" s="1"/>
  <c r="R67" i="1" s="1"/>
  <c r="T67" i="1" s="1"/>
  <c r="V67" i="1" s="1"/>
  <c r="X67" i="1" s="1"/>
  <c r="F66" i="1"/>
  <c r="H66" i="1" s="1"/>
  <c r="J66" i="1" s="1"/>
  <c r="L66" i="1" s="1"/>
  <c r="N66" i="1" s="1"/>
  <c r="P66" i="1" s="1"/>
  <c r="R66" i="1" s="1"/>
  <c r="T66" i="1" s="1"/>
  <c r="V66" i="1" s="1"/>
  <c r="X66" i="1" s="1"/>
  <c r="F63" i="1"/>
  <c r="H63" i="1" s="1"/>
  <c r="J63" i="1" s="1"/>
  <c r="L63" i="1" s="1"/>
  <c r="N63" i="1" s="1"/>
  <c r="P63" i="1" s="1"/>
  <c r="R63" i="1" s="1"/>
  <c r="T63" i="1" s="1"/>
  <c r="V63" i="1" s="1"/>
  <c r="X63" i="1" s="1"/>
  <c r="F56" i="1"/>
  <c r="H56" i="1" s="1"/>
  <c r="J56" i="1" s="1"/>
  <c r="L56" i="1" s="1"/>
  <c r="N56" i="1" s="1"/>
  <c r="P56" i="1" s="1"/>
  <c r="R56" i="1" s="1"/>
  <c r="T56" i="1" s="1"/>
  <c r="V56" i="1" s="1"/>
  <c r="X56" i="1" s="1"/>
  <c r="F55" i="1"/>
  <c r="H55" i="1" s="1"/>
  <c r="J55" i="1" s="1"/>
  <c r="L55" i="1" s="1"/>
  <c r="N55" i="1" s="1"/>
  <c r="P55" i="1" s="1"/>
  <c r="R55" i="1" s="1"/>
  <c r="T55" i="1" s="1"/>
  <c r="V55" i="1" s="1"/>
  <c r="X55" i="1" s="1"/>
  <c r="F54" i="1"/>
  <c r="H54" i="1" s="1"/>
  <c r="J54" i="1" s="1"/>
  <c r="L54" i="1" s="1"/>
  <c r="N54" i="1" s="1"/>
  <c r="P54" i="1" s="1"/>
  <c r="R54" i="1" s="1"/>
  <c r="T54" i="1" s="1"/>
  <c r="V54" i="1" s="1"/>
  <c r="X54" i="1" s="1"/>
  <c r="F51" i="1"/>
  <c r="H51" i="1" s="1"/>
  <c r="J51" i="1" s="1"/>
  <c r="L51" i="1" s="1"/>
  <c r="N51" i="1" s="1"/>
  <c r="P51" i="1" s="1"/>
  <c r="R51" i="1" s="1"/>
  <c r="T51" i="1" s="1"/>
  <c r="V51" i="1" s="1"/>
  <c r="X51" i="1" s="1"/>
  <c r="F50" i="1"/>
  <c r="H50" i="1" s="1"/>
  <c r="J50" i="1" s="1"/>
  <c r="L50" i="1" s="1"/>
  <c r="N50" i="1" s="1"/>
  <c r="P50" i="1" s="1"/>
  <c r="R50" i="1" s="1"/>
  <c r="T50" i="1" s="1"/>
  <c r="V50" i="1" s="1"/>
  <c r="X50" i="1" s="1"/>
  <c r="F49" i="1"/>
  <c r="H49" i="1" s="1"/>
  <c r="J49" i="1" s="1"/>
  <c r="L49" i="1" s="1"/>
  <c r="N49" i="1" s="1"/>
  <c r="P49" i="1" s="1"/>
  <c r="R49" i="1" s="1"/>
  <c r="T49" i="1" s="1"/>
  <c r="V49" i="1" s="1"/>
  <c r="X49" i="1" s="1"/>
  <c r="F48" i="1"/>
  <c r="H48" i="1" s="1"/>
  <c r="J48" i="1" s="1"/>
  <c r="L48" i="1" s="1"/>
  <c r="N48" i="1" s="1"/>
  <c r="P48" i="1" s="1"/>
  <c r="R48" i="1" s="1"/>
  <c r="T48" i="1" s="1"/>
  <c r="V48" i="1" s="1"/>
  <c r="X48" i="1" s="1"/>
  <c r="F47" i="1"/>
  <c r="H47" i="1" s="1"/>
  <c r="J47" i="1" s="1"/>
  <c r="L47" i="1" s="1"/>
  <c r="N47" i="1" s="1"/>
  <c r="P47" i="1" s="1"/>
  <c r="R47" i="1" s="1"/>
  <c r="T47" i="1" s="1"/>
  <c r="V47" i="1" s="1"/>
  <c r="X47" i="1" s="1"/>
  <c r="F46" i="1"/>
  <c r="H46" i="1" s="1"/>
  <c r="J46" i="1" s="1"/>
  <c r="L46" i="1" s="1"/>
  <c r="N46" i="1" s="1"/>
  <c r="P46" i="1" s="1"/>
  <c r="R46" i="1" s="1"/>
  <c r="T46" i="1" s="1"/>
  <c r="V46" i="1" s="1"/>
  <c r="X46" i="1" s="1"/>
  <c r="F45" i="1"/>
  <c r="H45" i="1" s="1"/>
  <c r="J45" i="1" s="1"/>
  <c r="L45" i="1" s="1"/>
  <c r="N45" i="1" s="1"/>
  <c r="P45" i="1" s="1"/>
  <c r="R45" i="1" s="1"/>
  <c r="T45" i="1" s="1"/>
  <c r="V45" i="1" s="1"/>
  <c r="X45" i="1" s="1"/>
  <c r="F37" i="1"/>
  <c r="H37" i="1" s="1"/>
  <c r="J37" i="1" s="1"/>
  <c r="L37" i="1" s="1"/>
  <c r="N37" i="1" s="1"/>
  <c r="P37" i="1" s="1"/>
  <c r="R37" i="1" s="1"/>
  <c r="T37" i="1" s="1"/>
  <c r="V37" i="1" s="1"/>
  <c r="X37" i="1" s="1"/>
  <c r="F36" i="1"/>
  <c r="H36" i="1" s="1"/>
  <c r="J36" i="1" s="1"/>
  <c r="L36" i="1" s="1"/>
  <c r="N36" i="1" s="1"/>
  <c r="P36" i="1" s="1"/>
  <c r="R36" i="1" s="1"/>
  <c r="T36" i="1" s="1"/>
  <c r="V36" i="1" s="1"/>
  <c r="X36" i="1" s="1"/>
  <c r="F35" i="1"/>
  <c r="H35" i="1" s="1"/>
  <c r="J35" i="1" s="1"/>
  <c r="L35" i="1" s="1"/>
  <c r="N35" i="1" s="1"/>
  <c r="P35" i="1" s="1"/>
  <c r="R35" i="1" s="1"/>
  <c r="T35" i="1" s="1"/>
  <c r="V35" i="1" s="1"/>
  <c r="X35" i="1" s="1"/>
  <c r="F32" i="1"/>
  <c r="H32" i="1" s="1"/>
  <c r="J32" i="1" s="1"/>
  <c r="L32" i="1" s="1"/>
  <c r="N32" i="1" s="1"/>
  <c r="P32" i="1" s="1"/>
  <c r="R32" i="1" s="1"/>
  <c r="T32" i="1" s="1"/>
  <c r="V32" i="1" s="1"/>
  <c r="X32" i="1" s="1"/>
  <c r="F31" i="1"/>
  <c r="H31" i="1" s="1"/>
  <c r="J31" i="1" s="1"/>
  <c r="L31" i="1" s="1"/>
  <c r="N31" i="1" s="1"/>
  <c r="P31" i="1" s="1"/>
  <c r="R31" i="1" s="1"/>
  <c r="T31" i="1" s="1"/>
  <c r="V31" i="1" s="1"/>
  <c r="X31" i="1" s="1"/>
  <c r="F24" i="1"/>
  <c r="H24" i="1" s="1"/>
  <c r="J24" i="1" s="1"/>
  <c r="L24" i="1" s="1"/>
  <c r="N24" i="1" s="1"/>
  <c r="P24" i="1" s="1"/>
  <c r="R24" i="1" s="1"/>
  <c r="T24" i="1" s="1"/>
  <c r="V24" i="1" s="1"/>
  <c r="X24" i="1" s="1"/>
  <c r="F22" i="1"/>
  <c r="H22" i="1" s="1"/>
  <c r="J22" i="1" s="1"/>
  <c r="L22" i="1" s="1"/>
  <c r="N22" i="1" s="1"/>
  <c r="P22" i="1" s="1"/>
  <c r="R22" i="1" s="1"/>
  <c r="T22" i="1" s="1"/>
  <c r="V22" i="1" s="1"/>
  <c r="X22" i="1" s="1"/>
  <c r="F21" i="1"/>
  <c r="H21" i="1" s="1"/>
  <c r="J21" i="1" s="1"/>
  <c r="L21" i="1" s="1"/>
  <c r="N21" i="1" s="1"/>
  <c r="P21" i="1" s="1"/>
  <c r="R21" i="1" s="1"/>
  <c r="T21" i="1" s="1"/>
  <c r="V21" i="1" s="1"/>
  <c r="X21" i="1" s="1"/>
  <c r="F20" i="1"/>
  <c r="H20" i="1" s="1"/>
  <c r="J20" i="1" s="1"/>
  <c r="L20" i="1" s="1"/>
  <c r="N20" i="1" s="1"/>
  <c r="P20" i="1" s="1"/>
  <c r="R20" i="1" s="1"/>
  <c r="T20" i="1" s="1"/>
  <c r="V20" i="1" s="1"/>
  <c r="X20" i="1" s="1"/>
  <c r="E255" i="1"/>
  <c r="E216" i="1"/>
  <c r="E209" i="1" s="1"/>
  <c r="E212" i="1"/>
  <c r="E211" i="1"/>
  <c r="E205" i="1"/>
  <c r="E195" i="1"/>
  <c r="E190" i="1"/>
  <c r="E186" i="1"/>
  <c r="E182" i="1"/>
  <c r="E178" i="1"/>
  <c r="E174" i="1"/>
  <c r="E169" i="1"/>
  <c r="E165" i="1"/>
  <c r="E161" i="1"/>
  <c r="E152" i="1"/>
  <c r="E246" i="1" s="1"/>
  <c r="E151" i="1"/>
  <c r="E130" i="1"/>
  <c r="E116" i="1"/>
  <c r="E113" i="1"/>
  <c r="E110" i="1"/>
  <c r="E105" i="1"/>
  <c r="E249" i="1"/>
  <c r="E89" i="1"/>
  <c r="E52" i="1"/>
  <c r="E43" i="1"/>
  <c r="E33" i="1"/>
  <c r="E254" i="1" s="1"/>
  <c r="AN207" i="1" l="1"/>
  <c r="AO207" i="1" s="1"/>
  <c r="AP207" i="1" s="1"/>
  <c r="AK207" i="1"/>
  <c r="AM207" i="1" s="1"/>
  <c r="AO251" i="1"/>
  <c r="E251" i="1"/>
  <c r="E85" i="1"/>
  <c r="E126" i="1"/>
  <c r="E253" i="1"/>
  <c r="AO85" i="1"/>
  <c r="AO126" i="1"/>
  <c r="AO253" i="1"/>
  <c r="E15" i="1"/>
  <c r="AO254" i="1"/>
  <c r="AO15" i="1"/>
  <c r="E248" i="1"/>
  <c r="AO248" i="1"/>
  <c r="AO252" i="1"/>
  <c r="AO209" i="1"/>
  <c r="AO149" i="1"/>
  <c r="AO247" i="1"/>
  <c r="E247" i="1"/>
  <c r="E149" i="1"/>
  <c r="E252" i="1"/>
  <c r="AA225" i="1"/>
  <c r="AC225" i="1" s="1"/>
  <c r="AE225" i="1" s="1"/>
  <c r="AG225" i="1" s="1"/>
  <c r="AI225" i="1" s="1"/>
  <c r="AK225" i="1" s="1"/>
  <c r="AM225" i="1" s="1"/>
  <c r="AN225" i="1"/>
  <c r="AP225" i="1" s="1"/>
  <c r="AR225" i="1" s="1"/>
  <c r="AT225" i="1" s="1"/>
  <c r="AV225" i="1" s="1"/>
  <c r="AX225" i="1" s="1"/>
  <c r="AZ225" i="1" s="1"/>
  <c r="BB225" i="1" s="1"/>
  <c r="D225" i="1"/>
  <c r="F225" i="1" s="1"/>
  <c r="H225" i="1" s="1"/>
  <c r="J225" i="1" s="1"/>
  <c r="L225" i="1" s="1"/>
  <c r="N225" i="1" s="1"/>
  <c r="P225" i="1" s="1"/>
  <c r="R225" i="1" s="1"/>
  <c r="T225" i="1" s="1"/>
  <c r="V225" i="1" s="1"/>
  <c r="X225" i="1" s="1"/>
  <c r="AQ207" i="1" l="1"/>
  <c r="AR207" i="1" s="1"/>
  <c r="AO255" i="1"/>
  <c r="AO205" i="1"/>
  <c r="AO244" i="1" s="1"/>
  <c r="E244" i="1"/>
  <c r="E260" i="1" s="1"/>
  <c r="AA151" i="1"/>
  <c r="AC151" i="1" s="1"/>
  <c r="AE151" i="1" s="1"/>
  <c r="AG151" i="1" s="1"/>
  <c r="AI151" i="1" s="1"/>
  <c r="AK151" i="1" s="1"/>
  <c r="AM151" i="1" s="1"/>
  <c r="AN151" i="1"/>
  <c r="AP151" i="1" s="1"/>
  <c r="AR151" i="1" s="1"/>
  <c r="AT151" i="1" s="1"/>
  <c r="AV151" i="1" s="1"/>
  <c r="AX151" i="1" s="1"/>
  <c r="AZ151" i="1" s="1"/>
  <c r="BB151" i="1" s="1"/>
  <c r="AA152" i="1"/>
  <c r="AC152" i="1" s="1"/>
  <c r="AE152" i="1" s="1"/>
  <c r="AG152" i="1" s="1"/>
  <c r="AI152" i="1" s="1"/>
  <c r="AK152" i="1" s="1"/>
  <c r="AM152" i="1" s="1"/>
  <c r="AN152" i="1"/>
  <c r="AP152" i="1" s="1"/>
  <c r="AR152" i="1" s="1"/>
  <c r="AT152" i="1" s="1"/>
  <c r="AV152" i="1" s="1"/>
  <c r="AX152" i="1" s="1"/>
  <c r="AZ152" i="1" s="1"/>
  <c r="BB152" i="1" s="1"/>
  <c r="D151" i="1"/>
  <c r="F151" i="1" s="1"/>
  <c r="H151" i="1" s="1"/>
  <c r="J151" i="1" s="1"/>
  <c r="L151" i="1" s="1"/>
  <c r="N151" i="1" s="1"/>
  <c r="P151" i="1" s="1"/>
  <c r="R151" i="1" s="1"/>
  <c r="T151" i="1" s="1"/>
  <c r="V151" i="1" s="1"/>
  <c r="X151" i="1" s="1"/>
  <c r="D152" i="1"/>
  <c r="F152" i="1" s="1"/>
  <c r="H152" i="1" s="1"/>
  <c r="J152" i="1" s="1"/>
  <c r="L152" i="1" s="1"/>
  <c r="N152" i="1" s="1"/>
  <c r="P152" i="1" s="1"/>
  <c r="R152" i="1" s="1"/>
  <c r="T152" i="1" s="1"/>
  <c r="V152" i="1" s="1"/>
  <c r="X152" i="1" s="1"/>
  <c r="AA190" i="1"/>
  <c r="AC190" i="1" s="1"/>
  <c r="AE190" i="1" s="1"/>
  <c r="AG190" i="1" s="1"/>
  <c r="AI190" i="1" s="1"/>
  <c r="AK190" i="1" s="1"/>
  <c r="AM190" i="1" s="1"/>
  <c r="AN190" i="1"/>
  <c r="AP190" i="1" s="1"/>
  <c r="AR190" i="1" s="1"/>
  <c r="AT190" i="1" s="1"/>
  <c r="AV190" i="1" s="1"/>
  <c r="AX190" i="1" s="1"/>
  <c r="AZ190" i="1" s="1"/>
  <c r="BB190" i="1" s="1"/>
  <c r="D190" i="1"/>
  <c r="F190" i="1" s="1"/>
  <c r="H190" i="1" s="1"/>
  <c r="J190" i="1" s="1"/>
  <c r="L190" i="1" s="1"/>
  <c r="N190" i="1" s="1"/>
  <c r="P190" i="1" s="1"/>
  <c r="R190" i="1" s="1"/>
  <c r="T190" i="1" s="1"/>
  <c r="V190" i="1" s="1"/>
  <c r="X190" i="1" s="1"/>
  <c r="AO260" i="1" l="1"/>
  <c r="AS207" i="1"/>
  <c r="AT207" i="1" s="1"/>
  <c r="AQ255" i="1"/>
  <c r="AQ205" i="1"/>
  <c r="AQ244" i="1" s="1"/>
  <c r="AO250" i="1"/>
  <c r="AA128" i="1"/>
  <c r="AC128" i="1" s="1"/>
  <c r="AE128" i="1" s="1"/>
  <c r="AG128" i="1" s="1"/>
  <c r="AI128" i="1" s="1"/>
  <c r="AK128" i="1" s="1"/>
  <c r="AM128" i="1" s="1"/>
  <c r="AN128" i="1"/>
  <c r="AP128" i="1" s="1"/>
  <c r="AR128" i="1" s="1"/>
  <c r="AT128" i="1" s="1"/>
  <c r="AV128" i="1" s="1"/>
  <c r="AX128" i="1" s="1"/>
  <c r="AZ128" i="1" s="1"/>
  <c r="BB128" i="1" s="1"/>
  <c r="D128" i="1"/>
  <c r="F128" i="1" s="1"/>
  <c r="H128" i="1" s="1"/>
  <c r="J128" i="1" s="1"/>
  <c r="L128" i="1" s="1"/>
  <c r="N128" i="1" s="1"/>
  <c r="P128" i="1" s="1"/>
  <c r="R128" i="1" s="1"/>
  <c r="T128" i="1" s="1"/>
  <c r="V128" i="1" s="1"/>
  <c r="X128" i="1" s="1"/>
  <c r="AQ260" i="1" l="1"/>
  <c r="AU207" i="1"/>
  <c r="AV207" i="1" s="1"/>
  <c r="AX207" i="1" s="1"/>
  <c r="AZ207" i="1" s="1"/>
  <c r="BB207" i="1" s="1"/>
  <c r="AS205" i="1"/>
  <c r="AS244" i="1" s="1"/>
  <c r="AS255" i="1"/>
  <c r="AN90" i="1"/>
  <c r="AA89" i="1"/>
  <c r="AC89" i="1" s="1"/>
  <c r="AE89" i="1" s="1"/>
  <c r="AG89" i="1" s="1"/>
  <c r="AI89" i="1" s="1"/>
  <c r="AK89" i="1" s="1"/>
  <c r="AM89" i="1" s="1"/>
  <c r="AN89" i="1"/>
  <c r="AP89" i="1" s="1"/>
  <c r="AR89" i="1" s="1"/>
  <c r="AT89" i="1" s="1"/>
  <c r="AV89" i="1" s="1"/>
  <c r="AX89" i="1" s="1"/>
  <c r="AZ89" i="1" s="1"/>
  <c r="BB89" i="1" s="1"/>
  <c r="D89" i="1"/>
  <c r="F89" i="1" s="1"/>
  <c r="H89" i="1" s="1"/>
  <c r="J89" i="1" s="1"/>
  <c r="L89" i="1" s="1"/>
  <c r="N89" i="1" s="1"/>
  <c r="P89" i="1" s="1"/>
  <c r="R89" i="1" s="1"/>
  <c r="T89" i="1" s="1"/>
  <c r="V89" i="1" s="1"/>
  <c r="X89" i="1" s="1"/>
  <c r="AA88" i="1"/>
  <c r="AC88" i="1" s="1"/>
  <c r="AE88" i="1" s="1"/>
  <c r="AG88" i="1" s="1"/>
  <c r="AI88" i="1" s="1"/>
  <c r="AK88" i="1" s="1"/>
  <c r="AM88" i="1" s="1"/>
  <c r="AN88" i="1"/>
  <c r="AP88" i="1" s="1"/>
  <c r="AR88" i="1" s="1"/>
  <c r="AT88" i="1" s="1"/>
  <c r="AV88" i="1" s="1"/>
  <c r="AX88" i="1" s="1"/>
  <c r="AZ88" i="1" s="1"/>
  <c r="BB88" i="1" s="1"/>
  <c r="D88" i="1"/>
  <c r="F88" i="1" s="1"/>
  <c r="H88" i="1" s="1"/>
  <c r="J88" i="1" s="1"/>
  <c r="L88" i="1" s="1"/>
  <c r="N88" i="1" s="1"/>
  <c r="P88" i="1" s="1"/>
  <c r="R88" i="1" s="1"/>
  <c r="T88" i="1" s="1"/>
  <c r="V88" i="1" s="1"/>
  <c r="X88" i="1" s="1"/>
  <c r="AA87" i="1"/>
  <c r="AC87" i="1" s="1"/>
  <c r="AE87" i="1" s="1"/>
  <c r="AG87" i="1" s="1"/>
  <c r="AI87" i="1" s="1"/>
  <c r="AK87" i="1" s="1"/>
  <c r="AM87" i="1" s="1"/>
  <c r="AN87" i="1"/>
  <c r="AP87" i="1" s="1"/>
  <c r="AR87" i="1" s="1"/>
  <c r="AT87" i="1" s="1"/>
  <c r="AV87" i="1" s="1"/>
  <c r="AX87" i="1" s="1"/>
  <c r="AZ87" i="1" s="1"/>
  <c r="BB87" i="1" s="1"/>
  <c r="F87" i="1"/>
  <c r="H87" i="1" s="1"/>
  <c r="J87" i="1" s="1"/>
  <c r="L87" i="1" s="1"/>
  <c r="N87" i="1" s="1"/>
  <c r="P87" i="1" s="1"/>
  <c r="R87" i="1" s="1"/>
  <c r="T87" i="1" s="1"/>
  <c r="V87" i="1" s="1"/>
  <c r="X87" i="1" s="1"/>
  <c r="AA116" i="1"/>
  <c r="AC116" i="1" s="1"/>
  <c r="AE116" i="1" s="1"/>
  <c r="AG116" i="1" s="1"/>
  <c r="AI116" i="1" s="1"/>
  <c r="AK116" i="1" s="1"/>
  <c r="AM116" i="1" s="1"/>
  <c r="AN116" i="1"/>
  <c r="AP116" i="1" s="1"/>
  <c r="AR116" i="1" s="1"/>
  <c r="AT116" i="1" s="1"/>
  <c r="AV116" i="1" s="1"/>
  <c r="AX116" i="1" s="1"/>
  <c r="AZ116" i="1" s="1"/>
  <c r="BB116" i="1" s="1"/>
  <c r="D116" i="1"/>
  <c r="F116" i="1" s="1"/>
  <c r="H116" i="1" s="1"/>
  <c r="J116" i="1" s="1"/>
  <c r="L116" i="1" s="1"/>
  <c r="N116" i="1" s="1"/>
  <c r="P116" i="1" s="1"/>
  <c r="R116" i="1" s="1"/>
  <c r="T116" i="1" s="1"/>
  <c r="V116" i="1" s="1"/>
  <c r="X116" i="1" s="1"/>
  <c r="AA113" i="1"/>
  <c r="AC113" i="1" s="1"/>
  <c r="AE113" i="1" s="1"/>
  <c r="AG113" i="1" s="1"/>
  <c r="AI113" i="1" s="1"/>
  <c r="AK113" i="1" s="1"/>
  <c r="AM113" i="1" s="1"/>
  <c r="AN113" i="1"/>
  <c r="AP113" i="1" s="1"/>
  <c r="AR113" i="1" s="1"/>
  <c r="AT113" i="1" s="1"/>
  <c r="AV113" i="1" s="1"/>
  <c r="AX113" i="1" s="1"/>
  <c r="AZ113" i="1" s="1"/>
  <c r="BB113" i="1" s="1"/>
  <c r="D113" i="1"/>
  <c r="F113" i="1" s="1"/>
  <c r="H113" i="1" s="1"/>
  <c r="J113" i="1" s="1"/>
  <c r="L113" i="1" s="1"/>
  <c r="N113" i="1" s="1"/>
  <c r="P113" i="1" s="1"/>
  <c r="R113" i="1" s="1"/>
  <c r="T113" i="1" s="1"/>
  <c r="V113" i="1" s="1"/>
  <c r="X113" i="1" s="1"/>
  <c r="AA110" i="1"/>
  <c r="AC110" i="1" s="1"/>
  <c r="AE110" i="1" s="1"/>
  <c r="AG110" i="1" s="1"/>
  <c r="AI110" i="1" s="1"/>
  <c r="AK110" i="1" s="1"/>
  <c r="AM110" i="1" s="1"/>
  <c r="AN110" i="1"/>
  <c r="AP110" i="1" s="1"/>
  <c r="AR110" i="1" s="1"/>
  <c r="AT110" i="1" s="1"/>
  <c r="AV110" i="1" s="1"/>
  <c r="AX110" i="1" s="1"/>
  <c r="AZ110" i="1" s="1"/>
  <c r="BB110" i="1" s="1"/>
  <c r="D110" i="1"/>
  <c r="F110" i="1" s="1"/>
  <c r="H110" i="1" s="1"/>
  <c r="J110" i="1" s="1"/>
  <c r="L110" i="1" s="1"/>
  <c r="N110" i="1" s="1"/>
  <c r="P110" i="1" s="1"/>
  <c r="R110" i="1" s="1"/>
  <c r="T110" i="1" s="1"/>
  <c r="V110" i="1" s="1"/>
  <c r="X110" i="1" s="1"/>
  <c r="AA105" i="1"/>
  <c r="AC105" i="1" s="1"/>
  <c r="AE105" i="1" s="1"/>
  <c r="AG105" i="1" s="1"/>
  <c r="AI105" i="1" s="1"/>
  <c r="AK105" i="1" s="1"/>
  <c r="AM105" i="1" s="1"/>
  <c r="AN105" i="1"/>
  <c r="AP105" i="1" s="1"/>
  <c r="AR105" i="1" s="1"/>
  <c r="AT105" i="1" s="1"/>
  <c r="AV105" i="1" s="1"/>
  <c r="AX105" i="1" s="1"/>
  <c r="AZ105" i="1" s="1"/>
  <c r="BB105" i="1" s="1"/>
  <c r="D105" i="1"/>
  <c r="F105" i="1" s="1"/>
  <c r="H105" i="1" s="1"/>
  <c r="J105" i="1" s="1"/>
  <c r="L105" i="1" s="1"/>
  <c r="N105" i="1" s="1"/>
  <c r="P105" i="1" s="1"/>
  <c r="R105" i="1" s="1"/>
  <c r="T105" i="1" s="1"/>
  <c r="V105" i="1" s="1"/>
  <c r="X105" i="1" s="1"/>
  <c r="AS260" i="1" l="1"/>
  <c r="AU205" i="1"/>
  <c r="AU244" i="1" s="1"/>
  <c r="AU255" i="1"/>
  <c r="AN249" i="1"/>
  <c r="AP249" i="1" s="1"/>
  <c r="AR249" i="1" s="1"/>
  <c r="AT249" i="1" s="1"/>
  <c r="AV249" i="1" s="1"/>
  <c r="AX249" i="1" s="1"/>
  <c r="AZ249" i="1" s="1"/>
  <c r="BB249" i="1" s="1"/>
  <c r="AP90" i="1"/>
  <c r="AR90" i="1" s="1"/>
  <c r="AT90" i="1" s="1"/>
  <c r="AV90" i="1" s="1"/>
  <c r="AX90" i="1" s="1"/>
  <c r="AZ90" i="1" s="1"/>
  <c r="BB90" i="1" s="1"/>
  <c r="AA249" i="1"/>
  <c r="AC249" i="1" s="1"/>
  <c r="AE249" i="1" s="1"/>
  <c r="AG249" i="1" s="1"/>
  <c r="AI249" i="1" s="1"/>
  <c r="AK249" i="1" s="1"/>
  <c r="AM249" i="1" s="1"/>
  <c r="AA90" i="1"/>
  <c r="AC90" i="1" s="1"/>
  <c r="AE90" i="1" s="1"/>
  <c r="AG90" i="1" s="1"/>
  <c r="AI90" i="1" s="1"/>
  <c r="AK90" i="1" s="1"/>
  <c r="AM90" i="1" s="1"/>
  <c r="D249" i="1"/>
  <c r="F249" i="1" s="1"/>
  <c r="H249" i="1" s="1"/>
  <c r="J249" i="1" s="1"/>
  <c r="L249" i="1" s="1"/>
  <c r="N249" i="1" s="1"/>
  <c r="P249" i="1" s="1"/>
  <c r="R249" i="1" s="1"/>
  <c r="T249" i="1" s="1"/>
  <c r="V249" i="1" s="1"/>
  <c r="X249" i="1" s="1"/>
  <c r="F90" i="1"/>
  <c r="H90" i="1" s="1"/>
  <c r="J90" i="1" s="1"/>
  <c r="L90" i="1" s="1"/>
  <c r="N90" i="1" s="1"/>
  <c r="P90" i="1" s="1"/>
  <c r="R90" i="1" s="1"/>
  <c r="T90" i="1" s="1"/>
  <c r="V90" i="1" s="1"/>
  <c r="X90" i="1" s="1"/>
  <c r="AN85" i="1"/>
  <c r="AP85" i="1" s="1"/>
  <c r="AR85" i="1" s="1"/>
  <c r="AT85" i="1" s="1"/>
  <c r="AV85" i="1" s="1"/>
  <c r="AX85" i="1" s="1"/>
  <c r="AZ85" i="1" s="1"/>
  <c r="BB85" i="1" s="1"/>
  <c r="D252" i="1"/>
  <c r="F252" i="1" s="1"/>
  <c r="H252" i="1" s="1"/>
  <c r="J252" i="1" s="1"/>
  <c r="L252" i="1" s="1"/>
  <c r="N252" i="1" s="1"/>
  <c r="P252" i="1" s="1"/>
  <c r="R252" i="1" s="1"/>
  <c r="T252" i="1" s="1"/>
  <c r="V252" i="1" s="1"/>
  <c r="X252" i="1" s="1"/>
  <c r="AN252" i="1"/>
  <c r="AP252" i="1" s="1"/>
  <c r="AR252" i="1" s="1"/>
  <c r="AT252" i="1" s="1"/>
  <c r="AV252" i="1" s="1"/>
  <c r="AX252" i="1" s="1"/>
  <c r="AZ252" i="1" s="1"/>
  <c r="BB252" i="1" s="1"/>
  <c r="AA85" i="1"/>
  <c r="AC85" i="1" s="1"/>
  <c r="AE85" i="1" s="1"/>
  <c r="AG85" i="1" s="1"/>
  <c r="AI85" i="1" s="1"/>
  <c r="AK85" i="1" s="1"/>
  <c r="AM85" i="1" s="1"/>
  <c r="D85" i="1"/>
  <c r="F85" i="1" s="1"/>
  <c r="H85" i="1" s="1"/>
  <c r="J85" i="1" s="1"/>
  <c r="L85" i="1" s="1"/>
  <c r="N85" i="1" s="1"/>
  <c r="P85" i="1" s="1"/>
  <c r="R85" i="1" s="1"/>
  <c r="T85" i="1" s="1"/>
  <c r="V85" i="1" s="1"/>
  <c r="X85" i="1" s="1"/>
  <c r="AA252" i="1"/>
  <c r="AC252" i="1" s="1"/>
  <c r="AE252" i="1" s="1"/>
  <c r="AG252" i="1" s="1"/>
  <c r="AI252" i="1" s="1"/>
  <c r="AK252" i="1" s="1"/>
  <c r="AM252" i="1" s="1"/>
  <c r="AU260" i="1" l="1"/>
  <c r="AA212" i="1"/>
  <c r="AC212" i="1" s="1"/>
  <c r="AE212" i="1" s="1"/>
  <c r="AG212" i="1" s="1"/>
  <c r="AI212" i="1" s="1"/>
  <c r="AK212" i="1" s="1"/>
  <c r="AM212" i="1" s="1"/>
  <c r="AN212" i="1"/>
  <c r="AP212" i="1" s="1"/>
  <c r="AR212" i="1" s="1"/>
  <c r="AT212" i="1" s="1"/>
  <c r="AV212" i="1" s="1"/>
  <c r="AX212" i="1" s="1"/>
  <c r="AZ212" i="1" s="1"/>
  <c r="BB212" i="1" s="1"/>
  <c r="D212" i="1"/>
  <c r="F212" i="1" s="1"/>
  <c r="H212" i="1" s="1"/>
  <c r="J212" i="1" s="1"/>
  <c r="L212" i="1" s="1"/>
  <c r="N212" i="1" s="1"/>
  <c r="P212" i="1" s="1"/>
  <c r="R212" i="1" s="1"/>
  <c r="T212" i="1" s="1"/>
  <c r="V212" i="1" s="1"/>
  <c r="X212" i="1" s="1"/>
  <c r="AA211" i="1"/>
  <c r="AC211" i="1" s="1"/>
  <c r="AE211" i="1" s="1"/>
  <c r="AG211" i="1" s="1"/>
  <c r="AI211" i="1" s="1"/>
  <c r="AK211" i="1" s="1"/>
  <c r="AM211" i="1" s="1"/>
  <c r="AN211" i="1"/>
  <c r="AP211" i="1" s="1"/>
  <c r="AR211" i="1" s="1"/>
  <c r="AT211" i="1" s="1"/>
  <c r="AV211" i="1" s="1"/>
  <c r="AX211" i="1" s="1"/>
  <c r="AZ211" i="1" s="1"/>
  <c r="BB211" i="1" s="1"/>
  <c r="D211" i="1"/>
  <c r="F211" i="1" s="1"/>
  <c r="H211" i="1" s="1"/>
  <c r="J211" i="1" s="1"/>
  <c r="L211" i="1" s="1"/>
  <c r="N211" i="1" s="1"/>
  <c r="P211" i="1" s="1"/>
  <c r="R211" i="1" s="1"/>
  <c r="T211" i="1" s="1"/>
  <c r="V211" i="1" s="1"/>
  <c r="X211" i="1" s="1"/>
  <c r="AN216" i="1"/>
  <c r="D216" i="1"/>
  <c r="AP256" i="1" l="1"/>
  <c r="AR256" i="1" s="1"/>
  <c r="AT256" i="1" s="1"/>
  <c r="AV256" i="1" s="1"/>
  <c r="AX256" i="1" s="1"/>
  <c r="AZ256" i="1" s="1"/>
  <c r="BB256" i="1" s="1"/>
  <c r="AP216" i="1"/>
  <c r="AR216" i="1" s="1"/>
  <c r="AT216" i="1" s="1"/>
  <c r="AV216" i="1" s="1"/>
  <c r="AX216" i="1" s="1"/>
  <c r="AZ216" i="1" s="1"/>
  <c r="BB216" i="1" s="1"/>
  <c r="AA209" i="1"/>
  <c r="AC209" i="1" s="1"/>
  <c r="AE209" i="1" s="1"/>
  <c r="AG209" i="1" s="1"/>
  <c r="AI209" i="1" s="1"/>
  <c r="AK209" i="1" s="1"/>
  <c r="AM209" i="1" s="1"/>
  <c r="AA216" i="1"/>
  <c r="AC216" i="1" s="1"/>
  <c r="AE216" i="1" s="1"/>
  <c r="AG216" i="1" s="1"/>
  <c r="AI216" i="1" s="1"/>
  <c r="AK216" i="1" s="1"/>
  <c r="AM216" i="1" s="1"/>
  <c r="D209" i="1"/>
  <c r="F209" i="1" s="1"/>
  <c r="H209" i="1" s="1"/>
  <c r="J209" i="1" s="1"/>
  <c r="L209" i="1" s="1"/>
  <c r="N209" i="1" s="1"/>
  <c r="P209" i="1" s="1"/>
  <c r="R209" i="1" s="1"/>
  <c r="T209" i="1" s="1"/>
  <c r="V209" i="1" s="1"/>
  <c r="X209" i="1" s="1"/>
  <c r="F216" i="1"/>
  <c r="H216" i="1" s="1"/>
  <c r="J216" i="1" s="1"/>
  <c r="L216" i="1" s="1"/>
  <c r="N216" i="1" s="1"/>
  <c r="P216" i="1" s="1"/>
  <c r="R216" i="1" s="1"/>
  <c r="T216" i="1" s="1"/>
  <c r="V216" i="1" s="1"/>
  <c r="X216" i="1" s="1"/>
  <c r="AN209" i="1"/>
  <c r="AP209" i="1" s="1"/>
  <c r="AR209" i="1" s="1"/>
  <c r="AT209" i="1" s="1"/>
  <c r="AV209" i="1" s="1"/>
  <c r="AX209" i="1" s="1"/>
  <c r="AZ209" i="1" s="1"/>
  <c r="BB209" i="1" s="1"/>
  <c r="AA256" i="1"/>
  <c r="AC256" i="1" s="1"/>
  <c r="AE256" i="1" s="1"/>
  <c r="AG256" i="1" s="1"/>
  <c r="AI256" i="1" s="1"/>
  <c r="AK256" i="1" s="1"/>
  <c r="AM256" i="1" s="1"/>
  <c r="F256" i="1"/>
  <c r="H256" i="1" s="1"/>
  <c r="J256" i="1" s="1"/>
  <c r="L256" i="1" s="1"/>
  <c r="N256" i="1" s="1"/>
  <c r="P256" i="1" s="1"/>
  <c r="R256" i="1" s="1"/>
  <c r="T256" i="1" s="1"/>
  <c r="V256" i="1" s="1"/>
  <c r="X256" i="1" s="1"/>
  <c r="AA255" i="1" l="1"/>
  <c r="AC255" i="1" s="1"/>
  <c r="AE255" i="1" s="1"/>
  <c r="AG255" i="1" s="1"/>
  <c r="AI255" i="1" s="1"/>
  <c r="AK255" i="1" s="1"/>
  <c r="AM255" i="1" s="1"/>
  <c r="AN255" i="1"/>
  <c r="AP255" i="1" s="1"/>
  <c r="AR255" i="1" s="1"/>
  <c r="AT255" i="1" s="1"/>
  <c r="AV255" i="1" s="1"/>
  <c r="AX255" i="1" s="1"/>
  <c r="AZ255" i="1" s="1"/>
  <c r="BB255" i="1" s="1"/>
  <c r="D255" i="1"/>
  <c r="F255" i="1" s="1"/>
  <c r="H255" i="1" s="1"/>
  <c r="J255" i="1" s="1"/>
  <c r="L255" i="1" s="1"/>
  <c r="N255" i="1" s="1"/>
  <c r="P255" i="1" s="1"/>
  <c r="R255" i="1" s="1"/>
  <c r="T255" i="1" s="1"/>
  <c r="V255" i="1" s="1"/>
  <c r="X255" i="1" s="1"/>
  <c r="AA205" i="1"/>
  <c r="AC205" i="1" s="1"/>
  <c r="AE205" i="1" s="1"/>
  <c r="AG205" i="1" s="1"/>
  <c r="AI205" i="1" s="1"/>
  <c r="AK205" i="1" s="1"/>
  <c r="AM205" i="1" s="1"/>
  <c r="AN205" i="1"/>
  <c r="AP205" i="1" s="1"/>
  <c r="AR205" i="1" s="1"/>
  <c r="AT205" i="1" s="1"/>
  <c r="AV205" i="1" s="1"/>
  <c r="AX205" i="1" s="1"/>
  <c r="AZ205" i="1" s="1"/>
  <c r="BB205" i="1" s="1"/>
  <c r="D205" i="1"/>
  <c r="F205" i="1" s="1"/>
  <c r="H205" i="1" s="1"/>
  <c r="J205" i="1" s="1"/>
  <c r="L205" i="1" s="1"/>
  <c r="N205" i="1" s="1"/>
  <c r="P205" i="1" s="1"/>
  <c r="R205" i="1" s="1"/>
  <c r="T205" i="1" s="1"/>
  <c r="V205" i="1" s="1"/>
  <c r="X205" i="1" s="1"/>
  <c r="AA246" i="1" l="1"/>
  <c r="AC246" i="1" s="1"/>
  <c r="AE246" i="1" s="1"/>
  <c r="AG246" i="1" s="1"/>
  <c r="AI246" i="1" s="1"/>
  <c r="AK246" i="1" s="1"/>
  <c r="AM246" i="1" s="1"/>
  <c r="AN246" i="1"/>
  <c r="AP246" i="1" s="1"/>
  <c r="AR246" i="1" s="1"/>
  <c r="AT246" i="1" s="1"/>
  <c r="AV246" i="1" s="1"/>
  <c r="AX246" i="1" s="1"/>
  <c r="AZ246" i="1" s="1"/>
  <c r="BB246" i="1" s="1"/>
  <c r="D246" i="1"/>
  <c r="F246" i="1" s="1"/>
  <c r="H246" i="1" s="1"/>
  <c r="J246" i="1" s="1"/>
  <c r="L246" i="1" s="1"/>
  <c r="N246" i="1" s="1"/>
  <c r="P246" i="1" s="1"/>
  <c r="R246" i="1" s="1"/>
  <c r="T246" i="1" s="1"/>
  <c r="V246" i="1" s="1"/>
  <c r="X246" i="1" s="1"/>
  <c r="AA195" i="1"/>
  <c r="AC195" i="1" s="1"/>
  <c r="AE195" i="1" s="1"/>
  <c r="AG195" i="1" s="1"/>
  <c r="AI195" i="1" s="1"/>
  <c r="AK195" i="1" s="1"/>
  <c r="AM195" i="1" s="1"/>
  <c r="AN195" i="1"/>
  <c r="AP195" i="1" s="1"/>
  <c r="AR195" i="1" s="1"/>
  <c r="AT195" i="1" s="1"/>
  <c r="AV195" i="1" s="1"/>
  <c r="AX195" i="1" s="1"/>
  <c r="AZ195" i="1" s="1"/>
  <c r="BB195" i="1" s="1"/>
  <c r="D195" i="1"/>
  <c r="F195" i="1" s="1"/>
  <c r="H195" i="1" s="1"/>
  <c r="J195" i="1" s="1"/>
  <c r="L195" i="1" s="1"/>
  <c r="N195" i="1" s="1"/>
  <c r="P195" i="1" s="1"/>
  <c r="R195" i="1" s="1"/>
  <c r="T195" i="1" s="1"/>
  <c r="V195" i="1" s="1"/>
  <c r="X195" i="1" s="1"/>
  <c r="AA186" i="1"/>
  <c r="AC186" i="1" s="1"/>
  <c r="AE186" i="1" s="1"/>
  <c r="AG186" i="1" s="1"/>
  <c r="AI186" i="1" s="1"/>
  <c r="AK186" i="1" s="1"/>
  <c r="AM186" i="1" s="1"/>
  <c r="AN186" i="1"/>
  <c r="AP186" i="1" s="1"/>
  <c r="AR186" i="1" s="1"/>
  <c r="AT186" i="1" s="1"/>
  <c r="AV186" i="1" s="1"/>
  <c r="AX186" i="1" s="1"/>
  <c r="AZ186" i="1" s="1"/>
  <c r="BB186" i="1" s="1"/>
  <c r="D186" i="1"/>
  <c r="F186" i="1" s="1"/>
  <c r="H186" i="1" s="1"/>
  <c r="J186" i="1" s="1"/>
  <c r="L186" i="1" s="1"/>
  <c r="N186" i="1" s="1"/>
  <c r="P186" i="1" s="1"/>
  <c r="R186" i="1" s="1"/>
  <c r="T186" i="1" s="1"/>
  <c r="V186" i="1" s="1"/>
  <c r="X186" i="1" s="1"/>
  <c r="AA182" i="1"/>
  <c r="AC182" i="1" s="1"/>
  <c r="AE182" i="1" s="1"/>
  <c r="AG182" i="1" s="1"/>
  <c r="AI182" i="1" s="1"/>
  <c r="AK182" i="1" s="1"/>
  <c r="AM182" i="1" s="1"/>
  <c r="AN182" i="1"/>
  <c r="AP182" i="1" s="1"/>
  <c r="AR182" i="1" s="1"/>
  <c r="AT182" i="1" s="1"/>
  <c r="AV182" i="1" s="1"/>
  <c r="AX182" i="1" s="1"/>
  <c r="AZ182" i="1" s="1"/>
  <c r="BB182" i="1" s="1"/>
  <c r="D182" i="1"/>
  <c r="F182" i="1" s="1"/>
  <c r="H182" i="1" s="1"/>
  <c r="J182" i="1" s="1"/>
  <c r="L182" i="1" s="1"/>
  <c r="N182" i="1" s="1"/>
  <c r="P182" i="1" s="1"/>
  <c r="R182" i="1" s="1"/>
  <c r="T182" i="1" s="1"/>
  <c r="V182" i="1" s="1"/>
  <c r="X182" i="1" s="1"/>
  <c r="AA178" i="1"/>
  <c r="AC178" i="1" s="1"/>
  <c r="AE178" i="1" s="1"/>
  <c r="AG178" i="1" s="1"/>
  <c r="AI178" i="1" s="1"/>
  <c r="AK178" i="1" s="1"/>
  <c r="AM178" i="1" s="1"/>
  <c r="AN178" i="1"/>
  <c r="AP178" i="1" s="1"/>
  <c r="AR178" i="1" s="1"/>
  <c r="AT178" i="1" s="1"/>
  <c r="AV178" i="1" s="1"/>
  <c r="AX178" i="1" s="1"/>
  <c r="AZ178" i="1" s="1"/>
  <c r="BB178" i="1" s="1"/>
  <c r="D178" i="1"/>
  <c r="F178" i="1" s="1"/>
  <c r="H178" i="1" s="1"/>
  <c r="J178" i="1" s="1"/>
  <c r="L178" i="1" s="1"/>
  <c r="N178" i="1" s="1"/>
  <c r="P178" i="1" s="1"/>
  <c r="R178" i="1" s="1"/>
  <c r="T178" i="1" s="1"/>
  <c r="V178" i="1" s="1"/>
  <c r="X178" i="1" s="1"/>
  <c r="AA174" i="1"/>
  <c r="AC174" i="1" s="1"/>
  <c r="AE174" i="1" s="1"/>
  <c r="AG174" i="1" s="1"/>
  <c r="AI174" i="1" s="1"/>
  <c r="AK174" i="1" s="1"/>
  <c r="AM174" i="1" s="1"/>
  <c r="AN174" i="1"/>
  <c r="AP174" i="1" s="1"/>
  <c r="AR174" i="1" s="1"/>
  <c r="AT174" i="1" s="1"/>
  <c r="AV174" i="1" s="1"/>
  <c r="AX174" i="1" s="1"/>
  <c r="AZ174" i="1" s="1"/>
  <c r="BB174" i="1" s="1"/>
  <c r="D174" i="1"/>
  <c r="F174" i="1" s="1"/>
  <c r="H174" i="1" s="1"/>
  <c r="J174" i="1" s="1"/>
  <c r="L174" i="1" s="1"/>
  <c r="N174" i="1" s="1"/>
  <c r="P174" i="1" s="1"/>
  <c r="R174" i="1" s="1"/>
  <c r="T174" i="1" s="1"/>
  <c r="V174" i="1" s="1"/>
  <c r="X174" i="1" s="1"/>
  <c r="AA169" i="1"/>
  <c r="AC169" i="1" s="1"/>
  <c r="AE169" i="1" s="1"/>
  <c r="AG169" i="1" s="1"/>
  <c r="AI169" i="1" s="1"/>
  <c r="AK169" i="1" s="1"/>
  <c r="AM169" i="1" s="1"/>
  <c r="AN169" i="1"/>
  <c r="AP169" i="1" s="1"/>
  <c r="AR169" i="1" s="1"/>
  <c r="AT169" i="1" s="1"/>
  <c r="AV169" i="1" s="1"/>
  <c r="AX169" i="1" s="1"/>
  <c r="AZ169" i="1" s="1"/>
  <c r="BB169" i="1" s="1"/>
  <c r="D169" i="1"/>
  <c r="F169" i="1" s="1"/>
  <c r="H169" i="1" s="1"/>
  <c r="J169" i="1" s="1"/>
  <c r="L169" i="1" s="1"/>
  <c r="N169" i="1" s="1"/>
  <c r="P169" i="1" s="1"/>
  <c r="R169" i="1" s="1"/>
  <c r="T169" i="1" s="1"/>
  <c r="V169" i="1" s="1"/>
  <c r="X169" i="1" s="1"/>
  <c r="AA165" i="1"/>
  <c r="AC165" i="1" s="1"/>
  <c r="AE165" i="1" s="1"/>
  <c r="AG165" i="1" s="1"/>
  <c r="AI165" i="1" s="1"/>
  <c r="AK165" i="1" s="1"/>
  <c r="AM165" i="1" s="1"/>
  <c r="AN165" i="1"/>
  <c r="AP165" i="1" s="1"/>
  <c r="AR165" i="1" s="1"/>
  <c r="AT165" i="1" s="1"/>
  <c r="AV165" i="1" s="1"/>
  <c r="AX165" i="1" s="1"/>
  <c r="AZ165" i="1" s="1"/>
  <c r="BB165" i="1" s="1"/>
  <c r="D165" i="1"/>
  <c r="F165" i="1" s="1"/>
  <c r="H165" i="1" s="1"/>
  <c r="J165" i="1" s="1"/>
  <c r="L165" i="1" s="1"/>
  <c r="N165" i="1" s="1"/>
  <c r="P165" i="1" s="1"/>
  <c r="R165" i="1" s="1"/>
  <c r="T165" i="1" s="1"/>
  <c r="V165" i="1" s="1"/>
  <c r="X165" i="1" s="1"/>
  <c r="AA161" i="1"/>
  <c r="AC161" i="1" s="1"/>
  <c r="AE161" i="1" s="1"/>
  <c r="AG161" i="1" s="1"/>
  <c r="AI161" i="1" s="1"/>
  <c r="AK161" i="1" s="1"/>
  <c r="AM161" i="1" s="1"/>
  <c r="AN161" i="1"/>
  <c r="AP161" i="1" s="1"/>
  <c r="AR161" i="1" s="1"/>
  <c r="AT161" i="1" s="1"/>
  <c r="AV161" i="1" s="1"/>
  <c r="AX161" i="1" s="1"/>
  <c r="AZ161" i="1" s="1"/>
  <c r="BB161" i="1" s="1"/>
  <c r="D161" i="1"/>
  <c r="F161" i="1" s="1"/>
  <c r="H161" i="1" s="1"/>
  <c r="J161" i="1" s="1"/>
  <c r="L161" i="1" s="1"/>
  <c r="N161" i="1" s="1"/>
  <c r="P161" i="1" s="1"/>
  <c r="R161" i="1" s="1"/>
  <c r="T161" i="1" s="1"/>
  <c r="V161" i="1" s="1"/>
  <c r="X161" i="1" s="1"/>
  <c r="AA129" i="1"/>
  <c r="AC129" i="1" s="1"/>
  <c r="AE129" i="1" s="1"/>
  <c r="AG129" i="1" s="1"/>
  <c r="AI129" i="1" s="1"/>
  <c r="AK129" i="1" s="1"/>
  <c r="AM129" i="1" s="1"/>
  <c r="AN129" i="1"/>
  <c r="AP129" i="1" s="1"/>
  <c r="AR129" i="1" s="1"/>
  <c r="AT129" i="1" s="1"/>
  <c r="AV129" i="1" s="1"/>
  <c r="AX129" i="1" s="1"/>
  <c r="AZ129" i="1" s="1"/>
  <c r="BB129" i="1" s="1"/>
  <c r="D129" i="1"/>
  <c r="F129" i="1" s="1"/>
  <c r="H129" i="1" s="1"/>
  <c r="J129" i="1" s="1"/>
  <c r="L129" i="1" s="1"/>
  <c r="N129" i="1" s="1"/>
  <c r="P129" i="1" s="1"/>
  <c r="R129" i="1" s="1"/>
  <c r="T129" i="1" s="1"/>
  <c r="V129" i="1" s="1"/>
  <c r="X129" i="1" s="1"/>
  <c r="AA130" i="1"/>
  <c r="AC130" i="1" s="1"/>
  <c r="AE130" i="1" s="1"/>
  <c r="AG130" i="1" s="1"/>
  <c r="AI130" i="1" s="1"/>
  <c r="AK130" i="1" s="1"/>
  <c r="AM130" i="1" s="1"/>
  <c r="AN130" i="1"/>
  <c r="AP130" i="1" s="1"/>
  <c r="AR130" i="1" s="1"/>
  <c r="AT130" i="1" s="1"/>
  <c r="AV130" i="1" s="1"/>
  <c r="AX130" i="1" s="1"/>
  <c r="AZ130" i="1" s="1"/>
  <c r="BB130" i="1" s="1"/>
  <c r="D130" i="1"/>
  <c r="F130" i="1" s="1"/>
  <c r="H130" i="1" s="1"/>
  <c r="J130" i="1" s="1"/>
  <c r="L130" i="1" s="1"/>
  <c r="N130" i="1" s="1"/>
  <c r="P130" i="1" s="1"/>
  <c r="R130" i="1" s="1"/>
  <c r="T130" i="1" s="1"/>
  <c r="V130" i="1" s="1"/>
  <c r="X130" i="1" s="1"/>
  <c r="AA253" i="1" l="1"/>
  <c r="AC253" i="1" s="1"/>
  <c r="AE253" i="1" s="1"/>
  <c r="AG253" i="1" s="1"/>
  <c r="AI253" i="1" s="1"/>
  <c r="AK253" i="1" s="1"/>
  <c r="AM253" i="1" s="1"/>
  <c r="D149" i="1"/>
  <c r="F149" i="1" s="1"/>
  <c r="H149" i="1" s="1"/>
  <c r="J149" i="1" s="1"/>
  <c r="L149" i="1" s="1"/>
  <c r="N149" i="1" s="1"/>
  <c r="P149" i="1" s="1"/>
  <c r="R149" i="1" s="1"/>
  <c r="T149" i="1" s="1"/>
  <c r="V149" i="1" s="1"/>
  <c r="X149" i="1" s="1"/>
  <c r="AN126" i="1"/>
  <c r="AP126" i="1" s="1"/>
  <c r="AR126" i="1" s="1"/>
  <c r="AT126" i="1" s="1"/>
  <c r="AV126" i="1" s="1"/>
  <c r="AX126" i="1" s="1"/>
  <c r="AZ126" i="1" s="1"/>
  <c r="BB126" i="1" s="1"/>
  <c r="AN253" i="1"/>
  <c r="AP253" i="1" s="1"/>
  <c r="AR253" i="1" s="1"/>
  <c r="AT253" i="1" s="1"/>
  <c r="AV253" i="1" s="1"/>
  <c r="AX253" i="1" s="1"/>
  <c r="AZ253" i="1" s="1"/>
  <c r="BB253" i="1" s="1"/>
  <c r="AN149" i="1"/>
  <c r="AP149" i="1" s="1"/>
  <c r="AR149" i="1" s="1"/>
  <c r="AT149" i="1" s="1"/>
  <c r="AV149" i="1" s="1"/>
  <c r="AX149" i="1" s="1"/>
  <c r="AZ149" i="1" s="1"/>
  <c r="BB149" i="1" s="1"/>
  <c r="D126" i="1"/>
  <c r="F126" i="1" s="1"/>
  <c r="H126" i="1" s="1"/>
  <c r="J126" i="1" s="1"/>
  <c r="L126" i="1" s="1"/>
  <c r="N126" i="1" s="1"/>
  <c r="P126" i="1" s="1"/>
  <c r="R126" i="1" s="1"/>
  <c r="T126" i="1" s="1"/>
  <c r="V126" i="1" s="1"/>
  <c r="X126" i="1" s="1"/>
  <c r="D253" i="1"/>
  <c r="F253" i="1" s="1"/>
  <c r="H253" i="1" s="1"/>
  <c r="J253" i="1" s="1"/>
  <c r="L253" i="1" s="1"/>
  <c r="N253" i="1" s="1"/>
  <c r="P253" i="1" s="1"/>
  <c r="R253" i="1" s="1"/>
  <c r="T253" i="1" s="1"/>
  <c r="V253" i="1" s="1"/>
  <c r="X253" i="1" s="1"/>
  <c r="AA149" i="1"/>
  <c r="AC149" i="1" s="1"/>
  <c r="AE149" i="1" s="1"/>
  <c r="AG149" i="1" s="1"/>
  <c r="AI149" i="1" s="1"/>
  <c r="AK149" i="1" s="1"/>
  <c r="AM149" i="1" s="1"/>
  <c r="AA126" i="1"/>
  <c r="AC126" i="1" s="1"/>
  <c r="AE126" i="1" s="1"/>
  <c r="AG126" i="1" s="1"/>
  <c r="AI126" i="1" s="1"/>
  <c r="AK126" i="1" s="1"/>
  <c r="AM126" i="1" s="1"/>
  <c r="AN19" i="1"/>
  <c r="D19" i="1"/>
  <c r="AN18" i="1"/>
  <c r="AA17" i="1"/>
  <c r="AC17" i="1" s="1"/>
  <c r="AE17" i="1" s="1"/>
  <c r="AG17" i="1" s="1"/>
  <c r="AI17" i="1" s="1"/>
  <c r="AK17" i="1" s="1"/>
  <c r="AM17" i="1" s="1"/>
  <c r="AN17" i="1"/>
  <c r="AP17" i="1" s="1"/>
  <c r="AR17" i="1" s="1"/>
  <c r="AT17" i="1" s="1"/>
  <c r="AV17" i="1" s="1"/>
  <c r="AX17" i="1" s="1"/>
  <c r="AZ17" i="1" s="1"/>
  <c r="BB17" i="1" s="1"/>
  <c r="F17" i="1"/>
  <c r="H17" i="1" s="1"/>
  <c r="J17" i="1" s="1"/>
  <c r="L17" i="1" s="1"/>
  <c r="N17" i="1" s="1"/>
  <c r="P17" i="1" s="1"/>
  <c r="R17" i="1" s="1"/>
  <c r="T17" i="1" s="1"/>
  <c r="V17" i="1" s="1"/>
  <c r="X17" i="1" s="1"/>
  <c r="AA61" i="1"/>
  <c r="AC61" i="1" s="1"/>
  <c r="AE61" i="1" s="1"/>
  <c r="AG61" i="1" s="1"/>
  <c r="AI61" i="1" s="1"/>
  <c r="AK61" i="1" s="1"/>
  <c r="AM61" i="1" s="1"/>
  <c r="AN61" i="1"/>
  <c r="AP61" i="1" s="1"/>
  <c r="AR61" i="1" s="1"/>
  <c r="AT61" i="1" s="1"/>
  <c r="AV61" i="1" s="1"/>
  <c r="AX61" i="1" s="1"/>
  <c r="AZ61" i="1" s="1"/>
  <c r="BB61" i="1" s="1"/>
  <c r="D61" i="1"/>
  <c r="F61" i="1" s="1"/>
  <c r="H61" i="1" s="1"/>
  <c r="J61" i="1" s="1"/>
  <c r="L61" i="1" s="1"/>
  <c r="N61" i="1" s="1"/>
  <c r="P61" i="1" s="1"/>
  <c r="R61" i="1" s="1"/>
  <c r="T61" i="1" s="1"/>
  <c r="V61" i="1" s="1"/>
  <c r="X61" i="1" s="1"/>
  <c r="AA52" i="1"/>
  <c r="AC52" i="1" s="1"/>
  <c r="AE52" i="1" s="1"/>
  <c r="AG52" i="1" s="1"/>
  <c r="AI52" i="1" s="1"/>
  <c r="AK52" i="1" s="1"/>
  <c r="AM52" i="1" s="1"/>
  <c r="AN52" i="1"/>
  <c r="AP52" i="1" s="1"/>
  <c r="AR52" i="1" s="1"/>
  <c r="AT52" i="1" s="1"/>
  <c r="AV52" i="1" s="1"/>
  <c r="AX52" i="1" s="1"/>
  <c r="AZ52" i="1" s="1"/>
  <c r="BB52" i="1" s="1"/>
  <c r="D52" i="1"/>
  <c r="F52" i="1" s="1"/>
  <c r="H52" i="1" s="1"/>
  <c r="J52" i="1" s="1"/>
  <c r="L52" i="1" s="1"/>
  <c r="N52" i="1" s="1"/>
  <c r="P52" i="1" s="1"/>
  <c r="R52" i="1" s="1"/>
  <c r="T52" i="1" s="1"/>
  <c r="V52" i="1" s="1"/>
  <c r="X52" i="1" s="1"/>
  <c r="AN43" i="1"/>
  <c r="D43" i="1"/>
  <c r="F43" i="1" s="1"/>
  <c r="H43" i="1" s="1"/>
  <c r="J43" i="1" s="1"/>
  <c r="L43" i="1" s="1"/>
  <c r="N43" i="1" s="1"/>
  <c r="P43" i="1" s="1"/>
  <c r="R43" i="1" s="1"/>
  <c r="T43" i="1" s="1"/>
  <c r="V43" i="1" s="1"/>
  <c r="X43" i="1" s="1"/>
  <c r="AN33" i="1"/>
  <c r="D33" i="1"/>
  <c r="D28" i="1"/>
  <c r="AN251" i="1" l="1"/>
  <c r="AP251" i="1" s="1"/>
  <c r="AR251" i="1" s="1"/>
  <c r="AT251" i="1" s="1"/>
  <c r="AV251" i="1" s="1"/>
  <c r="AX251" i="1" s="1"/>
  <c r="AZ251" i="1" s="1"/>
  <c r="BB251" i="1" s="1"/>
  <c r="F28" i="1"/>
  <c r="H28" i="1" s="1"/>
  <c r="J28" i="1" s="1"/>
  <c r="L28" i="1" s="1"/>
  <c r="N28" i="1" s="1"/>
  <c r="P28" i="1" s="1"/>
  <c r="R28" i="1" s="1"/>
  <c r="T28" i="1" s="1"/>
  <c r="V28" i="1" s="1"/>
  <c r="X28" i="1" s="1"/>
  <c r="D251" i="1"/>
  <c r="F251" i="1" s="1"/>
  <c r="H251" i="1" s="1"/>
  <c r="J251" i="1" s="1"/>
  <c r="L251" i="1" s="1"/>
  <c r="N251" i="1" s="1"/>
  <c r="P251" i="1" s="1"/>
  <c r="R251" i="1" s="1"/>
  <c r="T251" i="1" s="1"/>
  <c r="V251" i="1" s="1"/>
  <c r="X251" i="1" s="1"/>
  <c r="AA43" i="1"/>
  <c r="AC43" i="1" s="1"/>
  <c r="AE43" i="1" s="1"/>
  <c r="AG43" i="1" s="1"/>
  <c r="AI43" i="1" s="1"/>
  <c r="AK43" i="1" s="1"/>
  <c r="AM43" i="1" s="1"/>
  <c r="AA251" i="1"/>
  <c r="AC251" i="1" s="1"/>
  <c r="AE251" i="1" s="1"/>
  <c r="AG251" i="1" s="1"/>
  <c r="AI251" i="1" s="1"/>
  <c r="AK251" i="1" s="1"/>
  <c r="AM251" i="1" s="1"/>
  <c r="AP43" i="1"/>
  <c r="AR43" i="1" s="1"/>
  <c r="AT43" i="1" s="1"/>
  <c r="AV43" i="1" s="1"/>
  <c r="AX43" i="1" s="1"/>
  <c r="AZ43" i="1" s="1"/>
  <c r="BB43" i="1" s="1"/>
  <c r="AA254" i="1"/>
  <c r="AC254" i="1" s="1"/>
  <c r="AE254" i="1" s="1"/>
  <c r="AG254" i="1" s="1"/>
  <c r="AI254" i="1" s="1"/>
  <c r="AK254" i="1" s="1"/>
  <c r="AM254" i="1" s="1"/>
  <c r="AA33" i="1"/>
  <c r="AC33" i="1" s="1"/>
  <c r="AE33" i="1" s="1"/>
  <c r="AG33" i="1" s="1"/>
  <c r="AI33" i="1" s="1"/>
  <c r="AK33" i="1" s="1"/>
  <c r="AM33" i="1" s="1"/>
  <c r="AN247" i="1"/>
  <c r="AP247" i="1" s="1"/>
  <c r="AR247" i="1" s="1"/>
  <c r="AT247" i="1" s="1"/>
  <c r="AV247" i="1" s="1"/>
  <c r="AX247" i="1" s="1"/>
  <c r="AZ247" i="1" s="1"/>
  <c r="BB247" i="1" s="1"/>
  <c r="AP18" i="1"/>
  <c r="AR18" i="1" s="1"/>
  <c r="AT18" i="1" s="1"/>
  <c r="AV18" i="1" s="1"/>
  <c r="AX18" i="1" s="1"/>
  <c r="AZ18" i="1" s="1"/>
  <c r="BB18" i="1" s="1"/>
  <c r="AA248" i="1"/>
  <c r="AC248" i="1" s="1"/>
  <c r="AE248" i="1" s="1"/>
  <c r="AG248" i="1" s="1"/>
  <c r="AI248" i="1" s="1"/>
  <c r="AK248" i="1" s="1"/>
  <c r="AM248" i="1" s="1"/>
  <c r="AA19" i="1"/>
  <c r="AC19" i="1" s="1"/>
  <c r="AE19" i="1" s="1"/>
  <c r="AG19" i="1" s="1"/>
  <c r="AI19" i="1" s="1"/>
  <c r="AK19" i="1" s="1"/>
  <c r="AM19" i="1" s="1"/>
  <c r="AN248" i="1"/>
  <c r="AP248" i="1" s="1"/>
  <c r="AR248" i="1" s="1"/>
  <c r="AT248" i="1" s="1"/>
  <c r="AV248" i="1" s="1"/>
  <c r="AX248" i="1" s="1"/>
  <c r="AZ248" i="1" s="1"/>
  <c r="BB248" i="1" s="1"/>
  <c r="AP19" i="1"/>
  <c r="AR19" i="1" s="1"/>
  <c r="AT19" i="1" s="1"/>
  <c r="AV19" i="1" s="1"/>
  <c r="AX19" i="1" s="1"/>
  <c r="AZ19" i="1" s="1"/>
  <c r="BB19" i="1" s="1"/>
  <c r="AN254" i="1"/>
  <c r="AP254" i="1" s="1"/>
  <c r="AR254" i="1" s="1"/>
  <c r="AT254" i="1" s="1"/>
  <c r="AV254" i="1" s="1"/>
  <c r="AX254" i="1" s="1"/>
  <c r="AZ254" i="1" s="1"/>
  <c r="BB254" i="1" s="1"/>
  <c r="AP33" i="1"/>
  <c r="AR33" i="1" s="1"/>
  <c r="AT33" i="1" s="1"/>
  <c r="AV33" i="1" s="1"/>
  <c r="AX33" i="1" s="1"/>
  <c r="AZ33" i="1" s="1"/>
  <c r="BB33" i="1" s="1"/>
  <c r="AA247" i="1"/>
  <c r="AC247" i="1" s="1"/>
  <c r="AE247" i="1" s="1"/>
  <c r="AG247" i="1" s="1"/>
  <c r="AI247" i="1" s="1"/>
  <c r="AK247" i="1" s="1"/>
  <c r="AM247" i="1" s="1"/>
  <c r="AA18" i="1"/>
  <c r="AC18" i="1" s="1"/>
  <c r="AE18" i="1" s="1"/>
  <c r="AG18" i="1" s="1"/>
  <c r="AI18" i="1" s="1"/>
  <c r="AK18" i="1" s="1"/>
  <c r="AM18" i="1" s="1"/>
  <c r="D248" i="1"/>
  <c r="F248" i="1" s="1"/>
  <c r="H248" i="1" s="1"/>
  <c r="J248" i="1" s="1"/>
  <c r="L248" i="1" s="1"/>
  <c r="N248" i="1" s="1"/>
  <c r="P248" i="1" s="1"/>
  <c r="R248" i="1" s="1"/>
  <c r="T248" i="1" s="1"/>
  <c r="V248" i="1" s="1"/>
  <c r="X248" i="1" s="1"/>
  <c r="F19" i="1"/>
  <c r="H19" i="1" s="1"/>
  <c r="J19" i="1" s="1"/>
  <c r="L19" i="1" s="1"/>
  <c r="N19" i="1" s="1"/>
  <c r="P19" i="1" s="1"/>
  <c r="R19" i="1" s="1"/>
  <c r="T19" i="1" s="1"/>
  <c r="V19" i="1" s="1"/>
  <c r="X19" i="1" s="1"/>
  <c r="D254" i="1"/>
  <c r="F254" i="1" s="1"/>
  <c r="H254" i="1" s="1"/>
  <c r="J254" i="1" s="1"/>
  <c r="L254" i="1" s="1"/>
  <c r="N254" i="1" s="1"/>
  <c r="P254" i="1" s="1"/>
  <c r="R254" i="1" s="1"/>
  <c r="T254" i="1" s="1"/>
  <c r="V254" i="1" s="1"/>
  <c r="X254" i="1" s="1"/>
  <c r="F33" i="1"/>
  <c r="H33" i="1" s="1"/>
  <c r="J33" i="1" s="1"/>
  <c r="L33" i="1" s="1"/>
  <c r="N33" i="1" s="1"/>
  <c r="P33" i="1" s="1"/>
  <c r="R33" i="1" s="1"/>
  <c r="T33" i="1" s="1"/>
  <c r="V33" i="1" s="1"/>
  <c r="X33" i="1" s="1"/>
  <c r="D247" i="1"/>
  <c r="F247" i="1" s="1"/>
  <c r="H247" i="1" s="1"/>
  <c r="J247" i="1" s="1"/>
  <c r="L247" i="1" s="1"/>
  <c r="N247" i="1" s="1"/>
  <c r="P247" i="1" s="1"/>
  <c r="R247" i="1" s="1"/>
  <c r="T247" i="1" s="1"/>
  <c r="V247" i="1" s="1"/>
  <c r="X247" i="1" s="1"/>
  <c r="D15" i="1"/>
  <c r="AN15" i="1"/>
  <c r="AA257" i="1"/>
  <c r="AC257" i="1" s="1"/>
  <c r="AE257" i="1" s="1"/>
  <c r="AG257" i="1" s="1"/>
  <c r="AI257" i="1" s="1"/>
  <c r="AK257" i="1" s="1"/>
  <c r="AM257" i="1" s="1"/>
  <c r="AN257" i="1"/>
  <c r="AP257" i="1" s="1"/>
  <c r="AR257" i="1" s="1"/>
  <c r="AT257" i="1" s="1"/>
  <c r="AV257" i="1" s="1"/>
  <c r="AX257" i="1" s="1"/>
  <c r="AZ257" i="1" s="1"/>
  <c r="BB257" i="1" s="1"/>
  <c r="D257" i="1"/>
  <c r="F257" i="1" s="1"/>
  <c r="H257" i="1" s="1"/>
  <c r="J257" i="1" s="1"/>
  <c r="L257" i="1" s="1"/>
  <c r="N257" i="1" s="1"/>
  <c r="P257" i="1" s="1"/>
  <c r="R257" i="1" s="1"/>
  <c r="T257" i="1" s="1"/>
  <c r="V257" i="1" s="1"/>
  <c r="X257" i="1" s="1"/>
  <c r="AN244" i="1" l="1"/>
  <c r="AN260" i="1" s="1"/>
  <c r="AP15" i="1"/>
  <c r="AR15" i="1" s="1"/>
  <c r="AT15" i="1" s="1"/>
  <c r="AV15" i="1" s="1"/>
  <c r="AX15" i="1" s="1"/>
  <c r="AZ15" i="1" s="1"/>
  <c r="BB15" i="1" s="1"/>
  <c r="AA15" i="1"/>
  <c r="AC15" i="1" s="1"/>
  <c r="AE15" i="1" s="1"/>
  <c r="AG15" i="1" s="1"/>
  <c r="AI15" i="1" s="1"/>
  <c r="AK15" i="1" s="1"/>
  <c r="AM15" i="1" s="1"/>
  <c r="D244" i="1"/>
  <c r="F244" i="1" s="1"/>
  <c r="H244" i="1" s="1"/>
  <c r="J244" i="1" s="1"/>
  <c r="L244" i="1" s="1"/>
  <c r="N244" i="1" s="1"/>
  <c r="P244" i="1" s="1"/>
  <c r="R244" i="1" s="1"/>
  <c r="T244" i="1" s="1"/>
  <c r="V244" i="1" s="1"/>
  <c r="X244" i="1" s="1"/>
  <c r="F15" i="1"/>
  <c r="H15" i="1" s="1"/>
  <c r="J15" i="1" s="1"/>
  <c r="L15" i="1" s="1"/>
  <c r="N15" i="1" s="1"/>
  <c r="P15" i="1" s="1"/>
  <c r="R15" i="1" s="1"/>
  <c r="T15" i="1" s="1"/>
  <c r="V15" i="1" s="1"/>
  <c r="X15" i="1" s="1"/>
  <c r="AN250" i="1" l="1"/>
  <c r="AA244" i="1"/>
  <c r="AA260" i="1" s="1"/>
  <c r="AP244" i="1"/>
  <c r="AP260" i="1" s="1"/>
  <c r="AR244" i="1" l="1"/>
  <c r="AT244" i="1" s="1"/>
  <c r="AV244" i="1" s="1"/>
  <c r="AX244" i="1" s="1"/>
  <c r="AZ244" i="1" s="1"/>
  <c r="BB244" i="1" s="1"/>
  <c r="AC244" i="1"/>
  <c r="AE244" i="1" s="1"/>
  <c r="AG244" i="1" s="1"/>
  <c r="AI244" i="1" s="1"/>
  <c r="AK244" i="1" s="1"/>
  <c r="AM244" i="1" s="1"/>
</calcChain>
</file>

<file path=xl/sharedStrings.xml><?xml version="1.0" encoding="utf-8"?>
<sst xmlns="http://schemas.openxmlformats.org/spreadsheetml/2006/main" count="722" uniqueCount="377">
  <si>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</si>
  <si>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</si>
  <si>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</si>
  <si>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</si>
  <si>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</si>
  <si>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</si>
  <si>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</si>
  <si>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</si>
  <si>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</si>
  <si>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</si>
  <si>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</si>
  <si>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</si>
  <si>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</si>
  <si>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</si>
  <si>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</si>
  <si>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</si>
  <si>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</si>
  <si>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</si>
  <si>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</si>
  <si>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</si>
  <si>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краевой дорожный фонд</t>
  </si>
  <si>
    <t>Культура и молодежная политика</t>
  </si>
  <si>
    <t>ПЕРЕЧЕНЬ</t>
  </si>
  <si>
    <t>2022 год</t>
  </si>
  <si>
    <t>Внешнее благоустройство</t>
  </si>
  <si>
    <t>Жилищно-коммунальное хозяйство</t>
  </si>
  <si>
    <t>средства Фонда содействия реформированию жилищно-коммунального хозяйства</t>
  </si>
  <si>
    <t xml:space="preserve">федеральный бюджет </t>
  </si>
  <si>
    <t xml:space="preserve">Департамент дорог и благоустройства </t>
  </si>
  <si>
    <t>2023 год</t>
  </si>
  <si>
    <t xml:space="preserve">краевой бюджет </t>
  </si>
  <si>
    <t>Строительство газопроводов в микрорайонах индивидуальной застройки города Перми</t>
  </si>
  <si>
    <t>Управление капитального строительства</t>
  </si>
  <si>
    <t>Департамент культуры и молодежной политики</t>
  </si>
  <si>
    <t xml:space="preserve">Комитет по физической культуре и спорту 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</si>
  <si>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 на 2022 год и на плановый период 2023 и 2024 годов</t>
  </si>
  <si>
    <t>2024 год</t>
  </si>
  <si>
    <t>Расширение и реконструкция (3 очередь) канализации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</si>
  <si>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</si>
  <si>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Департамент жилищно-коммунального хозяйства</t>
  </si>
  <si>
    <t>Санация и строительство 2-й нитки водовода Гайва-Заозерье</t>
  </si>
  <si>
    <t>Строительство сетей водоснабжения в микрорайонах города Перми</t>
  </si>
  <si>
    <t>Реконструкция сетей водоснабжения Мотовилихинского района города Перми: блокировочной сети водопровода от проектируемой камеры переключения на ул. Фрезеровщиков на сети водопровода Д400 мм инв. № 1083 до проектируемой камеры на водопроводе Д1200 мм инв. № 3470 по ул. Макаренко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</si>
  <si>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</si>
  <si>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1.</t>
  </si>
  <si>
    <t>2.</t>
  </si>
  <si>
    <t>Строительство здания для размещения дошкольного образовательного учреждения по ул. Цимлянская, 4</t>
  </si>
  <si>
    <t>Строительство здания для размещения дошкольного образовательного учреждения по ул. Овчинникова/Ползунова</t>
  </si>
  <si>
    <t>Реконструкция здания под размещение общеобразовательной организации по ул. Целинной, 15</t>
  </si>
  <si>
    <t>Реконструкция ледовой арены МАУ ДО «ДЮЦ «Здоровье»</t>
  </si>
  <si>
    <t>Реконструкция здания МАОУ «Гимназия № 17» г. Перми (пристройка нового корпуса)</t>
  </si>
  <si>
    <t>0</t>
  </si>
  <si>
    <t>Строительство нового корпуса здания МАОУ «СОШ № 82» г. Перми</t>
  </si>
  <si>
    <t>Строительство здания общеобразовательного учреждения в Индустриальном районе города Перми</t>
  </si>
  <si>
    <t>Строительство нового корпуса МАОУ «Техно-школа имени лётчика-космонавта СССР, дважды Героя Советского Союза В. П. Савиных» г. Перми</t>
  </si>
  <si>
    <t>Строительство здания для размещения общеобразовательного учреждения в районе ДКЖ</t>
  </si>
  <si>
    <t>Реконструкция общежития по ул. Уральской,110 для размещения общеобразовательной организации</t>
  </si>
  <si>
    <t>Строительство спортивной площадки  МАУ ДО ДЮЦ  «Фаворит»</t>
  </si>
  <si>
    <t xml:space="preserve"> Строительство спортивной площадки МАОУ «СОШ № 83»  г. Перми</t>
  </si>
  <si>
    <t xml:space="preserve"> Строительство спортивной площадки МАОУ «СОШ № 76»  г. Перми</t>
  </si>
  <si>
    <t xml:space="preserve"> Строительство спортивной площадки МАОУ  «СОШ № 63»  г. Перми</t>
  </si>
  <si>
    <t>Строительство спортивной площадки МАОУ «Школа бизнеса и предпринимательства» г. Перми</t>
  </si>
  <si>
    <t>Строительство спортивной площадки МАОУ «Многопрофильная школа «Приоритет» г. Перми по ул.Мильчакова, 22</t>
  </si>
  <si>
    <t>Строительство спортивной площадки МАОУ «СОШ № 55» г. Перми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</si>
  <si>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</si>
  <si>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</si>
  <si>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Строительство спортивного зала МАОУ «СОШ № 79» г. Перми</t>
  </si>
  <si>
    <t>Строительство спортивного зала МАОУ Гимназия № 10 г. Перми</t>
  </si>
  <si>
    <t>3.</t>
  </si>
  <si>
    <t>4.</t>
  </si>
  <si>
    <t>5.</t>
  </si>
  <si>
    <t>8.</t>
  </si>
  <si>
    <t>9.</t>
  </si>
  <si>
    <t>7.</t>
  </si>
  <si>
    <t>6.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</si>
  <si>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</si>
  <si>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</si>
  <si>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</si>
  <si>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</si>
  <si>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</si>
  <si>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</si>
  <si>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</si>
  <si>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</si>
  <si>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</si>
  <si>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</si>
  <si>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</si>
  <si>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</si>
  <si>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</si>
  <si>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</si>
  <si>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</si>
  <si>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</si>
  <si>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</si>
  <si>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Строительство водопроводных сетей в микрорайоне «Висим» Мотовилихинского района города Перми</t>
  </si>
  <si>
    <t>Реконструкция системы очистки сточных вод в микрорайоне «Крым» Кировского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</si>
  <si>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</si>
  <si>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сетей водоснабжения и водоотведения в микрорайоне «Заозерье» для земельных участков многодетных семей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</si>
  <si>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</si>
  <si>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Реконструкция самотечного коллектора Д-360 мм/450 мм по бульвару Гагарина до шахты №13 ГРК</t>
  </si>
  <si>
    <t>Строительство объектов инженерной инфраструктуры на территории индивидуальной жилой застройки в городе Перми</t>
  </si>
  <si>
    <t>Строительство (реконструкция) сетей наружного освещения</t>
  </si>
  <si>
    <t>Строительство (реконструкция) сетей наружного освещения на автомобильных дорогах города Перми</t>
  </si>
  <si>
    <t>Строительство сквера по ул. Яблочкова</t>
  </si>
  <si>
    <t>Строительство сквера по ул. Калгановской, 62</t>
  </si>
  <si>
    <t>Строительство сквера по ул. Гашкова, 20</t>
  </si>
  <si>
    <t>Реконструкция сада им. Н.В. Гоголя</t>
  </si>
  <si>
    <t>Строительство сквера по ул. Генерала Черняховского</t>
  </si>
  <si>
    <t>Строительство сквера по ул. Корсуньской, 31</t>
  </si>
  <si>
    <t>Строительство места отвала снега по ул. Промышленной</t>
  </si>
  <si>
    <t>Строительство подпорной стенки с устройством противопожарного проезда по ул. Льва Шатрова, 35</t>
  </si>
  <si>
    <t>Строительство крематория на кладбище «Восточное» города Перми</t>
  </si>
  <si>
    <t>Реконструкция пересечения ул. Героев Хасана и Транссибирской магистрали (включая тоннель)</t>
  </si>
  <si>
    <t>Департамент дорог и благоустройства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</si>
  <si>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</si>
  <si>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Реконструкция автомобильной дороги в микрорайоне «Нижнее Васильево»</t>
  </si>
  <si>
    <t>Строительство очистных сооружений и водоотвода ливневых стоков по ул. Куйбышева,1 от ул. Петропавловской до выпуска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</si>
  <si>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</si>
  <si>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Строительство очистных сооружений и водоотвода ливневых стоков по ул. Окулова, 73</t>
  </si>
  <si>
    <t>Реконструкция Комсомольского проспекта от ул. Ленина до ул. Екатерининской по нечетной стороне, Тр-5в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</si>
  <si>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</si>
  <si>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Реконструкция ул. Карпинского от ул. Мира до шоссе Космонавтов</t>
  </si>
  <si>
    <t>Строительство автомобильной дороги по Ивинскому проспекту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</si>
  <si>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</si>
  <si>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автомобильной дороги по ул. Агатовой</t>
  </si>
  <si>
    <t>Строительство автомобильной дороги по ул. Топазной</t>
  </si>
  <si>
    <t>Реконструкция ул. Грибоедова от ул. Уинской до ул. Лесной</t>
  </si>
  <si>
    <t>Строительство автомобильной дороги по ул. Сапфирной в жилом районе Ива-1 Мотовилихинского района г. Перми</t>
  </si>
  <si>
    <t>Реконструкция ул. Карпинского от ул. Архитектора Свиязева до ул. Советской Армии</t>
  </si>
  <si>
    <t>Строительство плавательного бассейна по адресу: ул. Гашкова, 20а</t>
  </si>
  <si>
    <t>Строительство плавательного бассейна по адресу: ул. Гайвинская, 50</t>
  </si>
  <si>
    <t>Строительство спортивного комплекса с плавательным бассейном в микрорайоне Парковый по ул. Шпальная, 2</t>
  </si>
  <si>
    <t>Строительство спортивной трассы для велосипедов, лыжероллеров по адресу: г. Пермь, ул. Агрономическая, 23</t>
  </si>
  <si>
    <t>Реконструкция здания МАУ «Дворец молодежи» г. Перми</t>
  </si>
  <si>
    <t>Реконструкция здания по ул. Ижевской, 25 (литер А, А1)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</si>
  <si>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</si>
  <si>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</si>
  <si>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</si>
  <si>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</si>
  <si>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</si>
  <si>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</si>
  <si>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</si>
  <si>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</si>
  <si>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</si>
  <si>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</si>
  <si>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</si>
  <si>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</si>
  <si>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</si>
  <si>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</si>
  <si>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</si>
  <si>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</si>
  <si>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</si>
  <si>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</si>
  <si>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</si>
  <si>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</si>
  <si>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</si>
  <si>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</si>
  <si>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</si>
  <si>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</si>
  <si>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</si>
  <si>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</si>
  <si>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</si>
  <si>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</si>
  <si>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</si>
  <si>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</si>
  <si>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</si>
  <si>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</si>
  <si>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</si>
  <si>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</si>
  <si>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</si>
  <si>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</si>
  <si>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</si>
  <si>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</si>
  <si>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</si>
  <si>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</si>
  <si>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</si>
  <si>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</si>
  <si>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</si>
  <si>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</si>
  <si>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</si>
  <si>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</si>
  <si>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</si>
  <si>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</si>
  <si>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</si>
  <si>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</si>
  <si>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</si>
  <si>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</si>
  <si>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</si>
  <si>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</si>
  <si>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</si>
  <si>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</si>
  <si>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</si>
  <si>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</si>
  <si>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</si>
  <si>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ПРИЛОЖЕНИЕ 4</t>
  </si>
  <si>
    <t>0820141160</t>
  </si>
  <si>
    <t>0810143350</t>
  </si>
  <si>
    <t>0810141050</t>
  </si>
  <si>
    <t>0810141060</t>
  </si>
  <si>
    <t>0820141300</t>
  </si>
  <si>
    <t>08201SН074</t>
  </si>
  <si>
    <t>0820142540</t>
  </si>
  <si>
    <t>0820142550</t>
  </si>
  <si>
    <t>0820142510</t>
  </si>
  <si>
    <t>0820141230</t>
  </si>
  <si>
    <t>0820143360</t>
  </si>
  <si>
    <t>0820143490</t>
  </si>
  <si>
    <t>0820143500</t>
  </si>
  <si>
    <t>0820242190</t>
  </si>
  <si>
    <t>0820242220</t>
  </si>
  <si>
    <t>0820242210</t>
  </si>
  <si>
    <t>0820242230</t>
  </si>
  <si>
    <t>0820242620</t>
  </si>
  <si>
    <t>0820242240</t>
  </si>
  <si>
    <t>0820243540</t>
  </si>
  <si>
    <t>0820243510</t>
  </si>
  <si>
    <t>0820243520</t>
  </si>
  <si>
    <t>0820242640</t>
  </si>
  <si>
    <t>0820243240</t>
  </si>
  <si>
    <t>082E155200</t>
  </si>
  <si>
    <t>08201SН070, 082E155200</t>
  </si>
  <si>
    <t>1710141090</t>
  </si>
  <si>
    <t>1710141130</t>
  </si>
  <si>
    <t>1710141210</t>
  </si>
  <si>
    <t>1710141220</t>
  </si>
  <si>
    <t>1710141320</t>
  </si>
  <si>
    <t>1710142260</t>
  </si>
  <si>
    <t>1710143480</t>
  </si>
  <si>
    <t>1710142370</t>
  </si>
  <si>
    <t>1710241100</t>
  </si>
  <si>
    <t>1710142410</t>
  </si>
  <si>
    <t>1710142180</t>
  </si>
  <si>
    <t>1710143310</t>
  </si>
  <si>
    <t>1130242760</t>
  </si>
  <si>
    <t>153012С080</t>
  </si>
  <si>
    <t>15301R0820</t>
  </si>
  <si>
    <t>151F367483</t>
  </si>
  <si>
    <t>2010443670</t>
  </si>
  <si>
    <t>2010443370</t>
  </si>
  <si>
    <t>1110542270</t>
  </si>
  <si>
    <t>1110541810</t>
  </si>
  <si>
    <t>1110541780</t>
  </si>
  <si>
    <t>1110541820</t>
  </si>
  <si>
    <t>1110541830</t>
  </si>
  <si>
    <t>1110541850</t>
  </si>
  <si>
    <t>Строительство пожарного водоема в микрорайоне Верхняя Курья по ул. 10-й Линии, 50 Мотовилихинского района города Перми</t>
  </si>
  <si>
    <t>Строительство пожарного водоема в микрорайоне Вышка-2 по ул. Телефонной, 12 Мотовилихинского района города Перми</t>
  </si>
  <si>
    <t>Строительство пожарного водоема в микрорайоне Средняя Курья по ул. Торфяной Ленинского района города Перми</t>
  </si>
  <si>
    <t>Строительство пожарного водоема в микрорайоне Малые реки, по ул. Логовая-Токарева Орджоникидзевского района города Перми</t>
  </si>
  <si>
    <t>Строительство пожарного водоема в микрорайоне Нижняя Курья по ул. Борцов Революции Ленинского района города Перми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</si>
  <si>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</si>
  <si>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Строительство пожарного водоема в д. Ласьвинские хутора Кировского района города Перми</t>
  </si>
  <si>
    <t>Строительство пожарного водоема в микрорайоне Верхнемуллинский (Субботино) Индустриального района города Перми</t>
  </si>
  <si>
    <t>Строительство пожарного водоема в микрорайоне Кировский по ул. Мореходной Кировского района города Перми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</si>
  <si>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</si>
  <si>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83.</t>
  </si>
  <si>
    <t>84.</t>
  </si>
  <si>
    <t>85.</t>
  </si>
  <si>
    <t>86.</t>
  </si>
  <si>
    <t>87.</t>
  </si>
  <si>
    <t>88.</t>
  </si>
  <si>
    <t>89.</t>
  </si>
  <si>
    <t>2010243460</t>
  </si>
  <si>
    <t>2010343340</t>
  </si>
  <si>
    <t>1120441120</t>
  </si>
  <si>
    <t>1410743570</t>
  </si>
  <si>
    <t>20104SЖ410</t>
  </si>
  <si>
    <t>2010141920</t>
  </si>
  <si>
    <t>2010143380</t>
  </si>
  <si>
    <t>2010143410</t>
  </si>
  <si>
    <t>2010143420</t>
  </si>
  <si>
    <t>2010143430</t>
  </si>
  <si>
    <t>2010143440</t>
  </si>
  <si>
    <t>2010143450</t>
  </si>
  <si>
    <t>20101ST04V</t>
  </si>
  <si>
    <t>Реконструкция ул. Революции: 2 очередь моста через реку Егошиху</t>
  </si>
  <si>
    <t>20101ST04T</t>
  </si>
  <si>
    <t>20101ST04N</t>
  </si>
  <si>
    <t>20101ST04I</t>
  </si>
  <si>
    <t>20101ST04В</t>
  </si>
  <si>
    <t>20101ST04S</t>
  </si>
  <si>
    <t>20101ST04R</t>
  </si>
  <si>
    <t>20101ST04Z</t>
  </si>
  <si>
    <t>20101ST040</t>
  </si>
  <si>
    <t>0410241910</t>
  </si>
  <si>
    <t>0510141470</t>
  </si>
  <si>
    <t>Реконструкция физкультурно-оздоровительного комплекса по адресу: г. Пермь, ул. Рабочая, 9</t>
  </si>
  <si>
    <t>051012Ф280</t>
  </si>
  <si>
    <t>0510141880</t>
  </si>
  <si>
    <t>0510143660</t>
  </si>
  <si>
    <t>Строительство центра сложнокоординационных видов спорта по адресу: г.Пермь,ул.Нефтяников,5</t>
  </si>
  <si>
    <t>0510143560</t>
  </si>
  <si>
    <t>0510141950</t>
  </si>
  <si>
    <t>0220443730</t>
  </si>
  <si>
    <t>0230243110</t>
  </si>
  <si>
    <t>0230243130</t>
  </si>
  <si>
    <t>0230243140</t>
  </si>
  <si>
    <t>0230243150</t>
  </si>
  <si>
    <t>0230243180</t>
  </si>
  <si>
    <t>0230243190</t>
  </si>
  <si>
    <t>0230243210</t>
  </si>
  <si>
    <t>0230243280</t>
  </si>
  <si>
    <t>0230243120</t>
  </si>
  <si>
    <t>0230243170</t>
  </si>
  <si>
    <t>Строительство здания для размещения общеобразовательного учреждения по ул. Юнг Прикамья, 3</t>
  </si>
  <si>
    <t>Поправки</t>
  </si>
  <si>
    <t>0820142120</t>
  </si>
  <si>
    <t>Строительство пожарного водоема в микрорайоне Чапаевский Орджоникидзевского района города Перми</t>
  </si>
  <si>
    <t>0230243600</t>
  </si>
  <si>
    <t>08201SН070</t>
  </si>
  <si>
    <t>Строительство сетей наружного освещения на объектах озеленения общего пользования</t>
  </si>
  <si>
    <t>11105SЖ410</t>
  </si>
  <si>
    <t>082E153050</t>
  </si>
  <si>
    <t>08201SН070, 082E153050</t>
  </si>
  <si>
    <t>08201SP040, 082E153050</t>
  </si>
  <si>
    <t>Уточнение февраль</t>
  </si>
  <si>
    <t>от 21.12.2021 № 306</t>
  </si>
  <si>
    <t>Строительство корпуса МАОУ «Школа дизайна «Точка» г. Перми</t>
  </si>
  <si>
    <t>20101ST04F</t>
  </si>
  <si>
    <t>Реконструкция ул. Плеханова от шоссе Космонавтов до ул. Грузинская</t>
  </si>
  <si>
    <t>0220443720</t>
  </si>
  <si>
    <t>Реконструкция здания по ул. Ижевской, 25 (литер Д)</t>
  </si>
  <si>
    <t>Строительство противооползневого сооружения в районе жилых домов по ул. КИМ, 5, 7, ул. Ивановской, 19 и ул. Чехова, 2, 4, 6, 8, 10</t>
  </si>
  <si>
    <t>0220241030</t>
  </si>
  <si>
    <t>Строительство здания для размещения дошкольного образовательного учреждения по ул. Байкальской, 26а</t>
  </si>
  <si>
    <t>0810141680</t>
  </si>
  <si>
    <t>Строительство объектов недвижимого имущества и инженерной инфраструктуры на территории Экстрим-парка</t>
  </si>
  <si>
    <t>0510141430</t>
  </si>
  <si>
    <t>Приобретение земельных участков по ул. 3-я Ключевая, 11 с расположенными на них объектами недвижимости</t>
  </si>
  <si>
    <t>Департамент имущественных отношений</t>
  </si>
  <si>
    <t>0810143330</t>
  </si>
  <si>
    <t>Прочие объекты</t>
  </si>
  <si>
    <t>90.</t>
  </si>
  <si>
    <t>91.</t>
  </si>
  <si>
    <t>92.</t>
  </si>
  <si>
    <t>93.</t>
  </si>
  <si>
    <t>94.</t>
  </si>
  <si>
    <t>Комитет февраль</t>
  </si>
  <si>
    <t>Уточнение март</t>
  </si>
  <si>
    <t>201F150210</t>
  </si>
  <si>
    <t>20101ST04К, 201F150210</t>
  </si>
  <si>
    <t>Комитет март</t>
  </si>
  <si>
    <t>Уточнение апрель</t>
  </si>
  <si>
    <t>Строительство здания для размещения дошкольного образовательного учреждения по ул. Плеханова, 63</t>
  </si>
  <si>
    <t>Реконструкция здания муниципального автономного учреждения дополнительного образования «Детско-юношеский центр имени Василия Соломина»</t>
  </si>
  <si>
    <t>0810141640</t>
  </si>
  <si>
    <t>0820141390</t>
  </si>
  <si>
    <t>151F367484, 15101SЖ860</t>
  </si>
  <si>
    <t>1510121480, 15101SЖ160, 1530343260, 15101SЖ860</t>
  </si>
  <si>
    <t>0320342170</t>
  </si>
  <si>
    <t>95.</t>
  </si>
  <si>
    <t>96.</t>
  </si>
  <si>
    <t>Строительство корпуса МАОУ «Гимназия № 33» г. Перми</t>
  </si>
  <si>
    <t>Комитет апрель</t>
  </si>
  <si>
    <t>Уточнение май</t>
  </si>
  <si>
    <t>Строительство многоквартирного жилого дома на земельном участке с кадастровым номером 59:01:4410713:1234, расположенного по адресу: г. Пермь, ул. Чайковского, 11</t>
  </si>
  <si>
    <t>Строительство многоквартирного жилого дома на земельном участке с кадастровым номером 59:01:4515016:191, расположенного по адресу: г. Пермь, ул. Маяковского, 54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</si>
  <si>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57</t>
  </si>
  <si>
    <t>Строительство городского питомника растений на земельном участке с кадастровым номером 59:01:0000000:91384</t>
  </si>
  <si>
    <t>Строительство автомобильной дороги по ул. Крисанова от шоссе Космонавтов до ул. Пушкина</t>
  </si>
  <si>
    <t>Строительство здания для размещения дошкольного образовательного учреждения по ул. Желябова, 16б</t>
  </si>
  <si>
    <t>08101141610</t>
  </si>
  <si>
    <t>0820141010</t>
  </si>
  <si>
    <t>97.</t>
  </si>
  <si>
    <t>98.</t>
  </si>
  <si>
    <t>Комитет май</t>
  </si>
  <si>
    <t>Уточнение июнь</t>
  </si>
  <si>
    <t>Строительство учебного корпуса МАОУ «Лицей № 10» по адресу: г. Пермь, ул. Техническая, 22</t>
  </si>
  <si>
    <t>99.</t>
  </si>
  <si>
    <t>Строительство приюта для содержания безнадзорных животных по ул. Верхне-Муллинской, 106а г. Перми</t>
  </si>
  <si>
    <t>9190041020</t>
  </si>
  <si>
    <t>100.</t>
  </si>
  <si>
    <t>Строительство нежилого здания под размещение общественного центра по адресу: г. Пермь, Кировский район, ул. Батумская</t>
  </si>
  <si>
    <t>0110441040</t>
  </si>
  <si>
    <t>Транспорт</t>
  </si>
  <si>
    <t>Модернизация трамвайной инфраструктуры г. Перми</t>
  </si>
  <si>
    <t>Департамент транспорта</t>
  </si>
  <si>
    <t>Приобретение здания дворца культуры (с земельными участками), расположенного по адресу: г. Пермь, ул. Репина, 20</t>
  </si>
  <si>
    <t>12106ST420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</si>
</sst>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0" fontId="2" fillId="2" borderId="0" xfId="0" applyFont="1" applyFill="1" applyAlignment="1">
      <alignment horizontal="center"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top" wrapText="1"/>
    </xf>
    <xf numFmtId="1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5" fontId="1" fillId="2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top"/>
    </xf>
    <xf numFmtId="1" fontId="1" fillId="3" borderId="0" xfId="0" applyNumberFormat="1" applyFont="1" applyFill="1" applyAlignment="1">
      <alignment horizontal="left" vertical="center"/>
    </xf>
    <xf numFmtId="0" fontId="1" fillId="3" borderId="0" xfId="0" applyFont="1" applyFill="1"/>
    <xf numFmtId="164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/>
    </xf>
    <xf numFmtId="49" fontId="1" fillId="3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/>
    </xf>
    <xf numFmtId="165" fontId="3" fillId="3" borderId="0" xfId="0" applyNumberFormat="1" applyFont="1" applyFill="1" applyBorder="1" applyAlignment="1">
      <alignment horizontal="left" vertical="center"/>
    </xf>
    <xf numFmtId="165" fontId="3" fillId="3" borderId="0" xfId="0" applyNumberFormat="1" applyFont="1" applyFill="1" applyBorder="1" applyAlignment="1">
      <alignment horizontal="left"/>
    </xf>
    <xf numFmtId="165" fontId="3" fillId="2" borderId="0" xfId="0" applyNumberFormat="1" applyFont="1" applyFill="1" applyAlignment="1">
      <alignment horizontal="lef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vertical="top"/>
    </xf>
    <xf numFmtId="49" fontId="3" fillId="2" borderId="0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/>
    </xf>
    <xf numFmtId="164" fontId="1" fillId="4" borderId="1" xfId="0" applyNumberFormat="1" applyFont="1" applyFill="1" applyBorder="1" applyAlignment="1">
      <alignment horizontal="right" vertical="center"/>
    </xf>
    <xf numFmtId="165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164" fontId="1" fillId="2" borderId="8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horizontal="right"/>
    </xf>
    <xf numFmtId="164" fontId="1" fillId="3" borderId="1" xfId="0" applyNumberFormat="1" applyFont="1" applyFill="1" applyBorder="1" applyAlignment="1">
      <alignment horizontal="left" vertical="top" wrapText="1"/>
    </xf>
    <xf numFmtId="49" fontId="3" fillId="3" borderId="0" xfId="0" applyNumberFormat="1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/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165" fontId="1" fillId="0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3" fillId="2" borderId="0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3" fillId="3" borderId="0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164" fontId="1" fillId="2" borderId="6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1" fillId="2" borderId="4" xfId="0" applyFont="1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F263"/>
  <sheetViews>
    <sheetView tabSelected="1" zoomScale="68" zoomScaleNormal="68" workbookViewId="0">
      <selection activeCell="BL264" sqref="BL264"/>
    </sheetView>
  </sheetViews>
  <sheetFormatPr defaultColWidth="9.140625" defaultRowHeight="18.75" x14ac:dyDescent="0.3"/>
  <cols>
    <col min="1" max="1" width="5.5703125" style="3" customWidth="1"/>
    <col min="2" max="2" width="82.7109375" style="8" customWidth="1"/>
    <col min="3" max="3" width="21.28515625" style="8" customWidth="1"/>
    <col min="4" max="7" width="17.5703125" style="13" hidden="1" customWidth="1"/>
    <col min="8" max="8" width="18.7109375" style="13" hidden="1" customWidth="1"/>
    <col min="9" max="9" width="17.5703125" style="13" hidden="1" customWidth="1"/>
    <col min="10" max="10" width="18.7109375" style="13" hidden="1" customWidth="1"/>
    <col min="11" max="11" width="17.5703125" style="13" hidden="1" customWidth="1"/>
    <col min="12" max="12" width="18.7109375" style="13" hidden="1" customWidth="1"/>
    <col min="13" max="13" width="17.5703125" style="13" hidden="1" customWidth="1"/>
    <col min="14" max="14" width="18.7109375" style="13" hidden="1" customWidth="1"/>
    <col min="15" max="15" width="17.5703125" style="76" hidden="1" customWidth="1"/>
    <col min="16" max="16" width="18.7109375" style="13" hidden="1" customWidth="1"/>
    <col min="17" max="17" width="17.5703125" style="13" hidden="1" customWidth="1"/>
    <col min="18" max="18" width="18.7109375" style="13" hidden="1" customWidth="1"/>
    <col min="19" max="19" width="17.5703125" style="13" hidden="1" customWidth="1"/>
    <col min="20" max="20" width="18.7109375" style="13" hidden="1" customWidth="1"/>
    <col min="21" max="21" width="17.5703125" style="13" hidden="1" customWidth="1"/>
    <col min="22" max="22" width="18.7109375" style="13" hidden="1" customWidth="1"/>
    <col min="23" max="23" width="17.5703125" style="45" hidden="1" customWidth="1"/>
    <col min="24" max="24" width="18.7109375" style="13" customWidth="1"/>
    <col min="25" max="35" width="18.7109375" style="13" hidden="1" customWidth="1"/>
    <col min="36" max="36" width="17.42578125" style="13" hidden="1" customWidth="1"/>
    <col min="37" max="37" width="18.7109375" style="13" hidden="1" customWidth="1"/>
    <col min="38" max="38" width="17.42578125" style="45" hidden="1" customWidth="1"/>
    <col min="39" max="39" width="18.7109375" style="13" customWidth="1"/>
    <col min="40" max="50" width="18.7109375" style="13" hidden="1" customWidth="1"/>
    <col min="51" max="51" width="17.7109375" style="13" hidden="1" customWidth="1"/>
    <col min="52" max="52" width="18.7109375" style="13" hidden="1" customWidth="1"/>
    <col min="53" max="53" width="17.7109375" style="45" hidden="1" customWidth="1"/>
    <col min="54" max="54" width="18.7109375" style="13" customWidth="1"/>
    <col min="55" max="55" width="17.85546875" style="25" hidden="1" customWidth="1"/>
    <col min="56" max="56" width="10" style="23" hidden="1" customWidth="1"/>
    <col min="57" max="57" width="9.42578125" style="3" hidden="1" customWidth="1"/>
    <col min="58" max="58" width="9.140625" style="3" hidden="1" customWidth="1"/>
    <col min="59" max="59" width="9.140625" style="3" customWidth="1"/>
    <col min="60" max="16384" width="9.140625" style="3"/>
  </cols>
  <sheetData>
    <row r="1" spans="1:58" x14ac:dyDescent="0.3">
      <c r="O1" s="13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48"/>
      <c r="BB1" s="14" t="s">
        <v>192</v>
      </c>
    </row>
    <row r="2" spans="1:58" x14ac:dyDescent="0.3">
      <c r="O2" s="13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48"/>
      <c r="BB2" s="14" t="s">
        <v>17</v>
      </c>
    </row>
    <row r="3" spans="1:58" x14ac:dyDescent="0.3">
      <c r="O3" s="13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48"/>
      <c r="BB3" s="14" t="s">
        <v>18</v>
      </c>
    </row>
    <row r="4" spans="1:58" x14ac:dyDescent="0.3">
      <c r="O4" s="13"/>
    </row>
    <row r="5" spans="1:58" ht="15.75" customHeight="1" x14ac:dyDescent="0.3">
      <c r="A5" s="89"/>
      <c r="B5" s="90"/>
      <c r="C5" s="90"/>
      <c r="D5" s="50"/>
      <c r="E5" s="50"/>
      <c r="F5" s="50"/>
      <c r="G5" s="66"/>
      <c r="H5" s="65"/>
      <c r="I5" s="68"/>
      <c r="J5" s="66"/>
      <c r="K5" s="71"/>
      <c r="L5" s="70"/>
      <c r="M5" s="72"/>
      <c r="N5" s="71"/>
      <c r="O5" s="13"/>
      <c r="P5" s="74"/>
      <c r="Q5" s="80"/>
      <c r="R5" s="75"/>
      <c r="S5" s="84"/>
      <c r="T5" s="83"/>
      <c r="U5" s="85"/>
      <c r="V5" s="84"/>
      <c r="W5" s="85"/>
      <c r="X5" s="91"/>
      <c r="Y5" s="50"/>
      <c r="Z5" s="50"/>
      <c r="AA5" s="50"/>
      <c r="AB5" s="66"/>
      <c r="AC5" s="65"/>
      <c r="AD5" s="68"/>
      <c r="AE5" s="66"/>
      <c r="AF5" s="72"/>
      <c r="AG5" s="70"/>
      <c r="AH5" s="80"/>
      <c r="AI5" s="74"/>
      <c r="AJ5" s="85"/>
      <c r="AK5" s="83"/>
      <c r="AL5" s="85"/>
      <c r="AM5" s="91"/>
      <c r="AN5" s="51"/>
      <c r="AO5" s="52"/>
      <c r="AP5" s="52"/>
      <c r="AQ5" s="67"/>
      <c r="AR5" s="54"/>
      <c r="AS5" s="69"/>
      <c r="AT5" s="54"/>
      <c r="AU5" s="73"/>
      <c r="AV5" s="54"/>
      <c r="AW5" s="81"/>
      <c r="AX5" s="54"/>
      <c r="AY5" s="86"/>
      <c r="AZ5" s="54"/>
      <c r="BA5" s="86"/>
      <c r="BB5" s="54" t="s">
        <v>192</v>
      </c>
      <c r="BC5" s="26"/>
    </row>
    <row r="6" spans="1:58" ht="15.75" customHeight="1" x14ac:dyDescent="0.3">
      <c r="A6" s="89"/>
      <c r="B6" s="90"/>
      <c r="C6" s="90"/>
      <c r="D6" s="50"/>
      <c r="E6" s="50"/>
      <c r="F6" s="50"/>
      <c r="G6" s="66"/>
      <c r="H6" s="65"/>
      <c r="I6" s="68"/>
      <c r="J6" s="66"/>
      <c r="K6" s="71"/>
      <c r="L6" s="70"/>
      <c r="M6" s="72"/>
      <c r="N6" s="71"/>
      <c r="O6" s="13"/>
      <c r="P6" s="74"/>
      <c r="Q6" s="80"/>
      <c r="R6" s="75"/>
      <c r="S6" s="84"/>
      <c r="T6" s="83"/>
      <c r="U6" s="85"/>
      <c r="V6" s="84"/>
      <c r="W6" s="85"/>
      <c r="X6" s="91"/>
      <c r="Y6" s="50"/>
      <c r="Z6" s="50"/>
      <c r="AA6" s="50"/>
      <c r="AB6" s="66"/>
      <c r="AC6" s="65"/>
      <c r="AD6" s="68"/>
      <c r="AE6" s="66"/>
      <c r="AF6" s="72"/>
      <c r="AG6" s="70"/>
      <c r="AH6" s="80"/>
      <c r="AI6" s="74"/>
      <c r="AJ6" s="85"/>
      <c r="AK6" s="83"/>
      <c r="AL6" s="85"/>
      <c r="AM6" s="91"/>
      <c r="AN6" s="51"/>
      <c r="AO6" s="52"/>
      <c r="AP6" s="52"/>
      <c r="AQ6" s="67"/>
      <c r="AR6" s="54"/>
      <c r="AS6" s="69"/>
      <c r="AT6" s="54"/>
      <c r="AU6" s="73"/>
      <c r="AV6" s="54"/>
      <c r="AW6" s="81"/>
      <c r="AX6" s="54"/>
      <c r="AY6" s="86"/>
      <c r="AZ6" s="54"/>
      <c r="BA6" s="86"/>
      <c r="BB6" s="54" t="s">
        <v>17</v>
      </c>
      <c r="BC6" s="26"/>
    </row>
    <row r="7" spans="1:58" ht="15.75" customHeight="1" x14ac:dyDescent="0.3">
      <c r="A7" s="89"/>
      <c r="B7" s="90"/>
      <c r="C7" s="90"/>
      <c r="D7" s="50"/>
      <c r="E7" s="50"/>
      <c r="F7" s="50"/>
      <c r="G7" s="66"/>
      <c r="H7" s="65"/>
      <c r="I7" s="68"/>
      <c r="J7" s="66"/>
      <c r="K7" s="71"/>
      <c r="L7" s="70"/>
      <c r="M7" s="72"/>
      <c r="N7" s="71"/>
      <c r="O7" s="13"/>
      <c r="P7" s="74"/>
      <c r="Q7" s="80"/>
      <c r="R7" s="75"/>
      <c r="S7" s="84"/>
      <c r="T7" s="83"/>
      <c r="U7" s="85"/>
      <c r="V7" s="84"/>
      <c r="W7" s="85"/>
      <c r="X7" s="91"/>
      <c r="Y7" s="50"/>
      <c r="Z7" s="50"/>
      <c r="AA7" s="50"/>
      <c r="AB7" s="66"/>
      <c r="AC7" s="65"/>
      <c r="AD7" s="68"/>
      <c r="AE7" s="66"/>
      <c r="AF7" s="72"/>
      <c r="AG7" s="70"/>
      <c r="AH7" s="80"/>
      <c r="AI7" s="74"/>
      <c r="AJ7" s="85"/>
      <c r="AK7" s="83"/>
      <c r="AL7" s="85"/>
      <c r="AM7" s="91"/>
      <c r="AN7" s="51"/>
      <c r="AO7" s="52"/>
      <c r="AP7" s="52"/>
      <c r="AQ7" s="67"/>
      <c r="AR7" s="54"/>
      <c r="AS7" s="69"/>
      <c r="AT7" s="54"/>
      <c r="AU7" s="73"/>
      <c r="AV7" s="54"/>
      <c r="AW7" s="81"/>
      <c r="AX7" s="54"/>
      <c r="AY7" s="86"/>
      <c r="AZ7" s="54"/>
      <c r="BA7" s="86"/>
      <c r="BB7" s="54" t="s">
        <v>18</v>
      </c>
      <c r="BC7" s="26"/>
    </row>
    <row r="8" spans="1:58" ht="15.75" customHeight="1" x14ac:dyDescent="0.3">
      <c r="A8" s="89"/>
      <c r="B8" s="90"/>
      <c r="C8" s="90"/>
      <c r="D8" s="50"/>
      <c r="E8" s="50"/>
      <c r="F8" s="50"/>
      <c r="G8" s="66"/>
      <c r="H8" s="65"/>
      <c r="I8" s="68"/>
      <c r="J8" s="66"/>
      <c r="K8" s="71"/>
      <c r="L8" s="70"/>
      <c r="M8" s="72"/>
      <c r="N8" s="71"/>
      <c r="O8" s="77"/>
      <c r="P8" s="74"/>
      <c r="Q8" s="80"/>
      <c r="R8" s="75"/>
      <c r="S8" s="84"/>
      <c r="T8" s="83"/>
      <c r="U8" s="85"/>
      <c r="V8" s="84"/>
      <c r="W8" s="85"/>
      <c r="X8" s="91"/>
      <c r="Y8" s="50"/>
      <c r="Z8" s="50"/>
      <c r="AA8" s="50"/>
      <c r="AB8" s="66"/>
      <c r="AC8" s="65"/>
      <c r="AD8" s="68"/>
      <c r="AE8" s="66"/>
      <c r="AF8" s="72"/>
      <c r="AG8" s="70"/>
      <c r="AH8" s="80"/>
      <c r="AI8" s="74"/>
      <c r="AJ8" s="85"/>
      <c r="AK8" s="83"/>
      <c r="AL8" s="85"/>
      <c r="AM8" s="91"/>
      <c r="AN8" s="51"/>
      <c r="AO8" s="52"/>
      <c r="AP8" s="52"/>
      <c r="AQ8" s="67"/>
      <c r="AR8" s="14"/>
      <c r="AS8" s="69"/>
      <c r="AT8" s="14"/>
      <c r="AU8" s="73"/>
      <c r="AV8" s="14"/>
      <c r="AW8" s="81"/>
      <c r="AX8" s="14"/>
      <c r="AY8" s="86"/>
      <c r="AZ8" s="14"/>
      <c r="BA8" s="87"/>
      <c r="BB8" s="14" t="s">
        <v>314</v>
      </c>
      <c r="BC8" s="26"/>
    </row>
    <row r="9" spans="1:58" ht="15.75" customHeight="1" x14ac:dyDescent="0.3">
      <c r="A9" s="120" t="s">
        <v>22</v>
      </c>
      <c r="B9" s="121"/>
      <c r="C9" s="121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3"/>
      <c r="AO9" s="124"/>
      <c r="AP9" s="124"/>
      <c r="AQ9" s="125"/>
      <c r="AR9" s="124"/>
      <c r="AS9" s="125"/>
      <c r="AT9" s="125"/>
      <c r="AU9" s="125"/>
      <c r="AV9" s="124"/>
      <c r="AW9" s="125"/>
      <c r="AX9" s="124"/>
      <c r="AY9" s="125"/>
      <c r="AZ9" s="124"/>
      <c r="BA9" s="125"/>
      <c r="BB9" s="124"/>
      <c r="BC9" s="26"/>
    </row>
    <row r="10" spans="1:58" ht="19.5" customHeight="1" x14ac:dyDescent="0.3">
      <c r="A10" s="120" t="s">
        <v>35</v>
      </c>
      <c r="B10" s="121"/>
      <c r="C10" s="121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3"/>
      <c r="AO10" s="124"/>
      <c r="AP10" s="124"/>
      <c r="AQ10" s="125"/>
      <c r="AR10" s="124"/>
      <c r="AS10" s="125"/>
      <c r="AT10" s="125"/>
      <c r="AU10" s="125"/>
      <c r="AV10" s="124"/>
      <c r="AW10" s="125"/>
      <c r="AX10" s="124"/>
      <c r="AY10" s="125"/>
      <c r="AZ10" s="124"/>
      <c r="BA10" s="125"/>
      <c r="BB10" s="124"/>
      <c r="BC10" s="26"/>
    </row>
    <row r="11" spans="1:58" x14ac:dyDescent="0.3">
      <c r="A11" s="126"/>
      <c r="B11" s="121"/>
      <c r="C11" s="121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3"/>
      <c r="AO11" s="124"/>
      <c r="AP11" s="124"/>
      <c r="AQ11" s="125"/>
      <c r="AR11" s="124"/>
      <c r="AS11" s="125"/>
      <c r="AT11" s="125"/>
      <c r="AU11" s="125"/>
      <c r="AV11" s="124"/>
      <c r="AW11" s="125"/>
      <c r="AX11" s="124"/>
      <c r="AY11" s="125"/>
      <c r="AZ11" s="124"/>
      <c r="BA11" s="125"/>
      <c r="BB11" s="124"/>
      <c r="BC11" s="26"/>
    </row>
    <row r="12" spans="1:58" x14ac:dyDescent="0.3">
      <c r="A12" s="4"/>
      <c r="B12" s="9"/>
      <c r="C12" s="9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48"/>
      <c r="BB12" s="14" t="s">
        <v>16</v>
      </c>
    </row>
    <row r="13" spans="1:58" ht="18.75" customHeight="1" x14ac:dyDescent="0.3">
      <c r="A13" s="102" t="s">
        <v>0</v>
      </c>
      <c r="B13" s="102" t="s">
        <v>13</v>
      </c>
      <c r="C13" s="102" t="s">
        <v>1</v>
      </c>
      <c r="D13" s="98" t="s">
        <v>23</v>
      </c>
      <c r="E13" s="98" t="s">
        <v>303</v>
      </c>
      <c r="F13" s="98" t="s">
        <v>23</v>
      </c>
      <c r="G13" s="98" t="s">
        <v>313</v>
      </c>
      <c r="H13" s="102" t="s">
        <v>23</v>
      </c>
      <c r="I13" s="98" t="s">
        <v>335</v>
      </c>
      <c r="J13" s="102" t="s">
        <v>23</v>
      </c>
      <c r="K13" s="98" t="s">
        <v>336</v>
      </c>
      <c r="L13" s="102" t="s">
        <v>23</v>
      </c>
      <c r="M13" s="98" t="s">
        <v>339</v>
      </c>
      <c r="N13" s="102" t="s">
        <v>23</v>
      </c>
      <c r="O13" s="112" t="s">
        <v>340</v>
      </c>
      <c r="P13" s="102" t="s">
        <v>23</v>
      </c>
      <c r="Q13" s="98" t="s">
        <v>351</v>
      </c>
      <c r="R13" s="102" t="s">
        <v>23</v>
      </c>
      <c r="S13" s="98" t="s">
        <v>352</v>
      </c>
      <c r="T13" s="102" t="s">
        <v>23</v>
      </c>
      <c r="U13" s="98" t="s">
        <v>363</v>
      </c>
      <c r="V13" s="102" t="s">
        <v>23</v>
      </c>
      <c r="W13" s="116" t="s">
        <v>364</v>
      </c>
      <c r="X13" s="102" t="s">
        <v>23</v>
      </c>
      <c r="Y13" s="114" t="s">
        <v>29</v>
      </c>
      <c r="Z13" s="114" t="s">
        <v>303</v>
      </c>
      <c r="AA13" s="104" t="s">
        <v>29</v>
      </c>
      <c r="AB13" s="98" t="s">
        <v>313</v>
      </c>
      <c r="AC13" s="102" t="s">
        <v>29</v>
      </c>
      <c r="AD13" s="98" t="s">
        <v>335</v>
      </c>
      <c r="AE13" s="102" t="s">
        <v>29</v>
      </c>
      <c r="AF13" s="98" t="s">
        <v>336</v>
      </c>
      <c r="AG13" s="102" t="s">
        <v>29</v>
      </c>
      <c r="AH13" s="98" t="s">
        <v>340</v>
      </c>
      <c r="AI13" s="102" t="s">
        <v>29</v>
      </c>
      <c r="AJ13" s="98" t="s">
        <v>352</v>
      </c>
      <c r="AK13" s="102" t="s">
        <v>29</v>
      </c>
      <c r="AL13" s="116" t="s">
        <v>364</v>
      </c>
      <c r="AM13" s="102" t="s">
        <v>29</v>
      </c>
      <c r="AN13" s="104" t="s">
        <v>36</v>
      </c>
      <c r="AO13" s="98" t="s">
        <v>303</v>
      </c>
      <c r="AP13" s="104" t="s">
        <v>36</v>
      </c>
      <c r="AQ13" s="98" t="s">
        <v>313</v>
      </c>
      <c r="AR13" s="102" t="s">
        <v>36</v>
      </c>
      <c r="AS13" s="98" t="s">
        <v>313</v>
      </c>
      <c r="AT13" s="102" t="s">
        <v>36</v>
      </c>
      <c r="AU13" s="98" t="s">
        <v>336</v>
      </c>
      <c r="AV13" s="102" t="s">
        <v>36</v>
      </c>
      <c r="AW13" s="98" t="s">
        <v>336</v>
      </c>
      <c r="AX13" s="102" t="s">
        <v>36</v>
      </c>
      <c r="AY13" s="98" t="s">
        <v>352</v>
      </c>
      <c r="AZ13" s="102" t="s">
        <v>36</v>
      </c>
      <c r="BA13" s="116" t="s">
        <v>364</v>
      </c>
      <c r="BB13" s="102" t="s">
        <v>36</v>
      </c>
      <c r="BC13" s="27"/>
    </row>
    <row r="14" spans="1:58" x14ac:dyDescent="0.3">
      <c r="A14" s="103"/>
      <c r="B14" s="103"/>
      <c r="C14" s="103"/>
      <c r="D14" s="99"/>
      <c r="E14" s="99"/>
      <c r="F14" s="99"/>
      <c r="G14" s="99"/>
      <c r="H14" s="103"/>
      <c r="I14" s="99"/>
      <c r="J14" s="103"/>
      <c r="K14" s="99"/>
      <c r="L14" s="103"/>
      <c r="M14" s="99"/>
      <c r="N14" s="103"/>
      <c r="O14" s="113"/>
      <c r="P14" s="103"/>
      <c r="Q14" s="99"/>
      <c r="R14" s="103"/>
      <c r="S14" s="99"/>
      <c r="T14" s="103"/>
      <c r="U14" s="99"/>
      <c r="V14" s="103"/>
      <c r="W14" s="117"/>
      <c r="X14" s="103"/>
      <c r="Y14" s="115"/>
      <c r="Z14" s="115"/>
      <c r="AA14" s="105"/>
      <c r="AB14" s="99"/>
      <c r="AC14" s="103"/>
      <c r="AD14" s="99"/>
      <c r="AE14" s="103"/>
      <c r="AF14" s="99"/>
      <c r="AG14" s="103"/>
      <c r="AH14" s="99"/>
      <c r="AI14" s="103"/>
      <c r="AJ14" s="99"/>
      <c r="AK14" s="103"/>
      <c r="AL14" s="117"/>
      <c r="AM14" s="103"/>
      <c r="AN14" s="105"/>
      <c r="AO14" s="99"/>
      <c r="AP14" s="105"/>
      <c r="AQ14" s="99"/>
      <c r="AR14" s="103"/>
      <c r="AS14" s="99"/>
      <c r="AT14" s="103"/>
      <c r="AU14" s="99"/>
      <c r="AV14" s="103"/>
      <c r="AW14" s="99"/>
      <c r="AX14" s="103"/>
      <c r="AY14" s="99"/>
      <c r="AZ14" s="103"/>
      <c r="BA14" s="117"/>
      <c r="BB14" s="103"/>
      <c r="BC14" s="28"/>
    </row>
    <row r="15" spans="1:58" x14ac:dyDescent="0.3">
      <c r="A15" s="1"/>
      <c r="B15" s="7" t="s">
        <v>2</v>
      </c>
      <c r="C15" s="7"/>
      <c r="D15" s="36">
        <f>D20+D21+D22+D24+D28+D33+D37+D43+D48+D49+D50+D51+D52+D56+D61+D66+D67+D68+D69+D70+D71+D72+D73+D74+D75+D76+D77+D78+D79</f>
        <v>1020909.7000000001</v>
      </c>
      <c r="E15" s="37">
        <f>E20+E21+E22+E24+E28+E33+E37+E43+E48+E49+E50+E51+E52+E56+E61+E66+E67+E68+E69+E70+E71+E72+E73+E74+E75+E76+E77+E78+E79+E38</f>
        <v>398635.03</v>
      </c>
      <c r="F15" s="37">
        <f>D15+E15</f>
        <v>1419544.73</v>
      </c>
      <c r="G15" s="37">
        <f>G20+G21+G22+G24+G28+G33+G37+G43+G48+G49+G50+G51+G52+G56+G61+G66+G67+G68+G69+G70+G71+G72+G73+G74+G75+G76+G77+G78+G79+G38+G80</f>
        <v>10480.867</v>
      </c>
      <c r="H15" s="37">
        <f>F15+G15</f>
        <v>1430025.5970000001</v>
      </c>
      <c r="I15" s="37">
        <f>I20+I21+I22+I24+I28+I33+I37+I43+I48+I49+I50+I51+I52+I56+I61+I66+I67+I68+I69+I70+I71+I72+I73+I74+I75+I76+I77+I78+I79+I38+I80</f>
        <v>-936.10399999999993</v>
      </c>
      <c r="J15" s="37">
        <f>H15+I15</f>
        <v>1429089.493</v>
      </c>
      <c r="K15" s="37">
        <f>K20+K21+K22+K24+K28+K33+K37+K43+K48+K49+K50+K51+K52+K56+K61+K66+K67+K68+K69+K70+K71+K72+K73+K74+K75+K76+K77+K78+K79+K38+K80</f>
        <v>0</v>
      </c>
      <c r="L15" s="37">
        <f>J15+K15</f>
        <v>1429089.493</v>
      </c>
      <c r="M15" s="37">
        <f>M20+M21+M22+M24+M28+M33+M37+M43+M48+M49+M50+M51+M52+M56+M61+M66+M67+M68+M69+M70+M71+M72+M73+M74+M75+M76+M77+M78+M79+M38+M80</f>
        <v>0</v>
      </c>
      <c r="N15" s="37">
        <f>L15+M15</f>
        <v>1429089.493</v>
      </c>
      <c r="O15" s="37">
        <f>O20+O21+O22+O24+O28+O33+O37+O43+O48+O49+O50+O51+O52+O56+O61+O66+O67+O68+O69+O70+O71+O72+O73+O74+O75+O76+O77+O78+O79+O38+O80+O23+O81+O82</f>
        <v>-5405.6870000000017</v>
      </c>
      <c r="P15" s="37">
        <f>N15+O15</f>
        <v>1423683.8060000001</v>
      </c>
      <c r="Q15" s="37">
        <f>Q20+Q21+Q22+Q24+Q28+Q33+Q37+Q43+Q48+Q49+Q50+Q51+Q52+Q56+Q61+Q66+Q67+Q68+Q69+Q70+Q71+Q72+Q73+Q74+Q75+Q76+Q77+Q78+Q79+Q38+Q80+Q23+Q81+Q82</f>
        <v>0</v>
      </c>
      <c r="R15" s="37">
        <f>P15+Q15</f>
        <v>1423683.8060000001</v>
      </c>
      <c r="S15" s="37">
        <f>S20+S21+S22+S24+S28+S33+S37+S43+S48+S49+S50+S51+S52+S56+S61+S66+S67+S68+S69+S70+S71+S72+S73+S74+S75+S76+S77+S78+S79+S38+S80+S23+S81+S82+S83+S84</f>
        <v>-28219.760000000002</v>
      </c>
      <c r="T15" s="37">
        <f>R15+S15</f>
        <v>1395464.0460000001</v>
      </c>
      <c r="U15" s="35">
        <f>U20+U21+U22+U24+U28+U33+U37+U43+U48+U49+U50+U51+U52+U56+U61+U66+U67+U68+U69+U70+U71+U72+U73+U74+U75+U76+U77+U78+U79+U38+U80+U23+U81+U82+U83+U84</f>
        <v>0</v>
      </c>
      <c r="V15" s="37">
        <f>T15+U15</f>
        <v>1395464.0460000001</v>
      </c>
      <c r="W15" s="37">
        <f>W20+W21+W22+W24+W28+W33+W37+W43+W48+W49+W50+W51+W52+W56+W61+W66+W67+W68+W69+W70+W71+W72+W73+W74+W75+W76+W77+W78+W79+W38+W80+W23+W81+W82+W83+W84</f>
        <v>-18543.262999999999</v>
      </c>
      <c r="X15" s="35">
        <f>V15+W15</f>
        <v>1376920.7830000001</v>
      </c>
      <c r="Y15" s="37">
        <f>Y20+Y21+Y22+Y24+Y28+Y33+Y37+Y43+Y48+Y49+Y50+Y51+Y52+Y56+Y61+Y66+Y67+Y68+Y69+Y70+Y71+Y72+Y73+Y74+Y75+Y76+Y77+Y78+Y79</f>
        <v>1592185.8999999994</v>
      </c>
      <c r="Z15" s="37">
        <f>Z20+Z21+Z22+Z24+Z28+Z33+Z37+Z43+Z48+Z49+Z50+Z51+Z52+Z56+Z61+Z66+Z67+Z68+Z69+Z70+Z71+Z72+Z73+Z74+Z75+Z76+Z77+Z78+Z79+Z38</f>
        <v>779269.19</v>
      </c>
      <c r="AA15" s="37">
        <f>Y15+Z15</f>
        <v>2371455.0899999994</v>
      </c>
      <c r="AB15" s="37">
        <f>AB20+AB21+AB22+AB24+AB28+AB33+AB37+AB43+AB48+AB49+AB50+AB51+AB52+AB56+AB61+AB66+AB67+AB68+AB69+AB70+AB71+AB72+AB73+AB74+AB75+AB76+AB77+AB78+AB79+AB38+AB80</f>
        <v>0</v>
      </c>
      <c r="AC15" s="37">
        <f>AA15+AB15</f>
        <v>2371455.0899999994</v>
      </c>
      <c r="AD15" s="37">
        <f>AD20+AD21+AD22+AD24+AD28+AD33+AD37+AD43+AD48+AD49+AD50+AD51+AD52+AD56+AD61+AD66+AD67+AD68+AD69+AD70+AD71+AD72+AD73+AD74+AD75+AD76+AD77+AD78+AD79+AD38+AD80</f>
        <v>0</v>
      </c>
      <c r="AE15" s="37">
        <f>AC15+AD15</f>
        <v>2371455.0899999994</v>
      </c>
      <c r="AF15" s="37">
        <f>AF20+AF21+AF22+AF24+AF28+AF33+AF37+AF43+AF48+AF49+AF50+AF51+AF52+AF56+AF61+AF66+AF67+AF68+AF69+AF70+AF71+AF72+AF73+AF74+AF75+AF76+AF77+AF78+AF79+AF38+AF80</f>
        <v>0</v>
      </c>
      <c r="AG15" s="37">
        <f>AE15+AF15</f>
        <v>2371455.0899999994</v>
      </c>
      <c r="AH15" s="37">
        <f>AH20+AH21+AH22+AH24+AH28+AH33+AH37+AH43+AH48+AH49+AH50+AH51+AH52+AH56+AH61+AH66+AH67+AH68+AH69+AH70+AH71+AH72+AH73+AH74+AH75+AH76+AH77+AH78+AH79+AH38+AH80+AH23+AH81+AH82</f>
        <v>0</v>
      </c>
      <c r="AI15" s="37">
        <f>AG15+AH15</f>
        <v>2371455.0899999994</v>
      </c>
      <c r="AJ15" s="35">
        <f>AJ20+AJ21+AJ22+AJ24+AJ28+AJ33+AJ37+AJ43+AJ48+AJ49+AJ50+AJ51+AJ52+AJ56+AJ61+AJ66+AJ67+AJ68+AJ69+AJ70+AJ71+AJ72+AJ73+AJ74+AJ75+AJ76+AJ77+AJ78+AJ79+AJ38+AJ80+AJ23+AJ81+AJ82+AJ83+AJ84</f>
        <v>18748.326000000001</v>
      </c>
      <c r="AK15" s="37">
        <f>AI15+AJ15</f>
        <v>2390203.4159999993</v>
      </c>
      <c r="AL15" s="37">
        <f>AL20+AL21+AL22+AL24+AL28+AL33+AL37+AL43+AL48+AL49+AL50+AL51+AL52+AL56+AL61+AL66+AL67+AL68+AL69+AL70+AL71+AL72+AL73+AL74+AL75+AL76+AL77+AL78+AL79+AL38+AL80+AL23+AL81+AL82+AL83+AL84</f>
        <v>18500</v>
      </c>
      <c r="AM15" s="35">
        <f>AK15+AL15</f>
        <v>2408703.4159999993</v>
      </c>
      <c r="AN15" s="37">
        <f>AN20+AN21+AN22+AN24+AN28+AN33+AN37+AN43+AN48+AN49+AN50+AN51+AN52+AN56+AN61+AN66+AN67+AN68+AN69+AN70+AN71+AN72+AN73+AN74+AN75+AN76+AN77+AN78+AN79</f>
        <v>884457.8</v>
      </c>
      <c r="AO15" s="37">
        <f>AO20+AO21+AO22+AO24+AO28+AO33+AO37+AO43+AO48+AO49+AO50+AO51+AO52+AO56+AO61+AO66+AO67+AO68+AO69+AO70+AO71+AO72+AO73+AO74+AO75+AO76+AO77+AO78+AO79+AO38</f>
        <v>52623.150000000023</v>
      </c>
      <c r="AP15" s="37">
        <f>AN15+AO15</f>
        <v>937080.95000000007</v>
      </c>
      <c r="AQ15" s="37">
        <f>AQ20+AQ21+AQ22+AQ24+AQ28+AQ33+AQ37+AQ43+AQ48+AQ49+AQ50+AQ51+AQ52+AQ56+AQ61+AQ66+AQ67+AQ68+AQ69+AQ70+AQ71+AQ72+AQ73+AQ74+AQ75+AQ76+AQ77+AQ78+AQ79+AQ38+AQ80</f>
        <v>0</v>
      </c>
      <c r="AR15" s="37">
        <f>AP15+AQ15</f>
        <v>937080.95000000007</v>
      </c>
      <c r="AS15" s="37">
        <f>AS20+AS21+AS22+AS24+AS28+AS33+AS37+AS43+AS48+AS49+AS50+AS51+AS52+AS56+AS61+AS66+AS67+AS68+AS69+AS70+AS71+AS72+AS73+AS74+AS75+AS76+AS77+AS78+AS79+AS38+AS80</f>
        <v>0</v>
      </c>
      <c r="AT15" s="37">
        <f>AR15+AS15</f>
        <v>937080.95000000007</v>
      </c>
      <c r="AU15" s="37">
        <f>AU20+AU21+AU22+AU24+AU28+AU33+AU37+AU43+AU48+AU49+AU50+AU51+AU52+AU56+AU61+AU66+AU67+AU68+AU69+AU70+AU71+AU72+AU73+AU74+AU75+AU76+AU77+AU78+AU79+AU38+AU80</f>
        <v>0</v>
      </c>
      <c r="AV15" s="37">
        <f>AT15+AU15</f>
        <v>937080.95000000007</v>
      </c>
      <c r="AW15" s="37">
        <f>AW20+AW21+AW22+AW24+AW28+AW33+AW37+AW43+AW48+AW49+AW50+AW51+AW52+AW56+AW61+AW66+AW67+AW68+AW69+AW70+AW71+AW72+AW73+AW74+AW75+AW76+AW77+AW78+AW79+AW38+AW80+AW23+AW81+AW82</f>
        <v>23622.800000000003</v>
      </c>
      <c r="AX15" s="37">
        <f>AV15+AW15</f>
        <v>960703.75000000012</v>
      </c>
      <c r="AY15" s="35">
        <f>AY20+AY21+AY22+AY24+AY28+AY33+AY37+AY43+AY48+AY49+AY50+AY51+AY52+AY56+AY61+AY66+AY67+AY68+AY69+AY70+AY71+AY72+AY73+AY74+AY75+AY76+AY77+AY78+AY79+AY38+AY80+AY23+AY81+AY82+AY83+AY84</f>
        <v>0</v>
      </c>
      <c r="AZ15" s="37">
        <f>AX15+AY15</f>
        <v>960703.75000000012</v>
      </c>
      <c r="BA15" s="37">
        <f>BA20+BA21+BA22+BA24+BA28+BA33+BA37+BA43+BA48+BA49+BA50+BA51+BA52+BA56+BA61+BA66+BA67+BA68+BA69+BA70+BA71+BA72+BA73+BA74+BA75+BA76+BA77+BA78+BA79+BA38+BA80+BA23+BA81+BA82+BA83+BA84</f>
        <v>0</v>
      </c>
      <c r="BB15" s="35">
        <f>AZ15+BA15</f>
        <v>960703.75000000012</v>
      </c>
      <c r="BC15" s="31"/>
      <c r="BD15" s="24"/>
      <c r="BE15" s="18"/>
      <c r="BF15" s="18"/>
    </row>
    <row r="16" spans="1:58" x14ac:dyDescent="0.3">
      <c r="A16" s="1"/>
      <c r="B16" s="7" t="s">
        <v>5</v>
      </c>
      <c r="C16" s="7"/>
      <c r="D16" s="36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5"/>
      <c r="V16" s="37"/>
      <c r="W16" s="37"/>
      <c r="X16" s="35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5"/>
      <c r="AK16" s="37"/>
      <c r="AL16" s="37"/>
      <c r="AM16" s="35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5"/>
      <c r="AZ16" s="37"/>
      <c r="BA16" s="37"/>
      <c r="BB16" s="35"/>
      <c r="BC16" s="31"/>
      <c r="BD16" s="24"/>
      <c r="BE16" s="18"/>
      <c r="BF16" s="18"/>
    </row>
    <row r="17" spans="1:58" s="18" customFormat="1" hidden="1" x14ac:dyDescent="0.3">
      <c r="A17" s="16"/>
      <c r="B17" s="19" t="s">
        <v>6</v>
      </c>
      <c r="C17" s="38"/>
      <c r="D17" s="36">
        <f>D20+D21+D22+D37+D45+D48+D49+D50+D51+D54+D56+D63+D66+D67+D68+D69+D70+D71+D72+D73+D74+D75+D76+D77+D78+D79+D26</f>
        <v>412066.30000000005</v>
      </c>
      <c r="E17" s="37">
        <f>E20+E21+E22+E37+E45+E48+E49+E50+E51+E54+E63+E66+E67+E68+E69+E70+E71+E72+E73+E74+E75+E76+E77+E78+E79+E26+E30+E40+E58</f>
        <v>335641.93</v>
      </c>
      <c r="F17" s="37">
        <f t="shared" ref="F17:F99" si="0">D17+E17</f>
        <v>747708.23</v>
      </c>
      <c r="G17" s="37">
        <f>G20+G21+G22+G37+G45+G48+G49+G50+G51+G54+G63+G66+G67+G68+G69+G70+G71+G72+G73+G74+G75+G76+G77+G78+G79+G26+G30+G40+G58+G80</f>
        <v>10480.867000000002</v>
      </c>
      <c r="H17" s="37">
        <f t="shared" ref="H17" si="1">F17+G17</f>
        <v>758189.09699999995</v>
      </c>
      <c r="I17" s="37">
        <f>I20+I21+I22+I37+I45+I48+I49+I50+I51+I54+I63+I66+I67+I68+I69+I70+I71+I72+I73+I74+I75+I76+I77+I78+I79+I26+I30+I40+I58+I80</f>
        <v>-936.10399999999993</v>
      </c>
      <c r="J17" s="37">
        <f t="shared" ref="J17" si="2">H17+I17</f>
        <v>757252.9929999999</v>
      </c>
      <c r="K17" s="37">
        <f>K20+K21+K22+K37+K45+K48+K49+K50+K51+K54+K63+K66+K67+K68+K69+K70+K71+K72+K73+K74+K75+K76+K77+K78+K79+K26+K30+K40+K58+K80</f>
        <v>0</v>
      </c>
      <c r="L17" s="37">
        <f t="shared" ref="L17" si="3">J17+K17</f>
        <v>757252.9929999999</v>
      </c>
      <c r="M17" s="37">
        <f>M20+M21+M22+M37+M45+M48+M49+M50+M51+M54+M63+M66+M67+M68+M69+M70+M71+M72+M73+M74+M75+M76+M77+M78+M79+M26+M30+M40+M58+M80</f>
        <v>0</v>
      </c>
      <c r="N17" s="37">
        <f t="shared" ref="N17" si="4">L17+M17</f>
        <v>757252.9929999999</v>
      </c>
      <c r="O17" s="37">
        <f>O20+O21+O22+O37+O45+O48+O49+O50+O51+O54+O63+O66+O67+O68+O69+O70+O71+O72+O73+O74+O75+O76+O77+O78+O79+O26+O30+O40+O58+O80+O23+O81+O82</f>
        <v>-5405.6870000000017</v>
      </c>
      <c r="P17" s="37">
        <f t="shared" ref="P17" si="5">N17+O17</f>
        <v>751847.30599999987</v>
      </c>
      <c r="Q17" s="37">
        <f>Q20+Q21+Q22+Q37+Q45+Q48+Q49+Q50+Q51+Q54+Q63+Q66+Q67+Q68+Q69+Q70+Q71+Q72+Q73+Q74+Q75+Q76+Q77+Q78+Q79+Q26+Q30+Q40+Q58+Q80+Q23+Q81+Q82</f>
        <v>0</v>
      </c>
      <c r="R17" s="37">
        <f t="shared" ref="R17" si="6">P17+Q17</f>
        <v>751847.30599999987</v>
      </c>
      <c r="S17" s="37">
        <f>S20+S21+S22+S37+S45+S48+S49+S50+S51+S54+S63+S66+S67+S68+S69+S70+S71+S72+S73+S74+S75+S76+S77+S78+S79+S26+S30+S40+S58+S80+S23+S81+S82+S83+S84</f>
        <v>-28219.760000000002</v>
      </c>
      <c r="T17" s="37">
        <f t="shared" ref="T17" si="7">R17+S17</f>
        <v>723627.54599999986</v>
      </c>
      <c r="U17" s="35">
        <f>U20+U21+U22+U37+U45+U48+U49+U50+U51+U54+U63+U66+U67+U68+U69+U70+U71+U72+U73+U74+U75+U76+U77+U78+U79+U26+U30+U40+U58+U80+U23+U81+U82+U83+U84</f>
        <v>0</v>
      </c>
      <c r="V17" s="37">
        <f t="shared" ref="V17" si="8">T17+U17</f>
        <v>723627.54599999986</v>
      </c>
      <c r="W17" s="37">
        <f>W20+W21+W22+W37+W45+W48+W49+W50+W51+W54+W63+W66+W67+W68+W69+W70+W71+W72+W73+W74+W75+W76+W77+W78+W79+W26+W30+W40+W58+W80+W23+W81+W82+W83+W84</f>
        <v>-18543.262999999999</v>
      </c>
      <c r="X17" s="37">
        <f t="shared" ref="X17" si="9">V17+W17</f>
        <v>705084.28299999982</v>
      </c>
      <c r="Y17" s="37">
        <f>Y20+Y21+Y22+Y24+Y37+Y45+Y48+Y49+Y50+Y51+Y54+Y56+Y63+Y66+Y67+Y68+Y69+Y70+Y71+Y72+Y73+Y74+Y75+Y76+Y77+Y78+Y79</f>
        <v>1577908.2999999996</v>
      </c>
      <c r="Z17" s="37">
        <f>Z20+Z21+Z22+Z37+Z45+Z48+Z49+Z50+Z51+Z54+Z63+Z66+Z67+Z68+Z69+Z70+Z71+Z72+Z73+Z74+Z75+Z76+Z77+Z78+Z79+Z26+Z30+Z40+Z58</f>
        <v>-231163.41</v>
      </c>
      <c r="AA17" s="37">
        <f t="shared" ref="AA17:AA99" si="10">Y17+Z17</f>
        <v>1346744.8899999997</v>
      </c>
      <c r="AB17" s="37">
        <f>AB20+AB21+AB22+AB37+AB45+AB48+AB49+AB50+AB51+AB54+AB63+AB66+AB67+AB68+AB69+AB70+AB71+AB72+AB73+AB74+AB75+AB76+AB77+AB78+AB79+AB26+AB30+AB40+AB58+AB80</f>
        <v>0</v>
      </c>
      <c r="AC17" s="37">
        <f t="shared" ref="AC17:AC24" si="11">AA17+AB17</f>
        <v>1346744.8899999997</v>
      </c>
      <c r="AD17" s="37">
        <f>AD20+AD21+AD22+AD37+AD45+AD48+AD49+AD50+AD51+AD54+AD63+AD66+AD67+AD68+AD69+AD70+AD71+AD72+AD73+AD74+AD75+AD76+AD77+AD78+AD79+AD26+AD30+AD40+AD58+AD80</f>
        <v>0</v>
      </c>
      <c r="AE17" s="37">
        <f t="shared" ref="AE17:AE24" si="12">AC17+AD17</f>
        <v>1346744.8899999997</v>
      </c>
      <c r="AF17" s="37">
        <f>AF20+AF21+AF22+AF37+AF45+AF48+AF49+AF50+AF51+AF54+AF63+AF66+AF67+AF68+AF69+AF70+AF71+AF72+AF73+AF74+AF75+AF76+AF77+AF78+AF79+AF26+AF30+AF40+AF58+AF80</f>
        <v>0</v>
      </c>
      <c r="AG17" s="37">
        <f t="shared" ref="AG17:AG24" si="13">AE17+AF17</f>
        <v>1346744.8899999997</v>
      </c>
      <c r="AH17" s="37">
        <f>AH20+AH21+AH22+AH37+AH45+AH48+AH49+AH50+AH51+AH54+AH63+AH66+AH67+AH68+AH69+AH70+AH71+AH72+AH73+AH74+AH75+AH76+AH77+AH78+AH79+AH26+AH30+AH40+AH58+AH80+AH23+AH81+AH82</f>
        <v>0</v>
      </c>
      <c r="AI17" s="37">
        <f t="shared" ref="AI17:AI24" si="14">AG17+AH17</f>
        <v>1346744.8899999997</v>
      </c>
      <c r="AJ17" s="35">
        <f>AJ20+AJ21+AJ22+AJ37+AJ45+AJ48+AJ49+AJ50+AJ51+AJ54+AJ63+AJ66+AJ67+AJ68+AJ69+AJ70+AJ71+AJ72+AJ73+AJ74+AJ75+AJ76+AJ77+AJ78+AJ79+AJ26+AJ30+AJ40+AJ58+AJ80+AJ23+AJ81+AJ82+AJ83+AJ84</f>
        <v>18748.326000000001</v>
      </c>
      <c r="AK17" s="37">
        <f t="shared" ref="AK17:AK24" si="15">AI17+AJ17</f>
        <v>1365493.2159999995</v>
      </c>
      <c r="AL17" s="37">
        <f>AL20+AL21+AL22+AL37+AL45+AL48+AL49+AL50+AL51+AL54+AL63+AL66+AL67+AL68+AL69+AL70+AL71+AL72+AL73+AL74+AL75+AL76+AL77+AL78+AL79+AL26+AL30+AL40+AL58+AL80+AL23+AL81+AL82+AL83+AL84</f>
        <v>18500</v>
      </c>
      <c r="AM17" s="37">
        <f t="shared" ref="AM17:AM24" si="16">AK17+AL17</f>
        <v>1383993.2159999995</v>
      </c>
      <c r="AN17" s="37">
        <f>AN20+AN21+AN22+AN24+AN37+AN45+AN48+AN49+AN50+AN51+AN54+AN56+AN63+AN66+AN67+AN68+AN69+AN70+AN71+AN72+AN73+AN74+AN75+AN76+AN77+AN78+AN79</f>
        <v>777685.2</v>
      </c>
      <c r="AO17" s="37">
        <f>AO20+AO21+AO22+AO37+AO45+AO48+AO49+AO50+AO51+AO54+AO63+AO66+AO67+AO68+AO69+AO70+AO71+AO72+AO73+AO74+AO75+AO76+AO77+AO78+AO79+AO26+AO30+AO40+AO58</f>
        <v>52623.150000000023</v>
      </c>
      <c r="AP17" s="37">
        <f t="shared" ref="AP17:AP99" si="17">AN17+AO17</f>
        <v>830308.35</v>
      </c>
      <c r="AQ17" s="37">
        <f>AQ20+AQ21+AQ22+AQ37+AQ45+AQ48+AQ49+AQ50+AQ51+AQ54+AQ63+AQ66+AQ67+AQ68+AQ69+AQ70+AQ71+AQ72+AQ73+AQ74+AQ75+AQ76+AQ77+AQ78+AQ79+AQ26+AQ30+AQ40+AQ58+AQ80</f>
        <v>0</v>
      </c>
      <c r="AR17" s="37">
        <f t="shared" ref="AR17:AR24" si="18">AP17+AQ17</f>
        <v>830308.35</v>
      </c>
      <c r="AS17" s="37">
        <f>AS20+AS21+AS22+AS37+AS45+AS48+AS49+AS50+AS51+AS54+AS63+AS66+AS67+AS68+AS69+AS70+AS71+AS72+AS73+AS74+AS75+AS76+AS77+AS78+AS79+AS26+AS30+AS40+AS58+AS80</f>
        <v>0</v>
      </c>
      <c r="AT17" s="37">
        <f t="shared" ref="AT17:AT24" si="19">AR17+AS17</f>
        <v>830308.35</v>
      </c>
      <c r="AU17" s="37">
        <f>AU20+AU21+AU22+AU37+AU45+AU48+AU49+AU50+AU51+AU54+AU63+AU66+AU67+AU68+AU69+AU70+AU71+AU72+AU73+AU74+AU75+AU76+AU77+AU78+AU79+AU26+AU30+AU40+AU58+AU80</f>
        <v>0</v>
      </c>
      <c r="AV17" s="37">
        <f t="shared" ref="AV17:AV24" si="20">AT17+AU17</f>
        <v>830308.35</v>
      </c>
      <c r="AW17" s="37">
        <f>AW20+AW21+AW22+AW37+AW45+AW48+AW49+AW50+AW51+AW54+AW63+AW66+AW67+AW68+AW69+AW70+AW71+AW72+AW73+AW74+AW75+AW76+AW77+AW78+AW79+AW26+AW30+AW40+AW58+AW80+AW23+AW81+AW82</f>
        <v>23622.800000000003</v>
      </c>
      <c r="AX17" s="37">
        <f t="shared" ref="AX17:AX24" si="21">AV17+AW17</f>
        <v>853931.15</v>
      </c>
      <c r="AY17" s="35">
        <f>AY20+AY21+AY22+AY37+AY45+AY48+AY49+AY50+AY51+AY54+AY63+AY66+AY67+AY68+AY69+AY70+AY71+AY72+AY73+AY74+AY75+AY76+AY77+AY78+AY79+AY26+AY30+AY40+AY58+AY80+AY23+AY81+AY82+AY83+AY84</f>
        <v>0</v>
      </c>
      <c r="AZ17" s="37">
        <f t="shared" ref="AZ17:AZ24" si="22">AX17+AY17</f>
        <v>853931.15</v>
      </c>
      <c r="BA17" s="37">
        <f>BA20+BA21+BA22+BA37+BA45+BA48+BA49+BA50+BA51+BA54+BA63+BA66+BA67+BA68+BA69+BA70+BA71+BA72+BA73+BA74+BA75+BA76+BA77+BA78+BA79+BA26+BA30+BA40+BA58+BA80+BA23+BA81+BA82+BA83+BA84</f>
        <v>0</v>
      </c>
      <c r="BB17" s="37">
        <f t="shared" ref="BB17:BB24" si="23">AZ17+BA17</f>
        <v>853931.15</v>
      </c>
      <c r="BC17" s="32"/>
      <c r="BD17" s="24" t="s">
        <v>51</v>
      </c>
      <c r="BE17" s="17"/>
    </row>
    <row r="18" spans="1:58" x14ac:dyDescent="0.3">
      <c r="A18" s="1"/>
      <c r="B18" s="59" t="s">
        <v>12</v>
      </c>
      <c r="C18" s="7"/>
      <c r="D18" s="36">
        <f>D31+D35+D46+D55+D64+D27</f>
        <v>153575.9</v>
      </c>
      <c r="E18" s="37">
        <f>E31+E35+E46+E55+E64+E27+E41+E59</f>
        <v>-66895.599999999991</v>
      </c>
      <c r="F18" s="37">
        <f>D18+E18</f>
        <v>86680.3</v>
      </c>
      <c r="G18" s="37">
        <f>G31+G35+G46+G55+G64+G27+G41+G59</f>
        <v>0</v>
      </c>
      <c r="H18" s="37">
        <f>F18+G18</f>
        <v>86680.3</v>
      </c>
      <c r="I18" s="37">
        <f>I31+I35+I46+I55+I64+I27+I41+I59</f>
        <v>0</v>
      </c>
      <c r="J18" s="37">
        <f>H18+I18</f>
        <v>86680.3</v>
      </c>
      <c r="K18" s="37">
        <f>K31+K35+K46+K55+K64+K27+K41+K59</f>
        <v>0</v>
      </c>
      <c r="L18" s="37">
        <f>J18+K18</f>
        <v>86680.3</v>
      </c>
      <c r="M18" s="37">
        <f>M31+M35+M46+M55+M64+M27+M41+M59</f>
        <v>0</v>
      </c>
      <c r="N18" s="37">
        <f>L18+M18</f>
        <v>86680.3</v>
      </c>
      <c r="O18" s="37">
        <f>O31+O35+O46+O55+O64+O27+O41+O59</f>
        <v>0</v>
      </c>
      <c r="P18" s="37">
        <f>N18+O18</f>
        <v>86680.3</v>
      </c>
      <c r="Q18" s="37">
        <f>Q31+Q35+Q46+Q55+Q64+Q27+Q41+Q59</f>
        <v>0</v>
      </c>
      <c r="R18" s="37">
        <f>P18+Q18</f>
        <v>86680.3</v>
      </c>
      <c r="S18" s="37">
        <f>S31+S35+S46+S55+S64+S27+S41+S59</f>
        <v>0</v>
      </c>
      <c r="T18" s="37">
        <f>R18+S18</f>
        <v>86680.3</v>
      </c>
      <c r="U18" s="35">
        <f>U31+U35+U46+U55+U64+U27+U41+U59</f>
        <v>0</v>
      </c>
      <c r="V18" s="37">
        <f>T18+U18</f>
        <v>86680.3</v>
      </c>
      <c r="W18" s="37">
        <f>W31+W35+W46+W55+W64+W27+W41+W59</f>
        <v>0</v>
      </c>
      <c r="X18" s="35">
        <f>V18+W18</f>
        <v>86680.3</v>
      </c>
      <c r="Y18" s="37">
        <f t="shared" ref="Y18:AN18" si="24">Y31+Y35+Y46+Y55+Y64</f>
        <v>14277.6</v>
      </c>
      <c r="Z18" s="37">
        <f>Z31+Z35+Z46+Z55+Z64+Z27+Z41+Z59</f>
        <v>50521.599999999999</v>
      </c>
      <c r="AA18" s="37">
        <f t="shared" si="10"/>
        <v>64799.199999999997</v>
      </c>
      <c r="AB18" s="37">
        <f>AB31+AB35+AB46+AB55+AB64+AB27+AB41+AB59</f>
        <v>0</v>
      </c>
      <c r="AC18" s="37">
        <f t="shared" si="11"/>
        <v>64799.199999999997</v>
      </c>
      <c r="AD18" s="37">
        <f>AD31+AD35+AD46+AD55+AD64+AD27+AD41+AD59</f>
        <v>0</v>
      </c>
      <c r="AE18" s="37">
        <f t="shared" si="12"/>
        <v>64799.199999999997</v>
      </c>
      <c r="AF18" s="37">
        <f>AF31+AF35+AF46+AF55+AF64+AF27+AF41+AF59</f>
        <v>0</v>
      </c>
      <c r="AG18" s="37">
        <f t="shared" si="13"/>
        <v>64799.199999999997</v>
      </c>
      <c r="AH18" s="37">
        <f>AH31+AH35+AH46+AH55+AH64+AH27+AH41+AH59</f>
        <v>0</v>
      </c>
      <c r="AI18" s="37">
        <f t="shared" si="14"/>
        <v>64799.199999999997</v>
      </c>
      <c r="AJ18" s="35">
        <f>AJ31+AJ35+AJ46+AJ55+AJ64+AJ27+AJ41+AJ59</f>
        <v>0</v>
      </c>
      <c r="AK18" s="37">
        <f t="shared" si="15"/>
        <v>64799.199999999997</v>
      </c>
      <c r="AL18" s="37">
        <f>AL31+AL35+AL46+AL55+AL64+AL27+AL41+AL59</f>
        <v>0</v>
      </c>
      <c r="AM18" s="35">
        <f t="shared" si="16"/>
        <v>64799.199999999997</v>
      </c>
      <c r="AN18" s="37">
        <f t="shared" si="24"/>
        <v>106772.6</v>
      </c>
      <c r="AO18" s="37">
        <f>AO31+AO35+AO46+AO55+AO64+AO27+AO41+AO59</f>
        <v>0</v>
      </c>
      <c r="AP18" s="37">
        <f t="shared" si="17"/>
        <v>106772.6</v>
      </c>
      <c r="AQ18" s="37">
        <f>AQ31+AQ35+AQ46+AQ55+AQ64+AQ27+AQ41+AQ59</f>
        <v>0</v>
      </c>
      <c r="AR18" s="37">
        <f t="shared" si="18"/>
        <v>106772.6</v>
      </c>
      <c r="AS18" s="37">
        <f>AS31+AS35+AS46+AS55+AS64+AS27+AS41+AS59</f>
        <v>0</v>
      </c>
      <c r="AT18" s="37">
        <f t="shared" si="19"/>
        <v>106772.6</v>
      </c>
      <c r="AU18" s="37">
        <f>AU31+AU35+AU46+AU55+AU64+AU27+AU41+AU59</f>
        <v>0</v>
      </c>
      <c r="AV18" s="37">
        <f t="shared" si="20"/>
        <v>106772.6</v>
      </c>
      <c r="AW18" s="37">
        <f>AW31+AW35+AW46+AW55+AW64+AW27+AW41+AW59</f>
        <v>0</v>
      </c>
      <c r="AX18" s="37">
        <f t="shared" si="21"/>
        <v>106772.6</v>
      </c>
      <c r="AY18" s="35">
        <f>AY31+AY35+AY46+AY55+AY64+AY27+AY41+AY59</f>
        <v>0</v>
      </c>
      <c r="AZ18" s="37">
        <f t="shared" si="22"/>
        <v>106772.6</v>
      </c>
      <c r="BA18" s="37">
        <f>BA31+BA35+BA46+BA55+BA64+BA27+BA41+BA59</f>
        <v>0</v>
      </c>
      <c r="BB18" s="35">
        <f t="shared" si="23"/>
        <v>106772.6</v>
      </c>
      <c r="BC18" s="31"/>
      <c r="BD18" s="24"/>
      <c r="BE18" s="17"/>
      <c r="BF18" s="18"/>
    </row>
    <row r="19" spans="1:58" x14ac:dyDescent="0.3">
      <c r="A19" s="1"/>
      <c r="B19" s="57" t="s">
        <v>27</v>
      </c>
      <c r="C19" s="7"/>
      <c r="D19" s="36">
        <f>D32+D36+D47</f>
        <v>455267.5</v>
      </c>
      <c r="E19" s="37">
        <f>E32+E36+E47+E42+E60+E65</f>
        <v>129888.70000000001</v>
      </c>
      <c r="F19" s="37">
        <f t="shared" si="0"/>
        <v>585156.19999999995</v>
      </c>
      <c r="G19" s="37">
        <f>G32+G36+G47+G42+G60+G65</f>
        <v>0</v>
      </c>
      <c r="H19" s="37">
        <f t="shared" ref="H19:H24" si="25">F19+G19</f>
        <v>585156.19999999995</v>
      </c>
      <c r="I19" s="37">
        <f>I32+I36+I47+I42+I60+I65</f>
        <v>0</v>
      </c>
      <c r="J19" s="37">
        <f t="shared" ref="J19:J24" si="26">H19+I19</f>
        <v>585156.19999999995</v>
      </c>
      <c r="K19" s="37">
        <f>K32+K36+K47+K42+K60+K65</f>
        <v>0</v>
      </c>
      <c r="L19" s="37">
        <f t="shared" ref="L19:L24" si="27">J19+K19</f>
        <v>585156.19999999995</v>
      </c>
      <c r="M19" s="37">
        <f>M32+M36+M47+M42+M60+M65</f>
        <v>0</v>
      </c>
      <c r="N19" s="37">
        <f t="shared" ref="N19:N24" si="28">L19+M19</f>
        <v>585156.19999999995</v>
      </c>
      <c r="O19" s="37">
        <f>O32+O36+O47+O42+O60+O65</f>
        <v>0</v>
      </c>
      <c r="P19" s="37">
        <f t="shared" ref="P19:P24" si="29">N19+O19</f>
        <v>585156.19999999995</v>
      </c>
      <c r="Q19" s="37">
        <f>Q32+Q36+Q47+Q42+Q60+Q65</f>
        <v>0</v>
      </c>
      <c r="R19" s="37">
        <f t="shared" ref="R19:R24" si="30">P19+Q19</f>
        <v>585156.19999999995</v>
      </c>
      <c r="S19" s="37">
        <f>S32+S36+S47+S42+S60+S65</f>
        <v>0</v>
      </c>
      <c r="T19" s="37">
        <f t="shared" ref="T19:T24" si="31">R19+S19</f>
        <v>585156.19999999995</v>
      </c>
      <c r="U19" s="35">
        <f>U32+U36+U47+U42+U60+U65</f>
        <v>0</v>
      </c>
      <c r="V19" s="37">
        <f t="shared" ref="V19:V24" si="32">T19+U19</f>
        <v>585156.19999999995</v>
      </c>
      <c r="W19" s="37">
        <f>W32+W36+W47+W42+W60+W65</f>
        <v>0</v>
      </c>
      <c r="X19" s="35">
        <f t="shared" ref="X19:X24" si="33">V19+W19</f>
        <v>585156.19999999995</v>
      </c>
      <c r="Y19" s="37">
        <f t="shared" ref="Y19:AN19" si="34">Y32+Y36+Y47</f>
        <v>0</v>
      </c>
      <c r="Z19" s="37">
        <f>Z32+Z36+Z47+Z42+Z60+Z65</f>
        <v>959911</v>
      </c>
      <c r="AA19" s="37">
        <f t="shared" si="10"/>
        <v>959911</v>
      </c>
      <c r="AB19" s="37">
        <f>AB32+AB36+AB47+AB42+AB60+AB65</f>
        <v>0</v>
      </c>
      <c r="AC19" s="37">
        <f t="shared" si="11"/>
        <v>959911</v>
      </c>
      <c r="AD19" s="37">
        <f>AD32+AD36+AD47+AD42+AD60+AD65</f>
        <v>0</v>
      </c>
      <c r="AE19" s="37">
        <f t="shared" si="12"/>
        <v>959911</v>
      </c>
      <c r="AF19" s="37">
        <f>AF32+AF36+AF47+AF42+AF60+AF65</f>
        <v>0</v>
      </c>
      <c r="AG19" s="37">
        <f t="shared" si="13"/>
        <v>959911</v>
      </c>
      <c r="AH19" s="37">
        <f>AH32+AH36+AH47+AH42+AH60+AH65</f>
        <v>0</v>
      </c>
      <c r="AI19" s="37">
        <f t="shared" si="14"/>
        <v>959911</v>
      </c>
      <c r="AJ19" s="35">
        <f>AJ32+AJ36+AJ47+AJ42+AJ60+AJ65</f>
        <v>0</v>
      </c>
      <c r="AK19" s="37">
        <f t="shared" si="15"/>
        <v>959911</v>
      </c>
      <c r="AL19" s="37">
        <f>AL32+AL36+AL47+AL42+AL60+AL65</f>
        <v>0</v>
      </c>
      <c r="AM19" s="35">
        <f t="shared" si="16"/>
        <v>959911</v>
      </c>
      <c r="AN19" s="37">
        <f t="shared" si="34"/>
        <v>0</v>
      </c>
      <c r="AO19" s="37">
        <f>AO32+AO36+AO47+AO42+AO60+AO65</f>
        <v>0</v>
      </c>
      <c r="AP19" s="37">
        <f t="shared" si="17"/>
        <v>0</v>
      </c>
      <c r="AQ19" s="37">
        <f>AQ32+AQ36+AQ47+AQ42+AQ60+AQ65</f>
        <v>0</v>
      </c>
      <c r="AR19" s="37">
        <f t="shared" si="18"/>
        <v>0</v>
      </c>
      <c r="AS19" s="37">
        <f>AS32+AS36+AS47+AS42+AS60+AS65</f>
        <v>0</v>
      </c>
      <c r="AT19" s="37">
        <f t="shared" si="19"/>
        <v>0</v>
      </c>
      <c r="AU19" s="37">
        <f>AU32+AU36+AU47+AU42+AU60+AU65</f>
        <v>0</v>
      </c>
      <c r="AV19" s="37">
        <f t="shared" si="20"/>
        <v>0</v>
      </c>
      <c r="AW19" s="37">
        <f>AW32+AW36+AW47+AW42+AW60+AW65</f>
        <v>0</v>
      </c>
      <c r="AX19" s="37">
        <f t="shared" si="21"/>
        <v>0</v>
      </c>
      <c r="AY19" s="35">
        <f>AY32+AY36+AY47+AY42+AY60+AY65</f>
        <v>0</v>
      </c>
      <c r="AZ19" s="37">
        <f t="shared" si="22"/>
        <v>0</v>
      </c>
      <c r="BA19" s="37">
        <f>BA32+BA36+BA47+BA42+BA60+BA65</f>
        <v>0</v>
      </c>
      <c r="BB19" s="35">
        <f t="shared" si="23"/>
        <v>0</v>
      </c>
      <c r="BC19" s="31"/>
      <c r="BD19" s="24"/>
      <c r="BE19" s="17"/>
      <c r="BF19" s="18"/>
    </row>
    <row r="20" spans="1:58" ht="75" x14ac:dyDescent="0.3">
      <c r="A20" s="1" t="s">
        <v>44</v>
      </c>
      <c r="B20" s="59" t="s">
        <v>43</v>
      </c>
      <c r="C20" s="59" t="s">
        <v>32</v>
      </c>
      <c r="D20" s="34">
        <v>0</v>
      </c>
      <c r="E20" s="35"/>
      <c r="F20" s="35">
        <f t="shared" si="0"/>
        <v>0</v>
      </c>
      <c r="G20" s="35"/>
      <c r="H20" s="35">
        <f t="shared" si="25"/>
        <v>0</v>
      </c>
      <c r="I20" s="35"/>
      <c r="J20" s="35">
        <f t="shared" si="26"/>
        <v>0</v>
      </c>
      <c r="K20" s="35"/>
      <c r="L20" s="35">
        <f t="shared" si="27"/>
        <v>0</v>
      </c>
      <c r="M20" s="35"/>
      <c r="N20" s="35">
        <f t="shared" si="28"/>
        <v>0</v>
      </c>
      <c r="O20" s="78"/>
      <c r="P20" s="35">
        <f t="shared" si="29"/>
        <v>0</v>
      </c>
      <c r="Q20" s="35"/>
      <c r="R20" s="35">
        <f t="shared" si="30"/>
        <v>0</v>
      </c>
      <c r="S20" s="35"/>
      <c r="T20" s="35">
        <f t="shared" si="31"/>
        <v>0</v>
      </c>
      <c r="U20" s="35"/>
      <c r="V20" s="35">
        <f t="shared" si="32"/>
        <v>0</v>
      </c>
      <c r="W20" s="46"/>
      <c r="X20" s="35">
        <f t="shared" si="33"/>
        <v>0</v>
      </c>
      <c r="Y20" s="35">
        <v>115641.5</v>
      </c>
      <c r="Z20" s="35">
        <v>-104664.71</v>
      </c>
      <c r="AA20" s="35">
        <f t="shared" si="10"/>
        <v>10976.789999999994</v>
      </c>
      <c r="AB20" s="35"/>
      <c r="AC20" s="35">
        <f t="shared" si="11"/>
        <v>10976.789999999994</v>
      </c>
      <c r="AD20" s="35"/>
      <c r="AE20" s="35">
        <f t="shared" si="12"/>
        <v>10976.789999999994</v>
      </c>
      <c r="AF20" s="35"/>
      <c r="AG20" s="35">
        <f t="shared" si="13"/>
        <v>10976.789999999994</v>
      </c>
      <c r="AH20" s="35"/>
      <c r="AI20" s="35">
        <f t="shared" si="14"/>
        <v>10976.789999999994</v>
      </c>
      <c r="AJ20" s="35"/>
      <c r="AK20" s="35">
        <f t="shared" si="15"/>
        <v>10976.789999999994</v>
      </c>
      <c r="AL20" s="46"/>
      <c r="AM20" s="35">
        <f t="shared" si="16"/>
        <v>10976.789999999994</v>
      </c>
      <c r="AN20" s="35">
        <v>189254.8</v>
      </c>
      <c r="AO20" s="35">
        <v>104664.71</v>
      </c>
      <c r="AP20" s="35">
        <f t="shared" si="17"/>
        <v>293919.51</v>
      </c>
      <c r="AQ20" s="35"/>
      <c r="AR20" s="35">
        <f t="shared" si="18"/>
        <v>293919.51</v>
      </c>
      <c r="AS20" s="35"/>
      <c r="AT20" s="35">
        <f t="shared" si="19"/>
        <v>293919.51</v>
      </c>
      <c r="AU20" s="35"/>
      <c r="AV20" s="35">
        <f t="shared" si="20"/>
        <v>293919.51</v>
      </c>
      <c r="AW20" s="35"/>
      <c r="AX20" s="35">
        <f t="shared" si="21"/>
        <v>293919.51</v>
      </c>
      <c r="AY20" s="35"/>
      <c r="AZ20" s="35">
        <f t="shared" si="22"/>
        <v>293919.51</v>
      </c>
      <c r="BA20" s="46"/>
      <c r="BB20" s="35">
        <f t="shared" si="23"/>
        <v>293919.51</v>
      </c>
      <c r="BC20" s="29" t="s">
        <v>194</v>
      </c>
      <c r="BE20" s="11"/>
    </row>
    <row r="21" spans="1:58" ht="56.25" x14ac:dyDescent="0.3">
      <c r="A21" s="1" t="s">
        <v>45</v>
      </c>
      <c r="B21" s="59" t="s">
        <v>46</v>
      </c>
      <c r="C21" s="59" t="s">
        <v>32</v>
      </c>
      <c r="D21" s="34">
        <v>0</v>
      </c>
      <c r="E21" s="35"/>
      <c r="F21" s="35">
        <f t="shared" si="0"/>
        <v>0</v>
      </c>
      <c r="G21" s="35"/>
      <c r="H21" s="35">
        <f t="shared" si="25"/>
        <v>0</v>
      </c>
      <c r="I21" s="35"/>
      <c r="J21" s="35">
        <f t="shared" si="26"/>
        <v>0</v>
      </c>
      <c r="K21" s="35"/>
      <c r="L21" s="35">
        <f t="shared" si="27"/>
        <v>0</v>
      </c>
      <c r="M21" s="35"/>
      <c r="N21" s="35">
        <f t="shared" si="28"/>
        <v>0</v>
      </c>
      <c r="O21" s="78"/>
      <c r="P21" s="35">
        <f t="shared" si="29"/>
        <v>0</v>
      </c>
      <c r="Q21" s="35"/>
      <c r="R21" s="35">
        <f t="shared" si="30"/>
        <v>0</v>
      </c>
      <c r="S21" s="35"/>
      <c r="T21" s="35">
        <f t="shared" si="31"/>
        <v>0</v>
      </c>
      <c r="U21" s="35"/>
      <c r="V21" s="35">
        <f t="shared" si="32"/>
        <v>0</v>
      </c>
      <c r="W21" s="46"/>
      <c r="X21" s="35">
        <f t="shared" si="33"/>
        <v>0</v>
      </c>
      <c r="Y21" s="35">
        <v>5984</v>
      </c>
      <c r="Z21" s="35"/>
      <c r="AA21" s="35">
        <f t="shared" si="10"/>
        <v>5984</v>
      </c>
      <c r="AB21" s="35"/>
      <c r="AC21" s="35">
        <f t="shared" si="11"/>
        <v>5984</v>
      </c>
      <c r="AD21" s="35"/>
      <c r="AE21" s="35">
        <f t="shared" si="12"/>
        <v>5984</v>
      </c>
      <c r="AF21" s="35"/>
      <c r="AG21" s="35">
        <f t="shared" si="13"/>
        <v>5984</v>
      </c>
      <c r="AH21" s="35"/>
      <c r="AI21" s="35">
        <f t="shared" si="14"/>
        <v>5984</v>
      </c>
      <c r="AJ21" s="35"/>
      <c r="AK21" s="35">
        <f t="shared" si="15"/>
        <v>5984</v>
      </c>
      <c r="AL21" s="46"/>
      <c r="AM21" s="35">
        <f t="shared" si="16"/>
        <v>5984</v>
      </c>
      <c r="AN21" s="35">
        <v>0</v>
      </c>
      <c r="AO21" s="35"/>
      <c r="AP21" s="35">
        <f t="shared" si="17"/>
        <v>0</v>
      </c>
      <c r="AQ21" s="35"/>
      <c r="AR21" s="35">
        <f t="shared" si="18"/>
        <v>0</v>
      </c>
      <c r="AS21" s="35"/>
      <c r="AT21" s="35">
        <f t="shared" si="19"/>
        <v>0</v>
      </c>
      <c r="AU21" s="35"/>
      <c r="AV21" s="35">
        <f t="shared" si="20"/>
        <v>0</v>
      </c>
      <c r="AW21" s="35"/>
      <c r="AX21" s="35">
        <f t="shared" si="21"/>
        <v>0</v>
      </c>
      <c r="AY21" s="35"/>
      <c r="AZ21" s="35">
        <f t="shared" si="22"/>
        <v>0</v>
      </c>
      <c r="BA21" s="46"/>
      <c r="BB21" s="35">
        <f t="shared" si="23"/>
        <v>0</v>
      </c>
      <c r="BC21" s="29" t="s">
        <v>195</v>
      </c>
      <c r="BE21" s="11"/>
    </row>
    <row r="22" spans="1:58" ht="56.25" x14ac:dyDescent="0.3">
      <c r="A22" s="1" t="s">
        <v>68</v>
      </c>
      <c r="B22" s="57" t="s">
        <v>47</v>
      </c>
      <c r="C22" s="59" t="s">
        <v>32</v>
      </c>
      <c r="D22" s="34">
        <v>0</v>
      </c>
      <c r="E22" s="35"/>
      <c r="F22" s="35">
        <f t="shared" si="0"/>
        <v>0</v>
      </c>
      <c r="G22" s="35"/>
      <c r="H22" s="35">
        <f t="shared" si="25"/>
        <v>0</v>
      </c>
      <c r="I22" s="35"/>
      <c r="J22" s="35">
        <f t="shared" si="26"/>
        <v>0</v>
      </c>
      <c r="K22" s="35"/>
      <c r="L22" s="35">
        <f t="shared" si="27"/>
        <v>0</v>
      </c>
      <c r="M22" s="35"/>
      <c r="N22" s="35">
        <f t="shared" si="28"/>
        <v>0</v>
      </c>
      <c r="O22" s="78"/>
      <c r="P22" s="35">
        <f t="shared" si="29"/>
        <v>0</v>
      </c>
      <c r="Q22" s="35"/>
      <c r="R22" s="35">
        <f t="shared" si="30"/>
        <v>0</v>
      </c>
      <c r="S22" s="35"/>
      <c r="T22" s="35">
        <f t="shared" si="31"/>
        <v>0</v>
      </c>
      <c r="U22" s="35"/>
      <c r="V22" s="35">
        <f t="shared" si="32"/>
        <v>0</v>
      </c>
      <c r="W22" s="46"/>
      <c r="X22" s="35">
        <f t="shared" si="33"/>
        <v>0</v>
      </c>
      <c r="Y22" s="35">
        <v>6874.9</v>
      </c>
      <c r="Z22" s="35"/>
      <c r="AA22" s="35">
        <f t="shared" si="10"/>
        <v>6874.9</v>
      </c>
      <c r="AB22" s="35"/>
      <c r="AC22" s="35">
        <f t="shared" si="11"/>
        <v>6874.9</v>
      </c>
      <c r="AD22" s="35"/>
      <c r="AE22" s="35">
        <f t="shared" si="12"/>
        <v>6874.9</v>
      </c>
      <c r="AF22" s="35"/>
      <c r="AG22" s="35">
        <f t="shared" si="13"/>
        <v>6874.9</v>
      </c>
      <c r="AH22" s="35"/>
      <c r="AI22" s="35">
        <f t="shared" si="14"/>
        <v>6874.9</v>
      </c>
      <c r="AJ22" s="35"/>
      <c r="AK22" s="35">
        <f t="shared" si="15"/>
        <v>6874.9</v>
      </c>
      <c r="AL22" s="46"/>
      <c r="AM22" s="35">
        <f t="shared" si="16"/>
        <v>6874.9</v>
      </c>
      <c r="AN22" s="35">
        <v>0</v>
      </c>
      <c r="AO22" s="35"/>
      <c r="AP22" s="35">
        <f t="shared" si="17"/>
        <v>0</v>
      </c>
      <c r="AQ22" s="35"/>
      <c r="AR22" s="35">
        <f t="shared" si="18"/>
        <v>0</v>
      </c>
      <c r="AS22" s="35"/>
      <c r="AT22" s="35">
        <f t="shared" si="19"/>
        <v>0</v>
      </c>
      <c r="AU22" s="35"/>
      <c r="AV22" s="35">
        <f t="shared" si="20"/>
        <v>0</v>
      </c>
      <c r="AW22" s="35"/>
      <c r="AX22" s="35">
        <f t="shared" si="21"/>
        <v>0</v>
      </c>
      <c r="AY22" s="35"/>
      <c r="AZ22" s="35">
        <f t="shared" si="22"/>
        <v>0</v>
      </c>
      <c r="BA22" s="46"/>
      <c r="BB22" s="35">
        <f t="shared" si="23"/>
        <v>0</v>
      </c>
      <c r="BC22" s="30" t="s">
        <v>196</v>
      </c>
      <c r="BE22" s="11"/>
    </row>
    <row r="23" spans="1:58" ht="39" hidden="1" customHeight="1" x14ac:dyDescent="0.3">
      <c r="A23" s="106" t="s">
        <v>69</v>
      </c>
      <c r="B23" s="10" t="s">
        <v>48</v>
      </c>
      <c r="C23" s="59" t="s">
        <v>11</v>
      </c>
      <c r="D23" s="34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78"/>
      <c r="P23" s="35">
        <f t="shared" si="29"/>
        <v>0</v>
      </c>
      <c r="Q23" s="35"/>
      <c r="R23" s="35">
        <f t="shared" si="30"/>
        <v>0</v>
      </c>
      <c r="S23" s="35"/>
      <c r="T23" s="35">
        <f t="shared" si="31"/>
        <v>0</v>
      </c>
      <c r="U23" s="35"/>
      <c r="V23" s="35">
        <f t="shared" si="32"/>
        <v>0</v>
      </c>
      <c r="W23" s="46"/>
      <c r="X23" s="35">
        <f t="shared" si="33"/>
        <v>0</v>
      </c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>
        <f t="shared" si="14"/>
        <v>0</v>
      </c>
      <c r="AJ23" s="35"/>
      <c r="AK23" s="35">
        <f t="shared" si="15"/>
        <v>0</v>
      </c>
      <c r="AL23" s="46"/>
      <c r="AM23" s="35">
        <f t="shared" si="16"/>
        <v>0</v>
      </c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>
        <f t="shared" si="21"/>
        <v>0</v>
      </c>
      <c r="AY23" s="35"/>
      <c r="AZ23" s="35">
        <f t="shared" si="22"/>
        <v>0</v>
      </c>
      <c r="BA23" s="46"/>
      <c r="BB23" s="35">
        <f t="shared" si="23"/>
        <v>0</v>
      </c>
      <c r="BC23" s="29" t="s">
        <v>193</v>
      </c>
      <c r="BD23" s="23" t="s">
        <v>51</v>
      </c>
      <c r="BE23" s="11"/>
    </row>
    <row r="24" spans="1:58" ht="56.25" x14ac:dyDescent="0.3">
      <c r="A24" s="107"/>
      <c r="B24" s="10" t="s">
        <v>48</v>
      </c>
      <c r="C24" s="59" t="s">
        <v>32</v>
      </c>
      <c r="D24" s="34">
        <v>247768.1</v>
      </c>
      <c r="E24" s="35">
        <f>E26+E27</f>
        <v>-50000</v>
      </c>
      <c r="F24" s="35">
        <f t="shared" si="0"/>
        <v>197768.1</v>
      </c>
      <c r="G24" s="35">
        <f>G26+G27</f>
        <v>18098.412</v>
      </c>
      <c r="H24" s="35">
        <f t="shared" si="25"/>
        <v>215866.51200000002</v>
      </c>
      <c r="I24" s="35">
        <f>I26+I27</f>
        <v>-336.89600000000002</v>
      </c>
      <c r="J24" s="35">
        <f t="shared" si="26"/>
        <v>215529.61600000001</v>
      </c>
      <c r="K24" s="35">
        <f>K26+K27</f>
        <v>0</v>
      </c>
      <c r="L24" s="35">
        <f t="shared" si="27"/>
        <v>215529.61600000001</v>
      </c>
      <c r="M24" s="35">
        <f>M26+M27</f>
        <v>0</v>
      </c>
      <c r="N24" s="35">
        <f t="shared" si="28"/>
        <v>215529.61600000001</v>
      </c>
      <c r="O24" s="78">
        <f>O26+O27</f>
        <v>0</v>
      </c>
      <c r="P24" s="35">
        <f t="shared" si="29"/>
        <v>215529.61600000001</v>
      </c>
      <c r="Q24" s="35">
        <f>Q26+Q27</f>
        <v>0</v>
      </c>
      <c r="R24" s="35">
        <f t="shared" si="30"/>
        <v>215529.61600000001</v>
      </c>
      <c r="S24" s="35">
        <f>S26+S27</f>
        <v>-10817.415000000001</v>
      </c>
      <c r="T24" s="35">
        <f t="shared" si="31"/>
        <v>204712.201</v>
      </c>
      <c r="U24" s="35">
        <f>U26+U27</f>
        <v>0</v>
      </c>
      <c r="V24" s="35">
        <f t="shared" si="32"/>
        <v>204712.201</v>
      </c>
      <c r="W24" s="46">
        <f>W26+W27</f>
        <v>-30000</v>
      </c>
      <c r="X24" s="35">
        <f t="shared" si="33"/>
        <v>174712.201</v>
      </c>
      <c r="Y24" s="35">
        <v>115826.9</v>
      </c>
      <c r="Z24" s="35">
        <f>Z26+Z27</f>
        <v>50000</v>
      </c>
      <c r="AA24" s="35">
        <f t="shared" si="10"/>
        <v>165826.9</v>
      </c>
      <c r="AB24" s="35">
        <f>AB26+AB27</f>
        <v>0</v>
      </c>
      <c r="AC24" s="35">
        <f t="shared" si="11"/>
        <v>165826.9</v>
      </c>
      <c r="AD24" s="35">
        <f>AD26+AD27</f>
        <v>0</v>
      </c>
      <c r="AE24" s="35">
        <f t="shared" si="12"/>
        <v>165826.9</v>
      </c>
      <c r="AF24" s="35">
        <f>AF26+AF27</f>
        <v>0</v>
      </c>
      <c r="AG24" s="35">
        <f t="shared" si="13"/>
        <v>165826.9</v>
      </c>
      <c r="AH24" s="35">
        <f>AH26+AH27</f>
        <v>0</v>
      </c>
      <c r="AI24" s="35">
        <f t="shared" si="14"/>
        <v>165826.9</v>
      </c>
      <c r="AJ24" s="35">
        <f>AJ26+AJ27</f>
        <v>0</v>
      </c>
      <c r="AK24" s="35">
        <f t="shared" si="15"/>
        <v>165826.9</v>
      </c>
      <c r="AL24" s="46">
        <f>AL26+AL27</f>
        <v>30000</v>
      </c>
      <c r="AM24" s="35">
        <f t="shared" si="16"/>
        <v>195826.9</v>
      </c>
      <c r="AN24" s="35">
        <v>0</v>
      </c>
      <c r="AO24" s="35"/>
      <c r="AP24" s="35">
        <f t="shared" si="17"/>
        <v>0</v>
      </c>
      <c r="AQ24" s="35"/>
      <c r="AR24" s="35">
        <f t="shared" si="18"/>
        <v>0</v>
      </c>
      <c r="AS24" s="35"/>
      <c r="AT24" s="35">
        <f t="shared" si="19"/>
        <v>0</v>
      </c>
      <c r="AU24" s="35"/>
      <c r="AV24" s="35">
        <f t="shared" si="20"/>
        <v>0</v>
      </c>
      <c r="AW24" s="35"/>
      <c r="AX24" s="35">
        <f t="shared" si="21"/>
        <v>0</v>
      </c>
      <c r="AY24" s="35"/>
      <c r="AZ24" s="35">
        <f t="shared" si="22"/>
        <v>0</v>
      </c>
      <c r="BA24" s="46"/>
      <c r="BB24" s="35">
        <f t="shared" si="23"/>
        <v>0</v>
      </c>
      <c r="BC24" s="29"/>
      <c r="BE24" s="11"/>
    </row>
    <row r="25" spans="1:58" x14ac:dyDescent="0.3">
      <c r="A25" s="1"/>
      <c r="B25" s="7" t="s">
        <v>5</v>
      </c>
      <c r="C25" s="59"/>
      <c r="D25" s="34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78"/>
      <c r="P25" s="35"/>
      <c r="Q25" s="35"/>
      <c r="R25" s="35"/>
      <c r="S25" s="35"/>
      <c r="T25" s="35"/>
      <c r="U25" s="35"/>
      <c r="V25" s="35"/>
      <c r="W25" s="46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46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46"/>
      <c r="BB25" s="35"/>
      <c r="BC25" s="29"/>
      <c r="BE25" s="11"/>
    </row>
    <row r="26" spans="1:58" hidden="1" x14ac:dyDescent="0.3">
      <c r="A26" s="1"/>
      <c r="B26" s="7" t="s">
        <v>6</v>
      </c>
      <c r="C26" s="43"/>
      <c r="D26" s="34">
        <v>247768.1</v>
      </c>
      <c r="E26" s="35">
        <v>-50000</v>
      </c>
      <c r="F26" s="35">
        <f t="shared" si="0"/>
        <v>197768.1</v>
      </c>
      <c r="G26" s="35">
        <f>17761.516+336.896</f>
        <v>18098.412</v>
      </c>
      <c r="H26" s="35">
        <f t="shared" ref="H26:H28" si="35">F26+G26</f>
        <v>215866.51200000002</v>
      </c>
      <c r="I26" s="35">
        <v>-336.89600000000002</v>
      </c>
      <c r="J26" s="35">
        <f t="shared" ref="J26:J28" si="36">H26+I26</f>
        <v>215529.61600000001</v>
      </c>
      <c r="K26" s="35"/>
      <c r="L26" s="35">
        <f t="shared" ref="L26:L28" si="37">J26+K26</f>
        <v>215529.61600000001</v>
      </c>
      <c r="M26" s="35"/>
      <c r="N26" s="35">
        <f t="shared" ref="N26:N28" si="38">L26+M26</f>
        <v>215529.61600000001</v>
      </c>
      <c r="O26" s="78"/>
      <c r="P26" s="35">
        <f t="shared" ref="P26:P28" si="39">N26+O26</f>
        <v>215529.61600000001</v>
      </c>
      <c r="Q26" s="35"/>
      <c r="R26" s="35">
        <f t="shared" ref="R26:R28" si="40">P26+Q26</f>
        <v>215529.61600000001</v>
      </c>
      <c r="S26" s="35">
        <v>-10817.415000000001</v>
      </c>
      <c r="T26" s="35">
        <f t="shared" ref="T26:T28" si="41">R26+S26</f>
        <v>204712.201</v>
      </c>
      <c r="U26" s="35"/>
      <c r="V26" s="35">
        <f t="shared" ref="V26:V28" si="42">T26+U26</f>
        <v>204712.201</v>
      </c>
      <c r="W26" s="46">
        <v>-30000</v>
      </c>
      <c r="X26" s="35">
        <f t="shared" ref="X26:X28" si="43">V26+W26</f>
        <v>174712.201</v>
      </c>
      <c r="Y26" s="35">
        <v>115826.9</v>
      </c>
      <c r="Z26" s="35">
        <f>50000-14277.6</f>
        <v>35722.400000000001</v>
      </c>
      <c r="AA26" s="35">
        <f t="shared" si="10"/>
        <v>151549.29999999999</v>
      </c>
      <c r="AB26" s="35"/>
      <c r="AC26" s="35">
        <f t="shared" ref="AC26:AC28" si="44">AA26+AB26</f>
        <v>151549.29999999999</v>
      </c>
      <c r="AD26" s="35"/>
      <c r="AE26" s="35">
        <f t="shared" ref="AE26:AE28" si="45">AC26+AD26</f>
        <v>151549.29999999999</v>
      </c>
      <c r="AF26" s="35"/>
      <c r="AG26" s="35">
        <f t="shared" ref="AG26:AG28" si="46">AE26+AF26</f>
        <v>151549.29999999999</v>
      </c>
      <c r="AH26" s="35"/>
      <c r="AI26" s="35">
        <f t="shared" ref="AI26:AI28" si="47">AG26+AH26</f>
        <v>151549.29999999999</v>
      </c>
      <c r="AJ26" s="35"/>
      <c r="AK26" s="35">
        <f t="shared" ref="AK26:AK28" si="48">AI26+AJ26</f>
        <v>151549.29999999999</v>
      </c>
      <c r="AL26" s="46">
        <v>30000</v>
      </c>
      <c r="AM26" s="35">
        <f t="shared" ref="AM26:AM28" si="49">AK26+AL26</f>
        <v>181549.3</v>
      </c>
      <c r="AN26" s="35"/>
      <c r="AO26" s="35"/>
      <c r="AP26" s="35">
        <f t="shared" si="17"/>
        <v>0</v>
      </c>
      <c r="AQ26" s="35"/>
      <c r="AR26" s="35">
        <f t="shared" ref="AR26:AR28" si="50">AP26+AQ26</f>
        <v>0</v>
      </c>
      <c r="AS26" s="35"/>
      <c r="AT26" s="35">
        <f t="shared" ref="AT26:AT28" si="51">AR26+AS26</f>
        <v>0</v>
      </c>
      <c r="AU26" s="35"/>
      <c r="AV26" s="35">
        <f t="shared" ref="AV26:AV28" si="52">AT26+AU26</f>
        <v>0</v>
      </c>
      <c r="AW26" s="35"/>
      <c r="AX26" s="35">
        <f t="shared" ref="AX26:AX28" si="53">AV26+AW26</f>
        <v>0</v>
      </c>
      <c r="AY26" s="35"/>
      <c r="AZ26" s="35">
        <f t="shared" ref="AZ26:AZ28" si="54">AX26+AY26</f>
        <v>0</v>
      </c>
      <c r="BA26" s="46"/>
      <c r="BB26" s="35">
        <f t="shared" ref="BB26:BB28" si="55">AZ26+BA26</f>
        <v>0</v>
      </c>
      <c r="BC26" s="29" t="s">
        <v>193</v>
      </c>
      <c r="BD26" s="23" t="s">
        <v>51</v>
      </c>
      <c r="BE26" s="11"/>
    </row>
    <row r="27" spans="1:58" x14ac:dyDescent="0.3">
      <c r="A27" s="1"/>
      <c r="B27" s="59" t="s">
        <v>12</v>
      </c>
      <c r="C27" s="59"/>
      <c r="D27" s="34"/>
      <c r="E27" s="35"/>
      <c r="F27" s="35">
        <f t="shared" si="0"/>
        <v>0</v>
      </c>
      <c r="G27" s="35"/>
      <c r="H27" s="35">
        <f t="shared" si="35"/>
        <v>0</v>
      </c>
      <c r="I27" s="35"/>
      <c r="J27" s="35">
        <f t="shared" si="36"/>
        <v>0</v>
      </c>
      <c r="K27" s="35"/>
      <c r="L27" s="35">
        <f t="shared" si="37"/>
        <v>0</v>
      </c>
      <c r="M27" s="35"/>
      <c r="N27" s="35">
        <f t="shared" si="38"/>
        <v>0</v>
      </c>
      <c r="O27" s="78"/>
      <c r="P27" s="35">
        <f t="shared" si="39"/>
        <v>0</v>
      </c>
      <c r="Q27" s="35"/>
      <c r="R27" s="35">
        <f t="shared" si="40"/>
        <v>0</v>
      </c>
      <c r="S27" s="35"/>
      <c r="T27" s="35">
        <f t="shared" si="41"/>
        <v>0</v>
      </c>
      <c r="U27" s="35"/>
      <c r="V27" s="35">
        <f t="shared" si="42"/>
        <v>0</v>
      </c>
      <c r="W27" s="46"/>
      <c r="X27" s="35">
        <f t="shared" si="43"/>
        <v>0</v>
      </c>
      <c r="Y27" s="35"/>
      <c r="Z27" s="35">
        <v>14277.6</v>
      </c>
      <c r="AA27" s="35">
        <f t="shared" si="10"/>
        <v>14277.6</v>
      </c>
      <c r="AB27" s="35"/>
      <c r="AC27" s="35">
        <f t="shared" si="44"/>
        <v>14277.6</v>
      </c>
      <c r="AD27" s="35"/>
      <c r="AE27" s="35">
        <f t="shared" si="45"/>
        <v>14277.6</v>
      </c>
      <c r="AF27" s="35"/>
      <c r="AG27" s="35">
        <f t="shared" si="46"/>
        <v>14277.6</v>
      </c>
      <c r="AH27" s="35"/>
      <c r="AI27" s="35">
        <f t="shared" si="47"/>
        <v>14277.6</v>
      </c>
      <c r="AJ27" s="35"/>
      <c r="AK27" s="35">
        <f t="shared" si="48"/>
        <v>14277.6</v>
      </c>
      <c r="AL27" s="46"/>
      <c r="AM27" s="35">
        <f t="shared" si="49"/>
        <v>14277.6</v>
      </c>
      <c r="AN27" s="35"/>
      <c r="AO27" s="35"/>
      <c r="AP27" s="35">
        <f t="shared" si="17"/>
        <v>0</v>
      </c>
      <c r="AQ27" s="35"/>
      <c r="AR27" s="35">
        <f t="shared" si="50"/>
        <v>0</v>
      </c>
      <c r="AS27" s="35"/>
      <c r="AT27" s="35">
        <f t="shared" si="51"/>
        <v>0</v>
      </c>
      <c r="AU27" s="35"/>
      <c r="AV27" s="35">
        <f t="shared" si="52"/>
        <v>0</v>
      </c>
      <c r="AW27" s="35"/>
      <c r="AX27" s="35">
        <f t="shared" si="53"/>
        <v>0</v>
      </c>
      <c r="AY27" s="35"/>
      <c r="AZ27" s="35">
        <f t="shared" si="54"/>
        <v>0</v>
      </c>
      <c r="BA27" s="46"/>
      <c r="BB27" s="35">
        <f t="shared" si="55"/>
        <v>0</v>
      </c>
      <c r="BC27" s="29" t="s">
        <v>307</v>
      </c>
      <c r="BE27" s="11"/>
    </row>
    <row r="28" spans="1:58" ht="56.25" x14ac:dyDescent="0.3">
      <c r="A28" s="1" t="s">
        <v>70</v>
      </c>
      <c r="B28" s="57" t="s">
        <v>302</v>
      </c>
      <c r="C28" s="59" t="s">
        <v>32</v>
      </c>
      <c r="D28" s="34">
        <f>D31+D32</f>
        <v>261085.09999999998</v>
      </c>
      <c r="E28" s="35">
        <f>E31+E32+E30</f>
        <v>-232632.26999999996</v>
      </c>
      <c r="F28" s="35">
        <f t="shared" si="0"/>
        <v>28452.830000000016</v>
      </c>
      <c r="G28" s="35">
        <f>G31+G32+G30</f>
        <v>-8410.0560000000005</v>
      </c>
      <c r="H28" s="35">
        <f t="shared" si="35"/>
        <v>20042.774000000016</v>
      </c>
      <c r="I28" s="35">
        <f>I31+I32+I30</f>
        <v>0</v>
      </c>
      <c r="J28" s="35">
        <f t="shared" si="36"/>
        <v>20042.774000000016</v>
      </c>
      <c r="K28" s="35">
        <f>K31+K32+K30</f>
        <v>0</v>
      </c>
      <c r="L28" s="35">
        <f t="shared" si="37"/>
        <v>20042.774000000016</v>
      </c>
      <c r="M28" s="35">
        <f>M31+M32+M30</f>
        <v>0</v>
      </c>
      <c r="N28" s="35">
        <f t="shared" si="38"/>
        <v>20042.774000000016</v>
      </c>
      <c r="O28" s="78">
        <f>O31+O32+O30</f>
        <v>0</v>
      </c>
      <c r="P28" s="35">
        <f t="shared" si="39"/>
        <v>20042.774000000016</v>
      </c>
      <c r="Q28" s="35">
        <f>Q31+Q32+Q30</f>
        <v>0</v>
      </c>
      <c r="R28" s="35">
        <f t="shared" si="40"/>
        <v>20042.774000000016</v>
      </c>
      <c r="S28" s="35">
        <f>S31+S32+S30</f>
        <v>-180</v>
      </c>
      <c r="T28" s="35">
        <f t="shared" si="41"/>
        <v>19862.774000000016</v>
      </c>
      <c r="U28" s="35">
        <f>U31+U32+U30</f>
        <v>0</v>
      </c>
      <c r="V28" s="35">
        <f t="shared" si="42"/>
        <v>19862.774000000016</v>
      </c>
      <c r="W28" s="46">
        <f>W31+W32+W30</f>
        <v>-43.262999999999998</v>
      </c>
      <c r="X28" s="35">
        <f t="shared" si="43"/>
        <v>19819.511000000017</v>
      </c>
      <c r="Y28" s="35">
        <v>0</v>
      </c>
      <c r="Z28" s="35">
        <f>Z31+Z32+Z30</f>
        <v>0</v>
      </c>
      <c r="AA28" s="35">
        <f t="shared" si="10"/>
        <v>0</v>
      </c>
      <c r="AB28" s="35">
        <f>AB31+AB32+AB30</f>
        <v>0</v>
      </c>
      <c r="AC28" s="35">
        <f t="shared" si="44"/>
        <v>0</v>
      </c>
      <c r="AD28" s="35">
        <f>AD31+AD32+AD30</f>
        <v>0</v>
      </c>
      <c r="AE28" s="35">
        <f t="shared" si="45"/>
        <v>0</v>
      </c>
      <c r="AF28" s="35">
        <f>AF31+AF32+AF30</f>
        <v>0</v>
      </c>
      <c r="AG28" s="35">
        <f t="shared" si="46"/>
        <v>0</v>
      </c>
      <c r="AH28" s="35">
        <f>AH31+AH32+AH30</f>
        <v>0</v>
      </c>
      <c r="AI28" s="35">
        <f t="shared" si="47"/>
        <v>0</v>
      </c>
      <c r="AJ28" s="35">
        <f>AJ31+AJ32+AJ30</f>
        <v>0</v>
      </c>
      <c r="AK28" s="35">
        <f t="shared" si="48"/>
        <v>0</v>
      </c>
      <c r="AL28" s="46">
        <f>AL31+AL32+AL30</f>
        <v>0</v>
      </c>
      <c r="AM28" s="35">
        <f t="shared" si="49"/>
        <v>0</v>
      </c>
      <c r="AN28" s="35">
        <v>0</v>
      </c>
      <c r="AO28" s="35">
        <f>AO31+AO32+AO30</f>
        <v>0</v>
      </c>
      <c r="AP28" s="35">
        <f t="shared" si="17"/>
        <v>0</v>
      </c>
      <c r="AQ28" s="35">
        <f>AQ31+AQ32+AQ30</f>
        <v>0</v>
      </c>
      <c r="AR28" s="35">
        <f t="shared" si="50"/>
        <v>0</v>
      </c>
      <c r="AS28" s="35">
        <f>AS31+AS32+AS30</f>
        <v>0</v>
      </c>
      <c r="AT28" s="35">
        <f t="shared" si="51"/>
        <v>0</v>
      </c>
      <c r="AU28" s="35">
        <f>AU31+AU32+AU30</f>
        <v>0</v>
      </c>
      <c r="AV28" s="35">
        <f t="shared" si="52"/>
        <v>0</v>
      </c>
      <c r="AW28" s="35">
        <f>AW31+AW32+AW30</f>
        <v>0</v>
      </c>
      <c r="AX28" s="35">
        <f t="shared" si="53"/>
        <v>0</v>
      </c>
      <c r="AY28" s="35">
        <f>AY31+AY32+AY30</f>
        <v>0</v>
      </c>
      <c r="AZ28" s="35">
        <f t="shared" si="54"/>
        <v>0</v>
      </c>
      <c r="BA28" s="46">
        <f>BA31+BA32+BA30</f>
        <v>0</v>
      </c>
      <c r="BB28" s="35">
        <f t="shared" si="55"/>
        <v>0</v>
      </c>
      <c r="BC28" s="29"/>
      <c r="BE28" s="11"/>
    </row>
    <row r="29" spans="1:58" hidden="1" x14ac:dyDescent="0.3">
      <c r="A29" s="1"/>
      <c r="B29" s="7" t="s">
        <v>5</v>
      </c>
      <c r="C29" s="43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78"/>
      <c r="P29" s="35"/>
      <c r="Q29" s="35"/>
      <c r="R29" s="35"/>
      <c r="S29" s="35"/>
      <c r="T29" s="35"/>
      <c r="U29" s="35"/>
      <c r="V29" s="35"/>
      <c r="W29" s="46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46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46"/>
      <c r="BB29" s="35"/>
      <c r="BC29" s="29"/>
      <c r="BD29" s="23" t="s">
        <v>51</v>
      </c>
      <c r="BE29" s="11"/>
    </row>
    <row r="30" spans="1:58" hidden="1" x14ac:dyDescent="0.3">
      <c r="A30" s="1"/>
      <c r="B30" s="7" t="s">
        <v>6</v>
      </c>
      <c r="C30" s="43"/>
      <c r="D30" s="34"/>
      <c r="E30" s="35">
        <v>28452.83</v>
      </c>
      <c r="F30" s="35">
        <f t="shared" si="0"/>
        <v>28452.83</v>
      </c>
      <c r="G30" s="35">
        <v>-8410.0560000000005</v>
      </c>
      <c r="H30" s="35">
        <f t="shared" ref="H30:H33" si="56">F30+G30</f>
        <v>20042.774000000001</v>
      </c>
      <c r="I30" s="35"/>
      <c r="J30" s="35">
        <f t="shared" ref="J30:J33" si="57">H30+I30</f>
        <v>20042.774000000001</v>
      </c>
      <c r="K30" s="35"/>
      <c r="L30" s="35">
        <f t="shared" ref="L30:L33" si="58">J30+K30</f>
        <v>20042.774000000001</v>
      </c>
      <c r="M30" s="35"/>
      <c r="N30" s="35">
        <f t="shared" ref="N30:N33" si="59">L30+M30</f>
        <v>20042.774000000001</v>
      </c>
      <c r="O30" s="78"/>
      <c r="P30" s="35">
        <f t="shared" ref="P30:P33" si="60">N30+O30</f>
        <v>20042.774000000001</v>
      </c>
      <c r="Q30" s="35"/>
      <c r="R30" s="35">
        <f t="shared" ref="R30:R33" si="61">P30+Q30</f>
        <v>20042.774000000001</v>
      </c>
      <c r="S30" s="35">
        <v>-180</v>
      </c>
      <c r="T30" s="35">
        <f t="shared" ref="T30:T33" si="62">R30+S30</f>
        <v>19862.774000000001</v>
      </c>
      <c r="U30" s="35"/>
      <c r="V30" s="35">
        <f t="shared" ref="V30:V33" si="63">T30+U30</f>
        <v>19862.774000000001</v>
      </c>
      <c r="W30" s="46">
        <v>-43.262999999999998</v>
      </c>
      <c r="X30" s="35">
        <f t="shared" ref="X30:X33" si="64">V30+W30</f>
        <v>19819.511000000002</v>
      </c>
      <c r="Y30" s="35"/>
      <c r="Z30" s="35"/>
      <c r="AA30" s="35">
        <f t="shared" si="10"/>
        <v>0</v>
      </c>
      <c r="AB30" s="35"/>
      <c r="AC30" s="35">
        <f t="shared" ref="AC30:AC33" si="65">AA30+AB30</f>
        <v>0</v>
      </c>
      <c r="AD30" s="35"/>
      <c r="AE30" s="35">
        <f t="shared" ref="AE30:AE33" si="66">AC30+AD30</f>
        <v>0</v>
      </c>
      <c r="AF30" s="35"/>
      <c r="AG30" s="35">
        <f t="shared" ref="AG30:AG33" si="67">AE30+AF30</f>
        <v>0</v>
      </c>
      <c r="AH30" s="35"/>
      <c r="AI30" s="35">
        <f t="shared" ref="AI30:AI33" si="68">AG30+AH30</f>
        <v>0</v>
      </c>
      <c r="AJ30" s="35"/>
      <c r="AK30" s="35">
        <f t="shared" ref="AK30:AK33" si="69">AI30+AJ30</f>
        <v>0</v>
      </c>
      <c r="AL30" s="46"/>
      <c r="AM30" s="35">
        <f t="shared" ref="AM30:AM33" si="70">AK30+AL30</f>
        <v>0</v>
      </c>
      <c r="AN30" s="35"/>
      <c r="AO30" s="35"/>
      <c r="AP30" s="35">
        <f t="shared" si="17"/>
        <v>0</v>
      </c>
      <c r="AQ30" s="35"/>
      <c r="AR30" s="35">
        <f t="shared" ref="AR30:AR33" si="71">AP30+AQ30</f>
        <v>0</v>
      </c>
      <c r="AS30" s="35"/>
      <c r="AT30" s="35">
        <f t="shared" ref="AT30:AT33" si="72">AR30+AS30</f>
        <v>0</v>
      </c>
      <c r="AU30" s="35"/>
      <c r="AV30" s="35">
        <f t="shared" ref="AV30:AV33" si="73">AT30+AU30</f>
        <v>0</v>
      </c>
      <c r="AW30" s="35"/>
      <c r="AX30" s="35">
        <f t="shared" ref="AX30:AX33" si="74">AV30+AW30</f>
        <v>0</v>
      </c>
      <c r="AY30" s="35"/>
      <c r="AZ30" s="35">
        <f t="shared" ref="AZ30:AZ33" si="75">AX30+AY30</f>
        <v>0</v>
      </c>
      <c r="BA30" s="46"/>
      <c r="BB30" s="35">
        <f t="shared" ref="BB30:BB33" si="76">AZ30+BA30</f>
        <v>0</v>
      </c>
      <c r="BC30" s="39" t="s">
        <v>304</v>
      </c>
      <c r="BD30" s="23" t="s">
        <v>51</v>
      </c>
      <c r="BE30" s="11"/>
    </row>
    <row r="31" spans="1:58" hidden="1" x14ac:dyDescent="0.3">
      <c r="A31" s="1"/>
      <c r="B31" s="43" t="s">
        <v>12</v>
      </c>
      <c r="C31" s="6"/>
      <c r="D31" s="34">
        <v>72101.7</v>
      </c>
      <c r="E31" s="35">
        <f>-9107.2-62994.5</f>
        <v>-72101.7</v>
      </c>
      <c r="F31" s="35">
        <f t="shared" si="0"/>
        <v>0</v>
      </c>
      <c r="G31" s="35"/>
      <c r="H31" s="35">
        <f t="shared" si="56"/>
        <v>0</v>
      </c>
      <c r="I31" s="35"/>
      <c r="J31" s="35">
        <f t="shared" si="57"/>
        <v>0</v>
      </c>
      <c r="K31" s="35"/>
      <c r="L31" s="35">
        <f t="shared" si="58"/>
        <v>0</v>
      </c>
      <c r="M31" s="35"/>
      <c r="N31" s="35">
        <f t="shared" si="59"/>
        <v>0</v>
      </c>
      <c r="O31" s="78"/>
      <c r="P31" s="35">
        <f t="shared" si="60"/>
        <v>0</v>
      </c>
      <c r="Q31" s="35"/>
      <c r="R31" s="35">
        <f t="shared" si="61"/>
        <v>0</v>
      </c>
      <c r="S31" s="35"/>
      <c r="T31" s="35">
        <f t="shared" si="62"/>
        <v>0</v>
      </c>
      <c r="U31" s="35"/>
      <c r="V31" s="35">
        <f t="shared" si="63"/>
        <v>0</v>
      </c>
      <c r="W31" s="46"/>
      <c r="X31" s="35">
        <f t="shared" si="64"/>
        <v>0</v>
      </c>
      <c r="Y31" s="35">
        <v>0</v>
      </c>
      <c r="Z31" s="35"/>
      <c r="AA31" s="35">
        <f t="shared" si="10"/>
        <v>0</v>
      </c>
      <c r="AB31" s="35"/>
      <c r="AC31" s="35">
        <f t="shared" si="65"/>
        <v>0</v>
      </c>
      <c r="AD31" s="35"/>
      <c r="AE31" s="35">
        <f t="shared" si="66"/>
        <v>0</v>
      </c>
      <c r="AF31" s="35"/>
      <c r="AG31" s="35">
        <f t="shared" si="67"/>
        <v>0</v>
      </c>
      <c r="AH31" s="35"/>
      <c r="AI31" s="35">
        <f t="shared" si="68"/>
        <v>0</v>
      </c>
      <c r="AJ31" s="35"/>
      <c r="AK31" s="35">
        <f t="shared" si="69"/>
        <v>0</v>
      </c>
      <c r="AL31" s="46"/>
      <c r="AM31" s="35">
        <f t="shared" si="70"/>
        <v>0</v>
      </c>
      <c r="AN31" s="35">
        <v>0</v>
      </c>
      <c r="AO31" s="35"/>
      <c r="AP31" s="35">
        <f t="shared" si="17"/>
        <v>0</v>
      </c>
      <c r="AQ31" s="35"/>
      <c r="AR31" s="35">
        <f t="shared" si="71"/>
        <v>0</v>
      </c>
      <c r="AS31" s="35"/>
      <c r="AT31" s="35">
        <f t="shared" si="72"/>
        <v>0</v>
      </c>
      <c r="AU31" s="35"/>
      <c r="AV31" s="35">
        <f t="shared" si="73"/>
        <v>0</v>
      </c>
      <c r="AW31" s="35"/>
      <c r="AX31" s="35">
        <f t="shared" si="74"/>
        <v>0</v>
      </c>
      <c r="AY31" s="35"/>
      <c r="AZ31" s="35">
        <f t="shared" si="75"/>
        <v>0</v>
      </c>
      <c r="BA31" s="46"/>
      <c r="BB31" s="35">
        <f t="shared" si="76"/>
        <v>0</v>
      </c>
      <c r="BC31" s="29" t="s">
        <v>218</v>
      </c>
      <c r="BD31" s="23" t="s">
        <v>51</v>
      </c>
      <c r="BE31" s="11"/>
    </row>
    <row r="32" spans="1:58" hidden="1" x14ac:dyDescent="0.3">
      <c r="A32" s="1"/>
      <c r="B32" s="41" t="s">
        <v>27</v>
      </c>
      <c r="C32" s="43"/>
      <c r="D32" s="34">
        <v>188983.4</v>
      </c>
      <c r="E32" s="35">
        <v>-188983.4</v>
      </c>
      <c r="F32" s="35">
        <f t="shared" si="0"/>
        <v>0</v>
      </c>
      <c r="G32" s="35"/>
      <c r="H32" s="35">
        <f t="shared" si="56"/>
        <v>0</v>
      </c>
      <c r="I32" s="35"/>
      <c r="J32" s="35">
        <f t="shared" si="57"/>
        <v>0</v>
      </c>
      <c r="K32" s="35"/>
      <c r="L32" s="35">
        <f t="shared" si="58"/>
        <v>0</v>
      </c>
      <c r="M32" s="35"/>
      <c r="N32" s="35">
        <f t="shared" si="59"/>
        <v>0</v>
      </c>
      <c r="O32" s="78"/>
      <c r="P32" s="35">
        <f t="shared" si="60"/>
        <v>0</v>
      </c>
      <c r="Q32" s="35"/>
      <c r="R32" s="35">
        <f t="shared" si="61"/>
        <v>0</v>
      </c>
      <c r="S32" s="35"/>
      <c r="T32" s="35">
        <f t="shared" si="62"/>
        <v>0</v>
      </c>
      <c r="U32" s="35"/>
      <c r="V32" s="35">
        <f t="shared" si="63"/>
        <v>0</v>
      </c>
      <c r="W32" s="46"/>
      <c r="X32" s="35">
        <f t="shared" si="64"/>
        <v>0</v>
      </c>
      <c r="Y32" s="35">
        <v>0</v>
      </c>
      <c r="Z32" s="35"/>
      <c r="AA32" s="35">
        <f t="shared" si="10"/>
        <v>0</v>
      </c>
      <c r="AB32" s="35"/>
      <c r="AC32" s="35">
        <f t="shared" si="65"/>
        <v>0</v>
      </c>
      <c r="AD32" s="35"/>
      <c r="AE32" s="35">
        <f t="shared" si="66"/>
        <v>0</v>
      </c>
      <c r="AF32" s="35"/>
      <c r="AG32" s="35">
        <f t="shared" si="67"/>
        <v>0</v>
      </c>
      <c r="AH32" s="35"/>
      <c r="AI32" s="35">
        <f t="shared" si="68"/>
        <v>0</v>
      </c>
      <c r="AJ32" s="35"/>
      <c r="AK32" s="35">
        <f t="shared" si="69"/>
        <v>0</v>
      </c>
      <c r="AL32" s="46"/>
      <c r="AM32" s="35">
        <f t="shared" si="70"/>
        <v>0</v>
      </c>
      <c r="AN32" s="35">
        <v>0</v>
      </c>
      <c r="AO32" s="35"/>
      <c r="AP32" s="35">
        <f t="shared" si="17"/>
        <v>0</v>
      </c>
      <c r="AQ32" s="35"/>
      <c r="AR32" s="35">
        <f t="shared" si="71"/>
        <v>0</v>
      </c>
      <c r="AS32" s="35"/>
      <c r="AT32" s="35">
        <f t="shared" si="72"/>
        <v>0</v>
      </c>
      <c r="AU32" s="35"/>
      <c r="AV32" s="35">
        <f t="shared" si="73"/>
        <v>0</v>
      </c>
      <c r="AW32" s="35"/>
      <c r="AX32" s="35">
        <f t="shared" si="74"/>
        <v>0</v>
      </c>
      <c r="AY32" s="35"/>
      <c r="AZ32" s="35">
        <f t="shared" si="75"/>
        <v>0</v>
      </c>
      <c r="BA32" s="46"/>
      <c r="BB32" s="35">
        <f t="shared" si="76"/>
        <v>0</v>
      </c>
      <c r="BC32" s="29" t="s">
        <v>217</v>
      </c>
      <c r="BD32" s="23" t="s">
        <v>51</v>
      </c>
      <c r="BE32" s="11"/>
    </row>
    <row r="33" spans="1:57" ht="37.5" hidden="1" x14ac:dyDescent="0.3">
      <c r="A33" s="1" t="s">
        <v>74</v>
      </c>
      <c r="B33" s="41" t="s">
        <v>302</v>
      </c>
      <c r="C33" s="43" t="s">
        <v>11</v>
      </c>
      <c r="D33" s="34">
        <f>D35+D36</f>
        <v>54989.2</v>
      </c>
      <c r="E33" s="35">
        <f>E35+E36</f>
        <v>-54989.2</v>
      </c>
      <c r="F33" s="35">
        <f t="shared" si="0"/>
        <v>0</v>
      </c>
      <c r="G33" s="35">
        <f>G35+G36</f>
        <v>0</v>
      </c>
      <c r="H33" s="35">
        <f t="shared" si="56"/>
        <v>0</v>
      </c>
      <c r="I33" s="35">
        <f>I35+I36</f>
        <v>0</v>
      </c>
      <c r="J33" s="35">
        <f t="shared" si="57"/>
        <v>0</v>
      </c>
      <c r="K33" s="35">
        <f>K35+K36</f>
        <v>0</v>
      </c>
      <c r="L33" s="35">
        <f t="shared" si="58"/>
        <v>0</v>
      </c>
      <c r="M33" s="35">
        <f>M35+M36</f>
        <v>0</v>
      </c>
      <c r="N33" s="35">
        <f t="shared" si="59"/>
        <v>0</v>
      </c>
      <c r="O33" s="78">
        <f>O35+O36</f>
        <v>0</v>
      </c>
      <c r="P33" s="35">
        <f t="shared" si="60"/>
        <v>0</v>
      </c>
      <c r="Q33" s="35">
        <f>Q35+Q36</f>
        <v>0</v>
      </c>
      <c r="R33" s="35">
        <f t="shared" si="61"/>
        <v>0</v>
      </c>
      <c r="S33" s="35">
        <f>S35+S36</f>
        <v>0</v>
      </c>
      <c r="T33" s="35">
        <f t="shared" si="62"/>
        <v>0</v>
      </c>
      <c r="U33" s="35">
        <f>U35+U36</f>
        <v>0</v>
      </c>
      <c r="V33" s="35">
        <f t="shared" si="63"/>
        <v>0</v>
      </c>
      <c r="W33" s="46">
        <f>W35+W36</f>
        <v>0</v>
      </c>
      <c r="X33" s="35">
        <f t="shared" si="64"/>
        <v>0</v>
      </c>
      <c r="Y33" s="35">
        <f t="shared" ref="Y33:AN33" si="77">Y35+Y36</f>
        <v>0</v>
      </c>
      <c r="Z33" s="35">
        <f t="shared" ref="Z33:AB33" si="78">Z35+Z36</f>
        <v>0</v>
      </c>
      <c r="AA33" s="35">
        <f t="shared" si="10"/>
        <v>0</v>
      </c>
      <c r="AB33" s="35">
        <f t="shared" si="78"/>
        <v>0</v>
      </c>
      <c r="AC33" s="35">
        <f t="shared" si="65"/>
        <v>0</v>
      </c>
      <c r="AD33" s="35">
        <f t="shared" ref="AD33:AF33" si="79">AD35+AD36</f>
        <v>0</v>
      </c>
      <c r="AE33" s="35">
        <f t="shared" si="66"/>
        <v>0</v>
      </c>
      <c r="AF33" s="35">
        <f t="shared" si="79"/>
        <v>0</v>
      </c>
      <c r="AG33" s="35">
        <f t="shared" si="67"/>
        <v>0</v>
      </c>
      <c r="AH33" s="35">
        <f t="shared" ref="AH33:AJ33" si="80">AH35+AH36</f>
        <v>0</v>
      </c>
      <c r="AI33" s="35">
        <f t="shared" si="68"/>
        <v>0</v>
      </c>
      <c r="AJ33" s="35">
        <f t="shared" si="80"/>
        <v>0</v>
      </c>
      <c r="AK33" s="35">
        <f t="shared" si="69"/>
        <v>0</v>
      </c>
      <c r="AL33" s="46">
        <f t="shared" ref="AL33" si="81">AL35+AL36</f>
        <v>0</v>
      </c>
      <c r="AM33" s="35">
        <f t="shared" si="70"/>
        <v>0</v>
      </c>
      <c r="AN33" s="35">
        <f t="shared" si="77"/>
        <v>0</v>
      </c>
      <c r="AO33" s="35">
        <f>AO35+AO36</f>
        <v>0</v>
      </c>
      <c r="AP33" s="35">
        <f t="shared" si="17"/>
        <v>0</v>
      </c>
      <c r="AQ33" s="35">
        <f>AQ35+AQ36</f>
        <v>0</v>
      </c>
      <c r="AR33" s="35">
        <f t="shared" si="71"/>
        <v>0</v>
      </c>
      <c r="AS33" s="35">
        <f>AS35+AS36</f>
        <v>0</v>
      </c>
      <c r="AT33" s="35">
        <f t="shared" si="72"/>
        <v>0</v>
      </c>
      <c r="AU33" s="35">
        <f>AU35+AU36</f>
        <v>0</v>
      </c>
      <c r="AV33" s="35">
        <f t="shared" si="73"/>
        <v>0</v>
      </c>
      <c r="AW33" s="35">
        <f>AW35+AW36</f>
        <v>0</v>
      </c>
      <c r="AX33" s="35">
        <f t="shared" si="74"/>
        <v>0</v>
      </c>
      <c r="AY33" s="35">
        <f>AY35+AY36</f>
        <v>0</v>
      </c>
      <c r="AZ33" s="35">
        <f t="shared" si="75"/>
        <v>0</v>
      </c>
      <c r="BA33" s="46">
        <f>BA35+BA36</f>
        <v>0</v>
      </c>
      <c r="BB33" s="35">
        <f t="shared" si="76"/>
        <v>0</v>
      </c>
      <c r="BC33" s="29"/>
      <c r="BD33" s="23" t="s">
        <v>51</v>
      </c>
      <c r="BE33" s="11"/>
    </row>
    <row r="34" spans="1:57" hidden="1" x14ac:dyDescent="0.3">
      <c r="A34" s="40"/>
      <c r="B34" s="7" t="s">
        <v>5</v>
      </c>
      <c r="C34" s="43"/>
      <c r="D34" s="34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78"/>
      <c r="P34" s="35"/>
      <c r="Q34" s="35"/>
      <c r="R34" s="35"/>
      <c r="S34" s="35"/>
      <c r="T34" s="35"/>
      <c r="U34" s="35"/>
      <c r="V34" s="35"/>
      <c r="W34" s="46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46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46"/>
      <c r="BB34" s="35"/>
      <c r="BC34" s="29"/>
      <c r="BD34" s="23" t="s">
        <v>51</v>
      </c>
      <c r="BE34" s="11"/>
    </row>
    <row r="35" spans="1:57" hidden="1" x14ac:dyDescent="0.3">
      <c r="A35" s="40"/>
      <c r="B35" s="43" t="s">
        <v>12</v>
      </c>
      <c r="C35" s="43"/>
      <c r="D35" s="34">
        <v>13747.3</v>
      </c>
      <c r="E35" s="35">
        <v>-13747.3</v>
      </c>
      <c r="F35" s="35">
        <f t="shared" si="0"/>
        <v>0</v>
      </c>
      <c r="G35" s="35"/>
      <c r="H35" s="35">
        <f t="shared" ref="H35:H38" si="82">F35+G35</f>
        <v>0</v>
      </c>
      <c r="I35" s="35"/>
      <c r="J35" s="35">
        <f t="shared" ref="J35:J38" si="83">H35+I35</f>
        <v>0</v>
      </c>
      <c r="K35" s="35"/>
      <c r="L35" s="35">
        <f t="shared" ref="L35:L38" si="84">J35+K35</f>
        <v>0</v>
      </c>
      <c r="M35" s="35"/>
      <c r="N35" s="35">
        <f t="shared" ref="N35:N38" si="85">L35+M35</f>
        <v>0</v>
      </c>
      <c r="O35" s="78"/>
      <c r="P35" s="35">
        <f t="shared" ref="P35:P38" si="86">N35+O35</f>
        <v>0</v>
      </c>
      <c r="Q35" s="35"/>
      <c r="R35" s="35">
        <f t="shared" ref="R35:R38" si="87">P35+Q35</f>
        <v>0</v>
      </c>
      <c r="S35" s="35"/>
      <c r="T35" s="35">
        <f t="shared" ref="T35:T38" si="88">R35+S35</f>
        <v>0</v>
      </c>
      <c r="U35" s="35"/>
      <c r="V35" s="35">
        <f t="shared" ref="V35:V38" si="89">T35+U35</f>
        <v>0</v>
      </c>
      <c r="W35" s="46"/>
      <c r="X35" s="35">
        <f t="shared" ref="X35:X38" si="90">V35+W35</f>
        <v>0</v>
      </c>
      <c r="Y35" s="35">
        <v>0</v>
      </c>
      <c r="Z35" s="35"/>
      <c r="AA35" s="35">
        <f t="shared" si="10"/>
        <v>0</v>
      </c>
      <c r="AB35" s="35"/>
      <c r="AC35" s="35">
        <f t="shared" ref="AC35:AC38" si="91">AA35+AB35</f>
        <v>0</v>
      </c>
      <c r="AD35" s="35"/>
      <c r="AE35" s="35">
        <f t="shared" ref="AE35:AE38" si="92">AC35+AD35</f>
        <v>0</v>
      </c>
      <c r="AF35" s="35"/>
      <c r="AG35" s="35">
        <f t="shared" ref="AG35:AG38" si="93">AE35+AF35</f>
        <v>0</v>
      </c>
      <c r="AH35" s="35"/>
      <c r="AI35" s="35">
        <f t="shared" ref="AI35:AI38" si="94">AG35+AH35</f>
        <v>0</v>
      </c>
      <c r="AJ35" s="35"/>
      <c r="AK35" s="35">
        <f t="shared" ref="AK35:AK38" si="95">AI35+AJ35</f>
        <v>0</v>
      </c>
      <c r="AL35" s="46"/>
      <c r="AM35" s="35">
        <f t="shared" ref="AM35:AM38" si="96">AK35+AL35</f>
        <v>0</v>
      </c>
      <c r="AN35" s="35">
        <v>0</v>
      </c>
      <c r="AO35" s="35"/>
      <c r="AP35" s="35">
        <f t="shared" si="17"/>
        <v>0</v>
      </c>
      <c r="AQ35" s="35"/>
      <c r="AR35" s="35">
        <f t="shared" ref="AR35:AR38" si="97">AP35+AQ35</f>
        <v>0</v>
      </c>
      <c r="AS35" s="35"/>
      <c r="AT35" s="35">
        <f t="shared" ref="AT35:AT38" si="98">AR35+AS35</f>
        <v>0</v>
      </c>
      <c r="AU35" s="35"/>
      <c r="AV35" s="35">
        <f t="shared" ref="AV35:AV38" si="99">AT35+AU35</f>
        <v>0</v>
      </c>
      <c r="AW35" s="35"/>
      <c r="AX35" s="35">
        <f t="shared" ref="AX35:AX38" si="100">AV35+AW35</f>
        <v>0</v>
      </c>
      <c r="AY35" s="35"/>
      <c r="AZ35" s="35">
        <f t="shared" ref="AZ35:AZ38" si="101">AX35+AY35</f>
        <v>0</v>
      </c>
      <c r="BA35" s="46"/>
      <c r="BB35" s="35">
        <f t="shared" ref="BB35:BB38" si="102">AZ35+BA35</f>
        <v>0</v>
      </c>
      <c r="BC35" s="29" t="s">
        <v>217</v>
      </c>
      <c r="BD35" s="23" t="s">
        <v>51</v>
      </c>
      <c r="BE35" s="11"/>
    </row>
    <row r="36" spans="1:57" hidden="1" x14ac:dyDescent="0.3">
      <c r="A36" s="1"/>
      <c r="B36" s="41" t="s">
        <v>27</v>
      </c>
      <c r="C36" s="43"/>
      <c r="D36" s="34">
        <v>41241.9</v>
      </c>
      <c r="E36" s="35">
        <v>-41241.9</v>
      </c>
      <c r="F36" s="35">
        <f t="shared" si="0"/>
        <v>0</v>
      </c>
      <c r="G36" s="35"/>
      <c r="H36" s="35">
        <f t="shared" si="82"/>
        <v>0</v>
      </c>
      <c r="I36" s="35"/>
      <c r="J36" s="35">
        <f t="shared" si="83"/>
        <v>0</v>
      </c>
      <c r="K36" s="35"/>
      <c r="L36" s="35">
        <f t="shared" si="84"/>
        <v>0</v>
      </c>
      <c r="M36" s="35"/>
      <c r="N36" s="35">
        <f t="shared" si="85"/>
        <v>0</v>
      </c>
      <c r="O36" s="78"/>
      <c r="P36" s="35">
        <f t="shared" si="86"/>
        <v>0</v>
      </c>
      <c r="Q36" s="35"/>
      <c r="R36" s="35">
        <f t="shared" si="87"/>
        <v>0</v>
      </c>
      <c r="S36" s="35"/>
      <c r="T36" s="35">
        <f t="shared" si="88"/>
        <v>0</v>
      </c>
      <c r="U36" s="35"/>
      <c r="V36" s="35">
        <f t="shared" si="89"/>
        <v>0</v>
      </c>
      <c r="W36" s="46"/>
      <c r="X36" s="35">
        <f t="shared" si="90"/>
        <v>0</v>
      </c>
      <c r="Y36" s="35">
        <v>0</v>
      </c>
      <c r="Z36" s="35"/>
      <c r="AA36" s="35">
        <f t="shared" si="10"/>
        <v>0</v>
      </c>
      <c r="AB36" s="35"/>
      <c r="AC36" s="35">
        <f t="shared" si="91"/>
        <v>0</v>
      </c>
      <c r="AD36" s="35"/>
      <c r="AE36" s="35">
        <f t="shared" si="92"/>
        <v>0</v>
      </c>
      <c r="AF36" s="35"/>
      <c r="AG36" s="35">
        <f t="shared" si="93"/>
        <v>0</v>
      </c>
      <c r="AH36" s="35"/>
      <c r="AI36" s="35">
        <f t="shared" si="94"/>
        <v>0</v>
      </c>
      <c r="AJ36" s="35"/>
      <c r="AK36" s="35">
        <f t="shared" si="95"/>
        <v>0</v>
      </c>
      <c r="AL36" s="46"/>
      <c r="AM36" s="35">
        <f t="shared" si="96"/>
        <v>0</v>
      </c>
      <c r="AN36" s="35">
        <v>0</v>
      </c>
      <c r="AO36" s="35"/>
      <c r="AP36" s="35">
        <f t="shared" si="17"/>
        <v>0</v>
      </c>
      <c r="AQ36" s="35"/>
      <c r="AR36" s="35">
        <f t="shared" si="97"/>
        <v>0</v>
      </c>
      <c r="AS36" s="35"/>
      <c r="AT36" s="35">
        <f t="shared" si="98"/>
        <v>0</v>
      </c>
      <c r="AU36" s="35"/>
      <c r="AV36" s="35">
        <f t="shared" si="99"/>
        <v>0</v>
      </c>
      <c r="AW36" s="35"/>
      <c r="AX36" s="35">
        <f t="shared" si="100"/>
        <v>0</v>
      </c>
      <c r="AY36" s="35"/>
      <c r="AZ36" s="35">
        <f t="shared" si="101"/>
        <v>0</v>
      </c>
      <c r="BA36" s="46"/>
      <c r="BB36" s="35">
        <f t="shared" si="102"/>
        <v>0</v>
      </c>
      <c r="BC36" s="29" t="s">
        <v>217</v>
      </c>
      <c r="BD36" s="23" t="s">
        <v>51</v>
      </c>
      <c r="BE36" s="11"/>
    </row>
    <row r="37" spans="1:57" ht="56.25" x14ac:dyDescent="0.3">
      <c r="A37" s="1" t="s">
        <v>74</v>
      </c>
      <c r="B37" s="59" t="s">
        <v>49</v>
      </c>
      <c r="C37" s="59" t="s">
        <v>32</v>
      </c>
      <c r="D37" s="34">
        <v>23476.5</v>
      </c>
      <c r="E37" s="35"/>
      <c r="F37" s="35">
        <f t="shared" si="0"/>
        <v>23476.5</v>
      </c>
      <c r="G37" s="35">
        <v>80.081000000000003</v>
      </c>
      <c r="H37" s="35">
        <f t="shared" si="82"/>
        <v>23556.580999999998</v>
      </c>
      <c r="I37" s="35"/>
      <c r="J37" s="35">
        <f t="shared" si="83"/>
        <v>23556.580999999998</v>
      </c>
      <c r="K37" s="35"/>
      <c r="L37" s="35">
        <f t="shared" si="84"/>
        <v>23556.580999999998</v>
      </c>
      <c r="M37" s="35"/>
      <c r="N37" s="35">
        <f t="shared" si="85"/>
        <v>23556.580999999998</v>
      </c>
      <c r="O37" s="78"/>
      <c r="P37" s="35">
        <f t="shared" si="86"/>
        <v>23556.580999999998</v>
      </c>
      <c r="Q37" s="35"/>
      <c r="R37" s="35">
        <f t="shared" si="87"/>
        <v>23556.580999999998</v>
      </c>
      <c r="S37" s="35"/>
      <c r="T37" s="35">
        <f t="shared" si="88"/>
        <v>23556.580999999998</v>
      </c>
      <c r="U37" s="35"/>
      <c r="V37" s="35">
        <f t="shared" si="89"/>
        <v>23556.580999999998</v>
      </c>
      <c r="W37" s="46">
        <v>11500</v>
      </c>
      <c r="X37" s="35">
        <f t="shared" si="90"/>
        <v>35056.580999999998</v>
      </c>
      <c r="Y37" s="35">
        <v>222759</v>
      </c>
      <c r="Z37" s="35">
        <v>-79.599999999999994</v>
      </c>
      <c r="AA37" s="35">
        <f t="shared" si="10"/>
        <v>222679.4</v>
      </c>
      <c r="AB37" s="35"/>
      <c r="AC37" s="35">
        <f t="shared" si="91"/>
        <v>222679.4</v>
      </c>
      <c r="AD37" s="35"/>
      <c r="AE37" s="35">
        <f t="shared" si="92"/>
        <v>222679.4</v>
      </c>
      <c r="AF37" s="35"/>
      <c r="AG37" s="35">
        <f t="shared" si="93"/>
        <v>222679.4</v>
      </c>
      <c r="AH37" s="35"/>
      <c r="AI37" s="35">
        <f t="shared" si="94"/>
        <v>222679.4</v>
      </c>
      <c r="AJ37" s="35"/>
      <c r="AK37" s="35">
        <f t="shared" si="95"/>
        <v>222679.4</v>
      </c>
      <c r="AL37" s="46">
        <v>-11500</v>
      </c>
      <c r="AM37" s="35">
        <f t="shared" si="96"/>
        <v>211179.4</v>
      </c>
      <c r="AN37" s="35">
        <v>0</v>
      </c>
      <c r="AO37" s="35">
        <v>135958.44</v>
      </c>
      <c r="AP37" s="35">
        <f t="shared" si="17"/>
        <v>135958.44</v>
      </c>
      <c r="AQ37" s="35"/>
      <c r="AR37" s="35">
        <f t="shared" si="97"/>
        <v>135958.44</v>
      </c>
      <c r="AS37" s="35"/>
      <c r="AT37" s="35">
        <f t="shared" si="98"/>
        <v>135958.44</v>
      </c>
      <c r="AU37" s="35"/>
      <c r="AV37" s="35">
        <f t="shared" si="99"/>
        <v>135958.44</v>
      </c>
      <c r="AW37" s="35"/>
      <c r="AX37" s="35">
        <f t="shared" si="100"/>
        <v>135958.44</v>
      </c>
      <c r="AY37" s="35"/>
      <c r="AZ37" s="35">
        <f t="shared" si="101"/>
        <v>135958.44</v>
      </c>
      <c r="BA37" s="46"/>
      <c r="BB37" s="35">
        <f t="shared" si="102"/>
        <v>135958.44</v>
      </c>
      <c r="BC37" s="29" t="s">
        <v>197</v>
      </c>
      <c r="BE37" s="11"/>
    </row>
    <row r="38" spans="1:57" ht="37.5" x14ac:dyDescent="0.3">
      <c r="A38" s="106" t="s">
        <v>73</v>
      </c>
      <c r="B38" s="59" t="s">
        <v>50</v>
      </c>
      <c r="C38" s="59" t="s">
        <v>11</v>
      </c>
      <c r="D38" s="34"/>
      <c r="E38" s="35">
        <f>E40+E41+E42</f>
        <v>311345.35800000001</v>
      </c>
      <c r="F38" s="35">
        <f t="shared" si="0"/>
        <v>311345.35800000001</v>
      </c>
      <c r="G38" s="35">
        <f>G40+G41+G42</f>
        <v>0</v>
      </c>
      <c r="H38" s="35">
        <f t="shared" si="82"/>
        <v>311345.35800000001</v>
      </c>
      <c r="I38" s="35">
        <f>I40+I41+I42</f>
        <v>111.379</v>
      </c>
      <c r="J38" s="35">
        <f t="shared" si="83"/>
        <v>311456.73700000002</v>
      </c>
      <c r="K38" s="35">
        <f>K40+K41+K42</f>
        <v>0</v>
      </c>
      <c r="L38" s="35">
        <f t="shared" si="84"/>
        <v>311456.73700000002</v>
      </c>
      <c r="M38" s="35">
        <f>M40+M41+M42</f>
        <v>0</v>
      </c>
      <c r="N38" s="35">
        <f t="shared" si="85"/>
        <v>311456.73700000002</v>
      </c>
      <c r="O38" s="78">
        <f>O40+O41+O42</f>
        <v>1054.0150000000001</v>
      </c>
      <c r="P38" s="35">
        <f t="shared" si="86"/>
        <v>312510.75200000004</v>
      </c>
      <c r="Q38" s="35">
        <f>Q40+Q41+Q42</f>
        <v>0</v>
      </c>
      <c r="R38" s="35">
        <f t="shared" si="87"/>
        <v>312510.75200000004</v>
      </c>
      <c r="S38" s="35">
        <f>S40+S41+S42</f>
        <v>-18576.285</v>
      </c>
      <c r="T38" s="35">
        <f t="shared" si="88"/>
        <v>293934.46700000006</v>
      </c>
      <c r="U38" s="35">
        <f>U40+U41+U42</f>
        <v>0</v>
      </c>
      <c r="V38" s="35">
        <f t="shared" si="89"/>
        <v>293934.46700000006</v>
      </c>
      <c r="W38" s="46">
        <f>W40+W41+W42</f>
        <v>0</v>
      </c>
      <c r="X38" s="35">
        <f t="shared" si="90"/>
        <v>293934.46700000006</v>
      </c>
      <c r="Y38" s="35"/>
      <c r="Z38" s="35"/>
      <c r="AA38" s="35">
        <f t="shared" si="10"/>
        <v>0</v>
      </c>
      <c r="AB38" s="35"/>
      <c r="AC38" s="35">
        <f t="shared" si="91"/>
        <v>0</v>
      </c>
      <c r="AD38" s="35"/>
      <c r="AE38" s="35">
        <f t="shared" si="92"/>
        <v>0</v>
      </c>
      <c r="AF38" s="35"/>
      <c r="AG38" s="35">
        <f t="shared" si="93"/>
        <v>0</v>
      </c>
      <c r="AH38" s="35"/>
      <c r="AI38" s="35">
        <f t="shared" si="94"/>
        <v>0</v>
      </c>
      <c r="AJ38" s="35"/>
      <c r="AK38" s="35">
        <f t="shared" si="95"/>
        <v>0</v>
      </c>
      <c r="AL38" s="46"/>
      <c r="AM38" s="35">
        <f t="shared" si="96"/>
        <v>0</v>
      </c>
      <c r="AN38" s="35"/>
      <c r="AO38" s="35"/>
      <c r="AP38" s="35">
        <f t="shared" si="17"/>
        <v>0</v>
      </c>
      <c r="AQ38" s="35"/>
      <c r="AR38" s="35">
        <f t="shared" si="97"/>
        <v>0</v>
      </c>
      <c r="AS38" s="35"/>
      <c r="AT38" s="35">
        <f t="shared" si="98"/>
        <v>0</v>
      </c>
      <c r="AU38" s="35"/>
      <c r="AV38" s="35">
        <f t="shared" si="99"/>
        <v>0</v>
      </c>
      <c r="AW38" s="35"/>
      <c r="AX38" s="35">
        <f t="shared" si="100"/>
        <v>0</v>
      </c>
      <c r="AY38" s="35"/>
      <c r="AZ38" s="35">
        <f t="shared" si="101"/>
        <v>0</v>
      </c>
      <c r="BA38" s="46"/>
      <c r="BB38" s="35">
        <f t="shared" si="102"/>
        <v>0</v>
      </c>
      <c r="BC38" s="29"/>
      <c r="BE38" s="11"/>
    </row>
    <row r="39" spans="1:57" x14ac:dyDescent="0.3">
      <c r="A39" s="118"/>
      <c r="B39" s="7" t="s">
        <v>5</v>
      </c>
      <c r="C39" s="59"/>
      <c r="D39" s="34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78"/>
      <c r="P39" s="35"/>
      <c r="Q39" s="35"/>
      <c r="R39" s="35"/>
      <c r="S39" s="35"/>
      <c r="T39" s="35"/>
      <c r="U39" s="35"/>
      <c r="V39" s="35"/>
      <c r="W39" s="46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46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46"/>
      <c r="BB39" s="35"/>
      <c r="BC39" s="29"/>
      <c r="BE39" s="11"/>
    </row>
    <row r="40" spans="1:57" hidden="1" x14ac:dyDescent="0.3">
      <c r="A40" s="119"/>
      <c r="B40" s="7" t="s">
        <v>6</v>
      </c>
      <c r="C40" s="59"/>
      <c r="D40" s="34"/>
      <c r="E40" s="35">
        <v>18576.285</v>
      </c>
      <c r="F40" s="35">
        <f t="shared" si="0"/>
        <v>18576.285</v>
      </c>
      <c r="G40" s="35"/>
      <c r="H40" s="35">
        <f t="shared" ref="H40:H43" si="103">F40+G40</f>
        <v>18576.285</v>
      </c>
      <c r="I40" s="35">
        <v>111.379</v>
      </c>
      <c r="J40" s="35">
        <f t="shared" ref="J40:J43" si="104">H40+I40</f>
        <v>18687.664000000001</v>
      </c>
      <c r="K40" s="35"/>
      <c r="L40" s="35">
        <f t="shared" ref="L40:L43" si="105">J40+K40</f>
        <v>18687.664000000001</v>
      </c>
      <c r="M40" s="35"/>
      <c r="N40" s="35">
        <f t="shared" ref="N40:N43" si="106">L40+M40</f>
        <v>18687.664000000001</v>
      </c>
      <c r="O40" s="78">
        <v>1054.0150000000001</v>
      </c>
      <c r="P40" s="35">
        <f t="shared" ref="P40:P43" si="107">N40+O40</f>
        <v>19741.679</v>
      </c>
      <c r="Q40" s="35"/>
      <c r="R40" s="35">
        <f t="shared" ref="R40:R43" si="108">P40+Q40</f>
        <v>19741.679</v>
      </c>
      <c r="S40" s="35">
        <v>-18576.285</v>
      </c>
      <c r="T40" s="35">
        <f t="shared" ref="T40:T43" si="109">R40+S40</f>
        <v>1165.3940000000002</v>
      </c>
      <c r="U40" s="35"/>
      <c r="V40" s="35">
        <f t="shared" ref="V40:V43" si="110">T40+U40</f>
        <v>1165.3940000000002</v>
      </c>
      <c r="W40" s="46"/>
      <c r="X40" s="35">
        <f t="shared" ref="X40:X43" si="111">V40+W40</f>
        <v>1165.3940000000002</v>
      </c>
      <c r="Y40" s="35"/>
      <c r="Z40" s="35"/>
      <c r="AA40" s="35">
        <f t="shared" si="10"/>
        <v>0</v>
      </c>
      <c r="AB40" s="35"/>
      <c r="AC40" s="35">
        <f t="shared" ref="AC40:AC43" si="112">AA40+AB40</f>
        <v>0</v>
      </c>
      <c r="AD40" s="35"/>
      <c r="AE40" s="35">
        <f t="shared" ref="AE40:AE43" si="113">AC40+AD40</f>
        <v>0</v>
      </c>
      <c r="AF40" s="35"/>
      <c r="AG40" s="35">
        <f t="shared" ref="AG40:AG43" si="114">AE40+AF40</f>
        <v>0</v>
      </c>
      <c r="AH40" s="35"/>
      <c r="AI40" s="35">
        <f t="shared" ref="AI40:AI43" si="115">AG40+AH40</f>
        <v>0</v>
      </c>
      <c r="AJ40" s="35"/>
      <c r="AK40" s="35">
        <f t="shared" ref="AK40:AK43" si="116">AI40+AJ40</f>
        <v>0</v>
      </c>
      <c r="AL40" s="46"/>
      <c r="AM40" s="35">
        <f t="shared" ref="AM40:AM43" si="117">AK40+AL40</f>
        <v>0</v>
      </c>
      <c r="AN40" s="35"/>
      <c r="AO40" s="35"/>
      <c r="AP40" s="35">
        <f t="shared" si="17"/>
        <v>0</v>
      </c>
      <c r="AQ40" s="35"/>
      <c r="AR40" s="35">
        <f t="shared" ref="AR40:AR43" si="118">AP40+AQ40</f>
        <v>0</v>
      </c>
      <c r="AS40" s="35"/>
      <c r="AT40" s="35">
        <f t="shared" ref="AT40:AT43" si="119">AR40+AS40</f>
        <v>0</v>
      </c>
      <c r="AU40" s="35"/>
      <c r="AV40" s="35">
        <f t="shared" ref="AV40:AV43" si="120">AT40+AU40</f>
        <v>0</v>
      </c>
      <c r="AW40" s="35"/>
      <c r="AX40" s="35">
        <f t="shared" ref="AX40:AX43" si="121">AV40+AW40</f>
        <v>0</v>
      </c>
      <c r="AY40" s="35"/>
      <c r="AZ40" s="35">
        <f t="shared" ref="AZ40:AZ43" si="122">AX40+AY40</f>
        <v>0</v>
      </c>
      <c r="BA40" s="46"/>
      <c r="BB40" s="35">
        <f t="shared" ref="BB40:BB43" si="123">AZ40+BA40</f>
        <v>0</v>
      </c>
      <c r="BC40" s="29" t="s">
        <v>198</v>
      </c>
      <c r="BD40" s="23" t="s">
        <v>51</v>
      </c>
      <c r="BE40" s="11"/>
    </row>
    <row r="41" spans="1:57" x14ac:dyDescent="0.3">
      <c r="A41" s="118"/>
      <c r="B41" s="59" t="s">
        <v>12</v>
      </c>
      <c r="C41" s="59"/>
      <c r="D41" s="34"/>
      <c r="E41" s="35">
        <f>55882.573+11844.3</f>
        <v>67726.872999999992</v>
      </c>
      <c r="F41" s="35">
        <f t="shared" si="0"/>
        <v>67726.872999999992</v>
      </c>
      <c r="G41" s="35"/>
      <c r="H41" s="35">
        <f t="shared" si="103"/>
        <v>67726.872999999992</v>
      </c>
      <c r="I41" s="35"/>
      <c r="J41" s="35">
        <f t="shared" si="104"/>
        <v>67726.872999999992</v>
      </c>
      <c r="K41" s="35"/>
      <c r="L41" s="35">
        <f t="shared" si="105"/>
        <v>67726.872999999992</v>
      </c>
      <c r="M41" s="35"/>
      <c r="N41" s="35">
        <f t="shared" si="106"/>
        <v>67726.872999999992</v>
      </c>
      <c r="O41" s="78"/>
      <c r="P41" s="35">
        <f t="shared" si="107"/>
        <v>67726.872999999992</v>
      </c>
      <c r="Q41" s="35"/>
      <c r="R41" s="35">
        <f t="shared" si="108"/>
        <v>67726.872999999992</v>
      </c>
      <c r="S41" s="35"/>
      <c r="T41" s="35">
        <f t="shared" si="109"/>
        <v>67726.872999999992</v>
      </c>
      <c r="U41" s="35"/>
      <c r="V41" s="35">
        <f t="shared" si="110"/>
        <v>67726.872999999992</v>
      </c>
      <c r="W41" s="46"/>
      <c r="X41" s="35">
        <f t="shared" si="111"/>
        <v>67726.872999999992</v>
      </c>
      <c r="Y41" s="35"/>
      <c r="Z41" s="35"/>
      <c r="AA41" s="35">
        <f t="shared" si="10"/>
        <v>0</v>
      </c>
      <c r="AB41" s="35"/>
      <c r="AC41" s="35">
        <f t="shared" si="112"/>
        <v>0</v>
      </c>
      <c r="AD41" s="35"/>
      <c r="AE41" s="35">
        <f t="shared" si="113"/>
        <v>0</v>
      </c>
      <c r="AF41" s="35"/>
      <c r="AG41" s="35">
        <f t="shared" si="114"/>
        <v>0</v>
      </c>
      <c r="AH41" s="35"/>
      <c r="AI41" s="35">
        <f t="shared" si="115"/>
        <v>0</v>
      </c>
      <c r="AJ41" s="35"/>
      <c r="AK41" s="35">
        <f t="shared" si="116"/>
        <v>0</v>
      </c>
      <c r="AL41" s="46"/>
      <c r="AM41" s="35">
        <f t="shared" si="117"/>
        <v>0</v>
      </c>
      <c r="AN41" s="35"/>
      <c r="AO41" s="35"/>
      <c r="AP41" s="35">
        <f t="shared" si="17"/>
        <v>0</v>
      </c>
      <c r="AQ41" s="35"/>
      <c r="AR41" s="35">
        <f t="shared" si="118"/>
        <v>0</v>
      </c>
      <c r="AS41" s="35"/>
      <c r="AT41" s="35">
        <f t="shared" si="119"/>
        <v>0</v>
      </c>
      <c r="AU41" s="35"/>
      <c r="AV41" s="35">
        <f t="shared" si="120"/>
        <v>0</v>
      </c>
      <c r="AW41" s="35"/>
      <c r="AX41" s="35">
        <f t="shared" si="121"/>
        <v>0</v>
      </c>
      <c r="AY41" s="35"/>
      <c r="AZ41" s="35">
        <f t="shared" si="122"/>
        <v>0</v>
      </c>
      <c r="BA41" s="46"/>
      <c r="BB41" s="35">
        <f t="shared" si="123"/>
        <v>0</v>
      </c>
      <c r="BC41" s="29" t="s">
        <v>311</v>
      </c>
      <c r="BE41" s="11"/>
    </row>
    <row r="42" spans="1:57" x14ac:dyDescent="0.3">
      <c r="A42" s="118"/>
      <c r="B42" s="57" t="s">
        <v>27</v>
      </c>
      <c r="C42" s="59"/>
      <c r="D42" s="34"/>
      <c r="E42" s="35">
        <v>225042.2</v>
      </c>
      <c r="F42" s="35">
        <f t="shared" si="0"/>
        <v>225042.2</v>
      </c>
      <c r="G42" s="35"/>
      <c r="H42" s="35">
        <f t="shared" si="103"/>
        <v>225042.2</v>
      </c>
      <c r="I42" s="35"/>
      <c r="J42" s="35">
        <f t="shared" si="104"/>
        <v>225042.2</v>
      </c>
      <c r="K42" s="35"/>
      <c r="L42" s="35">
        <f t="shared" si="105"/>
        <v>225042.2</v>
      </c>
      <c r="M42" s="35"/>
      <c r="N42" s="35">
        <f t="shared" si="106"/>
        <v>225042.2</v>
      </c>
      <c r="O42" s="78"/>
      <c r="P42" s="35">
        <f t="shared" si="107"/>
        <v>225042.2</v>
      </c>
      <c r="Q42" s="35"/>
      <c r="R42" s="35">
        <f t="shared" si="108"/>
        <v>225042.2</v>
      </c>
      <c r="S42" s="35"/>
      <c r="T42" s="35">
        <f t="shared" si="109"/>
        <v>225042.2</v>
      </c>
      <c r="U42" s="35"/>
      <c r="V42" s="35">
        <f t="shared" si="110"/>
        <v>225042.2</v>
      </c>
      <c r="W42" s="46"/>
      <c r="X42" s="35">
        <f t="shared" si="111"/>
        <v>225042.2</v>
      </c>
      <c r="Y42" s="35"/>
      <c r="Z42" s="35"/>
      <c r="AA42" s="35">
        <f t="shared" si="10"/>
        <v>0</v>
      </c>
      <c r="AB42" s="35"/>
      <c r="AC42" s="35">
        <f t="shared" si="112"/>
        <v>0</v>
      </c>
      <c r="AD42" s="35"/>
      <c r="AE42" s="35">
        <f t="shared" si="113"/>
        <v>0</v>
      </c>
      <c r="AF42" s="35"/>
      <c r="AG42" s="35">
        <f t="shared" si="114"/>
        <v>0</v>
      </c>
      <c r="AH42" s="35"/>
      <c r="AI42" s="35">
        <f t="shared" si="115"/>
        <v>0</v>
      </c>
      <c r="AJ42" s="35"/>
      <c r="AK42" s="35">
        <f t="shared" si="116"/>
        <v>0</v>
      </c>
      <c r="AL42" s="46"/>
      <c r="AM42" s="35">
        <f t="shared" si="117"/>
        <v>0</v>
      </c>
      <c r="AN42" s="35"/>
      <c r="AO42" s="35"/>
      <c r="AP42" s="35">
        <f t="shared" si="17"/>
        <v>0</v>
      </c>
      <c r="AQ42" s="35"/>
      <c r="AR42" s="35">
        <f t="shared" si="118"/>
        <v>0</v>
      </c>
      <c r="AS42" s="35"/>
      <c r="AT42" s="35">
        <f t="shared" si="119"/>
        <v>0</v>
      </c>
      <c r="AU42" s="35"/>
      <c r="AV42" s="35">
        <f t="shared" si="120"/>
        <v>0</v>
      </c>
      <c r="AW42" s="35"/>
      <c r="AX42" s="35">
        <f t="shared" si="121"/>
        <v>0</v>
      </c>
      <c r="AY42" s="35"/>
      <c r="AZ42" s="35">
        <f t="shared" si="122"/>
        <v>0</v>
      </c>
      <c r="BA42" s="46"/>
      <c r="BB42" s="35">
        <f t="shared" si="123"/>
        <v>0</v>
      </c>
      <c r="BC42" s="29" t="s">
        <v>310</v>
      </c>
      <c r="BE42" s="11"/>
    </row>
    <row r="43" spans="1:57" ht="56.25" x14ac:dyDescent="0.3">
      <c r="A43" s="107"/>
      <c r="B43" s="59" t="s">
        <v>50</v>
      </c>
      <c r="C43" s="59" t="s">
        <v>32</v>
      </c>
      <c r="D43" s="34">
        <f>D46+D47+D45</f>
        <v>312399.40000000002</v>
      </c>
      <c r="E43" s="35">
        <f>E46+E47+E45</f>
        <v>-311345.35799999995</v>
      </c>
      <c r="F43" s="35">
        <f t="shared" si="0"/>
        <v>1054.042000000074</v>
      </c>
      <c r="G43" s="35">
        <f>G46+G47+G45</f>
        <v>710.58699999999999</v>
      </c>
      <c r="H43" s="35">
        <f t="shared" si="103"/>
        <v>1764.629000000074</v>
      </c>
      <c r="I43" s="35">
        <f>I46+I47+I45</f>
        <v>-710.58699999999999</v>
      </c>
      <c r="J43" s="35">
        <f t="shared" si="104"/>
        <v>1054.042000000074</v>
      </c>
      <c r="K43" s="35">
        <f>K46+K47+K45</f>
        <v>0</v>
      </c>
      <c r="L43" s="35">
        <f t="shared" si="105"/>
        <v>1054.042000000074</v>
      </c>
      <c r="M43" s="35">
        <f>M46+M47+M45</f>
        <v>0</v>
      </c>
      <c r="N43" s="35">
        <f t="shared" si="106"/>
        <v>1054.042000000074</v>
      </c>
      <c r="O43" s="78">
        <f>O46+O47+O45</f>
        <v>-1054.0150000000001</v>
      </c>
      <c r="P43" s="35">
        <f t="shared" si="107"/>
        <v>2.70000000739401E-2</v>
      </c>
      <c r="Q43" s="35">
        <f>Q46+Q47+Q45</f>
        <v>0</v>
      </c>
      <c r="R43" s="35">
        <f t="shared" si="108"/>
        <v>2.70000000739401E-2</v>
      </c>
      <c r="S43" s="35">
        <f>S46+S47+S45</f>
        <v>0</v>
      </c>
      <c r="T43" s="35">
        <f t="shared" si="109"/>
        <v>2.70000000739401E-2</v>
      </c>
      <c r="U43" s="35">
        <f>U46+U47+U45</f>
        <v>0</v>
      </c>
      <c r="V43" s="35">
        <f t="shared" si="110"/>
        <v>2.70000000739401E-2</v>
      </c>
      <c r="W43" s="46">
        <f>W46+W47+W45</f>
        <v>0</v>
      </c>
      <c r="X43" s="35">
        <f t="shared" si="111"/>
        <v>2.70000000739401E-2</v>
      </c>
      <c r="Y43" s="35">
        <f t="shared" ref="Y43:AO43" si="124">Y46+Y47+Y45</f>
        <v>0</v>
      </c>
      <c r="Z43" s="35">
        <f t="shared" ref="Z43:AB43" si="125">Z46+Z47+Z45</f>
        <v>0</v>
      </c>
      <c r="AA43" s="35">
        <f t="shared" si="10"/>
        <v>0</v>
      </c>
      <c r="AB43" s="35">
        <f t="shared" si="125"/>
        <v>0</v>
      </c>
      <c r="AC43" s="35">
        <f t="shared" si="112"/>
        <v>0</v>
      </c>
      <c r="AD43" s="35">
        <f t="shared" ref="AD43:AF43" si="126">AD46+AD47+AD45</f>
        <v>0</v>
      </c>
      <c r="AE43" s="35">
        <f t="shared" si="113"/>
        <v>0</v>
      </c>
      <c r="AF43" s="35">
        <f t="shared" si="126"/>
        <v>0</v>
      </c>
      <c r="AG43" s="35">
        <f t="shared" si="114"/>
        <v>0</v>
      </c>
      <c r="AH43" s="35">
        <f t="shared" ref="AH43:AJ43" si="127">AH46+AH47+AH45</f>
        <v>0</v>
      </c>
      <c r="AI43" s="35">
        <f t="shared" si="115"/>
        <v>0</v>
      </c>
      <c r="AJ43" s="35">
        <f t="shared" si="127"/>
        <v>0</v>
      </c>
      <c r="AK43" s="35">
        <f t="shared" si="116"/>
        <v>0</v>
      </c>
      <c r="AL43" s="46">
        <f t="shared" ref="AL43" si="128">AL46+AL47+AL45</f>
        <v>0</v>
      </c>
      <c r="AM43" s="35">
        <f t="shared" si="117"/>
        <v>0</v>
      </c>
      <c r="AN43" s="35">
        <f t="shared" si="124"/>
        <v>0</v>
      </c>
      <c r="AO43" s="35">
        <f t="shared" si="124"/>
        <v>0</v>
      </c>
      <c r="AP43" s="35">
        <f t="shared" si="17"/>
        <v>0</v>
      </c>
      <c r="AQ43" s="35">
        <f t="shared" ref="AQ43:AS43" si="129">AQ46+AQ47+AQ45</f>
        <v>0</v>
      </c>
      <c r="AR43" s="35">
        <f t="shared" si="118"/>
        <v>0</v>
      </c>
      <c r="AS43" s="35">
        <f t="shared" si="129"/>
        <v>0</v>
      </c>
      <c r="AT43" s="35">
        <f t="shared" si="119"/>
        <v>0</v>
      </c>
      <c r="AU43" s="35">
        <f t="shared" ref="AU43:AW43" si="130">AU46+AU47+AU45</f>
        <v>0</v>
      </c>
      <c r="AV43" s="35">
        <f t="shared" si="120"/>
        <v>0</v>
      </c>
      <c r="AW43" s="35">
        <f t="shared" si="130"/>
        <v>0</v>
      </c>
      <c r="AX43" s="35">
        <f t="shared" si="121"/>
        <v>0</v>
      </c>
      <c r="AY43" s="35">
        <f t="shared" ref="AY43:BA43" si="131">AY46+AY47+AY45</f>
        <v>0</v>
      </c>
      <c r="AZ43" s="35">
        <f t="shared" si="122"/>
        <v>0</v>
      </c>
      <c r="BA43" s="46">
        <f t="shared" si="131"/>
        <v>0</v>
      </c>
      <c r="BB43" s="35">
        <f t="shared" si="123"/>
        <v>0</v>
      </c>
      <c r="BC43" s="29"/>
      <c r="BE43" s="11"/>
    </row>
    <row r="44" spans="1:57" x14ac:dyDescent="0.3">
      <c r="A44" s="1"/>
      <c r="B44" s="7" t="s">
        <v>5</v>
      </c>
      <c r="C44" s="59"/>
      <c r="D44" s="34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78"/>
      <c r="P44" s="35"/>
      <c r="Q44" s="35"/>
      <c r="R44" s="35"/>
      <c r="S44" s="35"/>
      <c r="T44" s="35"/>
      <c r="U44" s="35"/>
      <c r="V44" s="35"/>
      <c r="W44" s="46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46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46"/>
      <c r="BB44" s="35"/>
      <c r="BC44" s="29"/>
      <c r="BE44" s="11"/>
    </row>
    <row r="45" spans="1:57" hidden="1" x14ac:dyDescent="0.3">
      <c r="A45" s="1"/>
      <c r="B45" s="7" t="s">
        <v>6</v>
      </c>
      <c r="C45" s="43"/>
      <c r="D45" s="34">
        <v>19630.300000000047</v>
      </c>
      <c r="E45" s="35">
        <v>-18576.285</v>
      </c>
      <c r="F45" s="35">
        <f t="shared" si="0"/>
        <v>1054.0150000000467</v>
      </c>
      <c r="G45" s="35">
        <f>111.379+599.208</f>
        <v>710.58699999999999</v>
      </c>
      <c r="H45" s="35">
        <f t="shared" ref="H45:H52" si="132">F45+G45</f>
        <v>1764.6020000000467</v>
      </c>
      <c r="I45" s="35">
        <f>-111.379-599.208</f>
        <v>-710.58699999999999</v>
      </c>
      <c r="J45" s="35">
        <f t="shared" ref="J45:J52" si="133">H45+I45</f>
        <v>1054.0150000000467</v>
      </c>
      <c r="K45" s="35"/>
      <c r="L45" s="35">
        <f t="shared" ref="L45:L52" si="134">J45+K45</f>
        <v>1054.0150000000467</v>
      </c>
      <c r="M45" s="35"/>
      <c r="N45" s="35">
        <f t="shared" ref="N45:N52" si="135">L45+M45</f>
        <v>1054.0150000000467</v>
      </c>
      <c r="O45" s="78">
        <v>-1054.0150000000001</v>
      </c>
      <c r="P45" s="35">
        <f t="shared" ref="P45:P52" si="136">N45+O45</f>
        <v>4.6611603465862572E-11</v>
      </c>
      <c r="Q45" s="35"/>
      <c r="R45" s="35">
        <f t="shared" ref="R45:R52" si="137">P45+Q45</f>
        <v>4.6611603465862572E-11</v>
      </c>
      <c r="S45" s="35"/>
      <c r="T45" s="35">
        <f t="shared" ref="T45:T52" si="138">R45+S45</f>
        <v>4.6611603465862572E-11</v>
      </c>
      <c r="U45" s="35"/>
      <c r="V45" s="35">
        <f t="shared" ref="V45:V52" si="139">T45+U45</f>
        <v>4.6611603465862572E-11</v>
      </c>
      <c r="W45" s="46"/>
      <c r="X45" s="35">
        <f t="shared" ref="X45:X52" si="140">V45+W45</f>
        <v>4.6611603465862572E-11</v>
      </c>
      <c r="Y45" s="35">
        <v>0</v>
      </c>
      <c r="Z45" s="35"/>
      <c r="AA45" s="35">
        <f t="shared" si="10"/>
        <v>0</v>
      </c>
      <c r="AB45" s="35"/>
      <c r="AC45" s="35">
        <f t="shared" ref="AC45:AC52" si="141">AA45+AB45</f>
        <v>0</v>
      </c>
      <c r="AD45" s="35"/>
      <c r="AE45" s="35">
        <f t="shared" ref="AE45:AE52" si="142">AC45+AD45</f>
        <v>0</v>
      </c>
      <c r="AF45" s="35"/>
      <c r="AG45" s="35">
        <f t="shared" ref="AG45:AG52" si="143">AE45+AF45</f>
        <v>0</v>
      </c>
      <c r="AH45" s="35"/>
      <c r="AI45" s="35">
        <f t="shared" ref="AI45:AI52" si="144">AG45+AH45</f>
        <v>0</v>
      </c>
      <c r="AJ45" s="35"/>
      <c r="AK45" s="35">
        <f t="shared" ref="AK45:AK52" si="145">AI45+AJ45</f>
        <v>0</v>
      </c>
      <c r="AL45" s="46"/>
      <c r="AM45" s="35">
        <f t="shared" ref="AM45:AM52" si="146">AK45+AL45</f>
        <v>0</v>
      </c>
      <c r="AN45" s="35">
        <v>0</v>
      </c>
      <c r="AO45" s="35"/>
      <c r="AP45" s="35">
        <f t="shared" si="17"/>
        <v>0</v>
      </c>
      <c r="AQ45" s="35"/>
      <c r="AR45" s="35">
        <f t="shared" ref="AR45:AR52" si="147">AP45+AQ45</f>
        <v>0</v>
      </c>
      <c r="AS45" s="35"/>
      <c r="AT45" s="35">
        <f t="shared" ref="AT45:AT52" si="148">AR45+AS45</f>
        <v>0</v>
      </c>
      <c r="AU45" s="35"/>
      <c r="AV45" s="35">
        <f t="shared" ref="AV45:AV52" si="149">AT45+AU45</f>
        <v>0</v>
      </c>
      <c r="AW45" s="35"/>
      <c r="AX45" s="35">
        <f t="shared" ref="AX45:AX52" si="150">AV45+AW45</f>
        <v>0</v>
      </c>
      <c r="AY45" s="35"/>
      <c r="AZ45" s="35">
        <f t="shared" ref="AZ45:AZ52" si="151">AX45+AY45</f>
        <v>0</v>
      </c>
      <c r="BA45" s="46"/>
      <c r="BB45" s="35">
        <f t="shared" ref="BB45:BB52" si="152">AZ45+BA45</f>
        <v>0</v>
      </c>
      <c r="BC45" s="29" t="s">
        <v>198</v>
      </c>
      <c r="BD45" s="23" t="s">
        <v>51</v>
      </c>
      <c r="BE45" s="11"/>
    </row>
    <row r="46" spans="1:57" x14ac:dyDescent="0.3">
      <c r="A46" s="1"/>
      <c r="B46" s="59" t="s">
        <v>12</v>
      </c>
      <c r="C46" s="59"/>
      <c r="D46" s="34">
        <v>67726.899999999994</v>
      </c>
      <c r="E46" s="35">
        <f>-55882.573-11844.3</f>
        <v>-67726.872999999992</v>
      </c>
      <c r="F46" s="35">
        <f t="shared" si="0"/>
        <v>2.7000000001862645E-2</v>
      </c>
      <c r="G46" s="35"/>
      <c r="H46" s="35">
        <f t="shared" si="132"/>
        <v>2.7000000001862645E-2</v>
      </c>
      <c r="I46" s="35"/>
      <c r="J46" s="35">
        <f t="shared" si="133"/>
        <v>2.7000000001862645E-2</v>
      </c>
      <c r="K46" s="35"/>
      <c r="L46" s="35">
        <f t="shared" si="134"/>
        <v>2.7000000001862645E-2</v>
      </c>
      <c r="M46" s="35"/>
      <c r="N46" s="35">
        <f t="shared" si="135"/>
        <v>2.7000000001862645E-2</v>
      </c>
      <c r="O46" s="78"/>
      <c r="P46" s="35">
        <f t="shared" si="136"/>
        <v>2.7000000001862645E-2</v>
      </c>
      <c r="Q46" s="35"/>
      <c r="R46" s="35">
        <f t="shared" si="137"/>
        <v>2.7000000001862645E-2</v>
      </c>
      <c r="S46" s="35"/>
      <c r="T46" s="35">
        <f t="shared" si="138"/>
        <v>2.7000000001862645E-2</v>
      </c>
      <c r="U46" s="35"/>
      <c r="V46" s="35">
        <f t="shared" si="139"/>
        <v>2.7000000001862645E-2</v>
      </c>
      <c r="W46" s="46"/>
      <c r="X46" s="35">
        <f t="shared" si="140"/>
        <v>2.7000000001862645E-2</v>
      </c>
      <c r="Y46" s="35">
        <v>0</v>
      </c>
      <c r="Z46" s="35"/>
      <c r="AA46" s="35">
        <f t="shared" si="10"/>
        <v>0</v>
      </c>
      <c r="AB46" s="35"/>
      <c r="AC46" s="35">
        <f t="shared" si="141"/>
        <v>0</v>
      </c>
      <c r="AD46" s="35"/>
      <c r="AE46" s="35">
        <f t="shared" si="142"/>
        <v>0</v>
      </c>
      <c r="AF46" s="35"/>
      <c r="AG46" s="35">
        <f t="shared" si="143"/>
        <v>0</v>
      </c>
      <c r="AH46" s="35"/>
      <c r="AI46" s="35">
        <f t="shared" si="144"/>
        <v>0</v>
      </c>
      <c r="AJ46" s="35"/>
      <c r="AK46" s="35">
        <f t="shared" si="145"/>
        <v>0</v>
      </c>
      <c r="AL46" s="46"/>
      <c r="AM46" s="35">
        <f t="shared" si="146"/>
        <v>0</v>
      </c>
      <c r="AN46" s="35">
        <v>0</v>
      </c>
      <c r="AO46" s="35"/>
      <c r="AP46" s="35">
        <f t="shared" si="17"/>
        <v>0</v>
      </c>
      <c r="AQ46" s="35"/>
      <c r="AR46" s="35">
        <f t="shared" si="147"/>
        <v>0</v>
      </c>
      <c r="AS46" s="35"/>
      <c r="AT46" s="35">
        <f t="shared" si="148"/>
        <v>0</v>
      </c>
      <c r="AU46" s="35"/>
      <c r="AV46" s="35">
        <f t="shared" si="149"/>
        <v>0</v>
      </c>
      <c r="AW46" s="35"/>
      <c r="AX46" s="35">
        <f t="shared" si="150"/>
        <v>0</v>
      </c>
      <c r="AY46" s="35"/>
      <c r="AZ46" s="35">
        <f t="shared" si="151"/>
        <v>0</v>
      </c>
      <c r="BA46" s="46"/>
      <c r="BB46" s="35">
        <f t="shared" si="152"/>
        <v>0</v>
      </c>
      <c r="BC46" s="29" t="s">
        <v>311</v>
      </c>
      <c r="BE46" s="11"/>
    </row>
    <row r="47" spans="1:57" hidden="1" x14ac:dyDescent="0.3">
      <c r="A47" s="1"/>
      <c r="B47" s="41" t="s">
        <v>27</v>
      </c>
      <c r="C47" s="6"/>
      <c r="D47" s="34">
        <v>225042.2</v>
      </c>
      <c r="E47" s="35">
        <v>-225042.2</v>
      </c>
      <c r="F47" s="35">
        <f t="shared" si="0"/>
        <v>0</v>
      </c>
      <c r="G47" s="35"/>
      <c r="H47" s="35">
        <f t="shared" si="132"/>
        <v>0</v>
      </c>
      <c r="I47" s="35"/>
      <c r="J47" s="35">
        <f t="shared" si="133"/>
        <v>0</v>
      </c>
      <c r="K47" s="35"/>
      <c r="L47" s="35">
        <f t="shared" si="134"/>
        <v>0</v>
      </c>
      <c r="M47" s="35"/>
      <c r="N47" s="35">
        <f t="shared" si="135"/>
        <v>0</v>
      </c>
      <c r="O47" s="78"/>
      <c r="P47" s="35">
        <f t="shared" si="136"/>
        <v>0</v>
      </c>
      <c r="Q47" s="35"/>
      <c r="R47" s="35">
        <f t="shared" si="137"/>
        <v>0</v>
      </c>
      <c r="S47" s="35"/>
      <c r="T47" s="35">
        <f t="shared" si="138"/>
        <v>0</v>
      </c>
      <c r="U47" s="35"/>
      <c r="V47" s="35">
        <f t="shared" si="139"/>
        <v>0</v>
      </c>
      <c r="W47" s="46"/>
      <c r="X47" s="35">
        <f t="shared" si="140"/>
        <v>0</v>
      </c>
      <c r="Y47" s="35">
        <v>0</v>
      </c>
      <c r="Z47" s="35"/>
      <c r="AA47" s="35">
        <f t="shared" si="10"/>
        <v>0</v>
      </c>
      <c r="AB47" s="35"/>
      <c r="AC47" s="35">
        <f t="shared" si="141"/>
        <v>0</v>
      </c>
      <c r="AD47" s="35"/>
      <c r="AE47" s="35">
        <f t="shared" si="142"/>
        <v>0</v>
      </c>
      <c r="AF47" s="35"/>
      <c r="AG47" s="35">
        <f t="shared" si="143"/>
        <v>0</v>
      </c>
      <c r="AH47" s="35"/>
      <c r="AI47" s="35">
        <f t="shared" si="144"/>
        <v>0</v>
      </c>
      <c r="AJ47" s="35"/>
      <c r="AK47" s="35">
        <f t="shared" si="145"/>
        <v>0</v>
      </c>
      <c r="AL47" s="46"/>
      <c r="AM47" s="35">
        <f t="shared" si="146"/>
        <v>0</v>
      </c>
      <c r="AN47" s="35">
        <v>0</v>
      </c>
      <c r="AO47" s="35"/>
      <c r="AP47" s="35">
        <f t="shared" si="17"/>
        <v>0</v>
      </c>
      <c r="AQ47" s="35"/>
      <c r="AR47" s="35">
        <f t="shared" si="147"/>
        <v>0</v>
      </c>
      <c r="AS47" s="35"/>
      <c r="AT47" s="35">
        <f t="shared" si="148"/>
        <v>0</v>
      </c>
      <c r="AU47" s="35"/>
      <c r="AV47" s="35">
        <f t="shared" si="149"/>
        <v>0</v>
      </c>
      <c r="AW47" s="35"/>
      <c r="AX47" s="35">
        <f t="shared" si="150"/>
        <v>0</v>
      </c>
      <c r="AY47" s="35"/>
      <c r="AZ47" s="35">
        <f t="shared" si="151"/>
        <v>0</v>
      </c>
      <c r="BA47" s="46"/>
      <c r="BB47" s="35">
        <f t="shared" si="152"/>
        <v>0</v>
      </c>
      <c r="BC47" s="29" t="s">
        <v>310</v>
      </c>
      <c r="BD47" s="23" t="s">
        <v>51</v>
      </c>
      <c r="BE47" s="11"/>
    </row>
    <row r="48" spans="1:57" ht="56.25" hidden="1" x14ac:dyDescent="0.3">
      <c r="A48" s="1" t="s">
        <v>72</v>
      </c>
      <c r="B48" s="43" t="s">
        <v>52</v>
      </c>
      <c r="C48" s="43" t="s">
        <v>32</v>
      </c>
      <c r="D48" s="34">
        <v>780</v>
      </c>
      <c r="E48" s="35">
        <v>-780</v>
      </c>
      <c r="F48" s="35">
        <f t="shared" si="0"/>
        <v>0</v>
      </c>
      <c r="G48" s="35"/>
      <c r="H48" s="35">
        <f t="shared" si="132"/>
        <v>0</v>
      </c>
      <c r="I48" s="35"/>
      <c r="J48" s="35">
        <f t="shared" si="133"/>
        <v>0</v>
      </c>
      <c r="K48" s="35"/>
      <c r="L48" s="35">
        <f t="shared" si="134"/>
        <v>0</v>
      </c>
      <c r="M48" s="35"/>
      <c r="N48" s="35">
        <f t="shared" si="135"/>
        <v>0</v>
      </c>
      <c r="O48" s="78"/>
      <c r="P48" s="35">
        <f t="shared" si="136"/>
        <v>0</v>
      </c>
      <c r="Q48" s="35"/>
      <c r="R48" s="35">
        <f t="shared" si="137"/>
        <v>0</v>
      </c>
      <c r="S48" s="35"/>
      <c r="T48" s="35">
        <f t="shared" si="138"/>
        <v>0</v>
      </c>
      <c r="U48" s="35"/>
      <c r="V48" s="35">
        <f t="shared" si="139"/>
        <v>0</v>
      </c>
      <c r="W48" s="46"/>
      <c r="X48" s="35">
        <f t="shared" si="140"/>
        <v>0</v>
      </c>
      <c r="Y48" s="35">
        <v>0</v>
      </c>
      <c r="Z48" s="35"/>
      <c r="AA48" s="35">
        <f t="shared" si="10"/>
        <v>0</v>
      </c>
      <c r="AB48" s="35"/>
      <c r="AC48" s="35">
        <f t="shared" si="141"/>
        <v>0</v>
      </c>
      <c r="AD48" s="35"/>
      <c r="AE48" s="35">
        <f t="shared" si="142"/>
        <v>0</v>
      </c>
      <c r="AF48" s="35"/>
      <c r="AG48" s="35">
        <f t="shared" si="143"/>
        <v>0</v>
      </c>
      <c r="AH48" s="35"/>
      <c r="AI48" s="35">
        <f t="shared" si="144"/>
        <v>0</v>
      </c>
      <c r="AJ48" s="35"/>
      <c r="AK48" s="35">
        <f t="shared" si="145"/>
        <v>0</v>
      </c>
      <c r="AL48" s="46"/>
      <c r="AM48" s="35">
        <f t="shared" si="146"/>
        <v>0</v>
      </c>
      <c r="AN48" s="35">
        <v>0</v>
      </c>
      <c r="AO48" s="35"/>
      <c r="AP48" s="35">
        <f t="shared" si="17"/>
        <v>0</v>
      </c>
      <c r="AQ48" s="35"/>
      <c r="AR48" s="35">
        <f t="shared" si="147"/>
        <v>0</v>
      </c>
      <c r="AS48" s="35"/>
      <c r="AT48" s="35">
        <f t="shared" si="148"/>
        <v>0</v>
      </c>
      <c r="AU48" s="35"/>
      <c r="AV48" s="35">
        <f t="shared" si="149"/>
        <v>0</v>
      </c>
      <c r="AW48" s="35"/>
      <c r="AX48" s="35">
        <f t="shared" si="150"/>
        <v>0</v>
      </c>
      <c r="AY48" s="35"/>
      <c r="AZ48" s="35">
        <f t="shared" si="151"/>
        <v>0</v>
      </c>
      <c r="BA48" s="46"/>
      <c r="BB48" s="35">
        <f t="shared" si="152"/>
        <v>0</v>
      </c>
      <c r="BC48" s="29" t="s">
        <v>199</v>
      </c>
      <c r="BD48" s="23" t="s">
        <v>51</v>
      </c>
      <c r="BE48" s="11"/>
    </row>
    <row r="49" spans="1:57" ht="56.25" x14ac:dyDescent="0.3">
      <c r="A49" s="1" t="s">
        <v>71</v>
      </c>
      <c r="B49" s="57" t="s">
        <v>53</v>
      </c>
      <c r="C49" s="59" t="s">
        <v>32</v>
      </c>
      <c r="D49" s="34">
        <v>0</v>
      </c>
      <c r="E49" s="35"/>
      <c r="F49" s="35">
        <f t="shared" si="0"/>
        <v>0</v>
      </c>
      <c r="G49" s="35"/>
      <c r="H49" s="35">
        <f t="shared" si="132"/>
        <v>0</v>
      </c>
      <c r="I49" s="35"/>
      <c r="J49" s="35">
        <f t="shared" si="133"/>
        <v>0</v>
      </c>
      <c r="K49" s="35"/>
      <c r="L49" s="35">
        <f t="shared" si="134"/>
        <v>0</v>
      </c>
      <c r="M49" s="35"/>
      <c r="N49" s="35">
        <f t="shared" si="135"/>
        <v>0</v>
      </c>
      <c r="O49" s="78"/>
      <c r="P49" s="35">
        <f t="shared" si="136"/>
        <v>0</v>
      </c>
      <c r="Q49" s="35"/>
      <c r="R49" s="35">
        <f t="shared" si="137"/>
        <v>0</v>
      </c>
      <c r="S49" s="35"/>
      <c r="T49" s="35">
        <f t="shared" si="138"/>
        <v>0</v>
      </c>
      <c r="U49" s="35"/>
      <c r="V49" s="35">
        <f t="shared" si="139"/>
        <v>0</v>
      </c>
      <c r="W49" s="46"/>
      <c r="X49" s="35">
        <f t="shared" si="140"/>
        <v>0</v>
      </c>
      <c r="Y49" s="35">
        <v>25599.8</v>
      </c>
      <c r="Z49" s="35">
        <v>-25599.8</v>
      </c>
      <c r="AA49" s="35">
        <f t="shared" si="10"/>
        <v>0</v>
      </c>
      <c r="AB49" s="35"/>
      <c r="AC49" s="35">
        <f t="shared" si="141"/>
        <v>0</v>
      </c>
      <c r="AD49" s="35"/>
      <c r="AE49" s="35">
        <f t="shared" si="142"/>
        <v>0</v>
      </c>
      <c r="AF49" s="35"/>
      <c r="AG49" s="35">
        <f t="shared" si="143"/>
        <v>0</v>
      </c>
      <c r="AH49" s="35"/>
      <c r="AI49" s="35">
        <f t="shared" si="144"/>
        <v>0</v>
      </c>
      <c r="AJ49" s="35"/>
      <c r="AK49" s="35">
        <f t="shared" si="145"/>
        <v>0</v>
      </c>
      <c r="AL49" s="46"/>
      <c r="AM49" s="35">
        <f t="shared" si="146"/>
        <v>0</v>
      </c>
      <c r="AN49" s="35">
        <v>245085.6</v>
      </c>
      <c r="AO49" s="35"/>
      <c r="AP49" s="35">
        <f t="shared" si="17"/>
        <v>245085.6</v>
      </c>
      <c r="AQ49" s="35"/>
      <c r="AR49" s="35">
        <f t="shared" si="147"/>
        <v>245085.6</v>
      </c>
      <c r="AS49" s="35"/>
      <c r="AT49" s="35">
        <f t="shared" si="148"/>
        <v>245085.6</v>
      </c>
      <c r="AU49" s="35"/>
      <c r="AV49" s="35">
        <f t="shared" si="149"/>
        <v>245085.6</v>
      </c>
      <c r="AW49" s="35"/>
      <c r="AX49" s="35">
        <f t="shared" si="150"/>
        <v>245085.6</v>
      </c>
      <c r="AY49" s="35"/>
      <c r="AZ49" s="35">
        <f t="shared" si="151"/>
        <v>245085.6</v>
      </c>
      <c r="BA49" s="46"/>
      <c r="BB49" s="35">
        <f t="shared" si="152"/>
        <v>245085.6</v>
      </c>
      <c r="BC49" s="29" t="s">
        <v>200</v>
      </c>
      <c r="BE49" s="11"/>
    </row>
    <row r="50" spans="1:57" ht="56.25" hidden="1" x14ac:dyDescent="0.3">
      <c r="A50" s="1" t="s">
        <v>76</v>
      </c>
      <c r="B50" s="41" t="s">
        <v>54</v>
      </c>
      <c r="C50" s="43" t="s">
        <v>32</v>
      </c>
      <c r="D50" s="34">
        <v>0</v>
      </c>
      <c r="E50" s="35"/>
      <c r="F50" s="35">
        <f t="shared" si="0"/>
        <v>0</v>
      </c>
      <c r="G50" s="35"/>
      <c r="H50" s="35">
        <f t="shared" si="132"/>
        <v>0</v>
      </c>
      <c r="I50" s="35"/>
      <c r="J50" s="35">
        <f t="shared" si="133"/>
        <v>0</v>
      </c>
      <c r="K50" s="35"/>
      <c r="L50" s="35">
        <f t="shared" si="134"/>
        <v>0</v>
      </c>
      <c r="M50" s="35"/>
      <c r="N50" s="35">
        <f t="shared" si="135"/>
        <v>0</v>
      </c>
      <c r="O50" s="78"/>
      <c r="P50" s="35">
        <f t="shared" si="136"/>
        <v>0</v>
      </c>
      <c r="Q50" s="35"/>
      <c r="R50" s="35">
        <f t="shared" si="137"/>
        <v>0</v>
      </c>
      <c r="S50" s="35"/>
      <c r="T50" s="35">
        <f t="shared" si="138"/>
        <v>0</v>
      </c>
      <c r="U50" s="35"/>
      <c r="V50" s="35">
        <f t="shared" si="139"/>
        <v>0</v>
      </c>
      <c r="W50" s="46"/>
      <c r="X50" s="35">
        <f t="shared" si="140"/>
        <v>0</v>
      </c>
      <c r="Y50" s="35">
        <v>30734.9</v>
      </c>
      <c r="Z50" s="35">
        <v>-30734.9</v>
      </c>
      <c r="AA50" s="35">
        <f t="shared" si="10"/>
        <v>0</v>
      </c>
      <c r="AB50" s="35"/>
      <c r="AC50" s="35">
        <f t="shared" si="141"/>
        <v>0</v>
      </c>
      <c r="AD50" s="35"/>
      <c r="AE50" s="35">
        <f t="shared" si="142"/>
        <v>0</v>
      </c>
      <c r="AF50" s="35"/>
      <c r="AG50" s="35">
        <f t="shared" si="143"/>
        <v>0</v>
      </c>
      <c r="AH50" s="35"/>
      <c r="AI50" s="35">
        <f t="shared" si="144"/>
        <v>0</v>
      </c>
      <c r="AJ50" s="35"/>
      <c r="AK50" s="35">
        <f t="shared" si="145"/>
        <v>0</v>
      </c>
      <c r="AL50" s="46"/>
      <c r="AM50" s="35">
        <f t="shared" si="146"/>
        <v>0</v>
      </c>
      <c r="AN50" s="35">
        <v>0</v>
      </c>
      <c r="AO50" s="35"/>
      <c r="AP50" s="35">
        <f t="shared" si="17"/>
        <v>0</v>
      </c>
      <c r="AQ50" s="35"/>
      <c r="AR50" s="35">
        <f t="shared" si="147"/>
        <v>0</v>
      </c>
      <c r="AS50" s="35"/>
      <c r="AT50" s="35">
        <f t="shared" si="148"/>
        <v>0</v>
      </c>
      <c r="AU50" s="35"/>
      <c r="AV50" s="35">
        <f t="shared" si="149"/>
        <v>0</v>
      </c>
      <c r="AW50" s="35"/>
      <c r="AX50" s="35">
        <f t="shared" si="150"/>
        <v>0</v>
      </c>
      <c r="AY50" s="35"/>
      <c r="AZ50" s="35">
        <f t="shared" si="151"/>
        <v>0</v>
      </c>
      <c r="BA50" s="46"/>
      <c r="BB50" s="35">
        <f t="shared" si="152"/>
        <v>0</v>
      </c>
      <c r="BC50" s="29" t="s">
        <v>201</v>
      </c>
      <c r="BD50" s="23" t="s">
        <v>51</v>
      </c>
      <c r="BE50" s="11"/>
    </row>
    <row r="51" spans="1:57" ht="56.25" x14ac:dyDescent="0.3">
      <c r="A51" s="1" t="s">
        <v>72</v>
      </c>
      <c r="B51" s="57" t="s">
        <v>55</v>
      </c>
      <c r="C51" s="59" t="s">
        <v>32</v>
      </c>
      <c r="D51" s="34">
        <v>0</v>
      </c>
      <c r="E51" s="35"/>
      <c r="F51" s="35">
        <f t="shared" si="0"/>
        <v>0</v>
      </c>
      <c r="G51" s="35"/>
      <c r="H51" s="35">
        <f t="shared" si="132"/>
        <v>0</v>
      </c>
      <c r="I51" s="35"/>
      <c r="J51" s="35">
        <f t="shared" si="133"/>
        <v>0</v>
      </c>
      <c r="K51" s="35"/>
      <c r="L51" s="35">
        <f t="shared" si="134"/>
        <v>0</v>
      </c>
      <c r="M51" s="35"/>
      <c r="N51" s="35">
        <f t="shared" si="135"/>
        <v>0</v>
      </c>
      <c r="O51" s="78"/>
      <c r="P51" s="35">
        <f t="shared" si="136"/>
        <v>0</v>
      </c>
      <c r="Q51" s="35"/>
      <c r="R51" s="35">
        <f t="shared" si="137"/>
        <v>0</v>
      </c>
      <c r="S51" s="35"/>
      <c r="T51" s="35">
        <f t="shared" si="138"/>
        <v>0</v>
      </c>
      <c r="U51" s="35"/>
      <c r="V51" s="35">
        <f t="shared" si="139"/>
        <v>0</v>
      </c>
      <c r="W51" s="46"/>
      <c r="X51" s="35">
        <f t="shared" si="140"/>
        <v>0</v>
      </c>
      <c r="Y51" s="35">
        <v>9100.4</v>
      </c>
      <c r="Z51" s="35"/>
      <c r="AA51" s="35">
        <f t="shared" si="10"/>
        <v>9100.4</v>
      </c>
      <c r="AB51" s="35"/>
      <c r="AC51" s="35">
        <f t="shared" si="141"/>
        <v>9100.4</v>
      </c>
      <c r="AD51" s="35"/>
      <c r="AE51" s="35">
        <f t="shared" si="142"/>
        <v>9100.4</v>
      </c>
      <c r="AF51" s="35"/>
      <c r="AG51" s="35">
        <f t="shared" si="143"/>
        <v>9100.4</v>
      </c>
      <c r="AH51" s="35"/>
      <c r="AI51" s="35">
        <f t="shared" si="144"/>
        <v>9100.4</v>
      </c>
      <c r="AJ51" s="35"/>
      <c r="AK51" s="35">
        <f t="shared" si="145"/>
        <v>9100.4</v>
      </c>
      <c r="AL51" s="46"/>
      <c r="AM51" s="35">
        <f t="shared" si="146"/>
        <v>9100.4</v>
      </c>
      <c r="AN51" s="35">
        <v>0</v>
      </c>
      <c r="AO51" s="35"/>
      <c r="AP51" s="35">
        <f t="shared" si="17"/>
        <v>0</v>
      </c>
      <c r="AQ51" s="35"/>
      <c r="AR51" s="35">
        <f t="shared" si="147"/>
        <v>0</v>
      </c>
      <c r="AS51" s="35"/>
      <c r="AT51" s="35">
        <f t="shared" si="148"/>
        <v>0</v>
      </c>
      <c r="AU51" s="35"/>
      <c r="AV51" s="35">
        <f t="shared" si="149"/>
        <v>0</v>
      </c>
      <c r="AW51" s="35"/>
      <c r="AX51" s="35">
        <f t="shared" si="150"/>
        <v>0</v>
      </c>
      <c r="AY51" s="35"/>
      <c r="AZ51" s="35">
        <f t="shared" si="151"/>
        <v>0</v>
      </c>
      <c r="BA51" s="46"/>
      <c r="BB51" s="35">
        <f t="shared" si="152"/>
        <v>0</v>
      </c>
      <c r="BC51" s="29" t="s">
        <v>202</v>
      </c>
      <c r="BE51" s="11"/>
    </row>
    <row r="52" spans="1:57" ht="56.25" x14ac:dyDescent="0.3">
      <c r="A52" s="1" t="s">
        <v>75</v>
      </c>
      <c r="B52" s="57" t="s">
        <v>56</v>
      </c>
      <c r="C52" s="59" t="s">
        <v>32</v>
      </c>
      <c r="D52" s="34">
        <f>D54+D55</f>
        <v>0</v>
      </c>
      <c r="E52" s="35">
        <f>E54+E55</f>
        <v>0</v>
      </c>
      <c r="F52" s="35">
        <f t="shared" si="0"/>
        <v>0</v>
      </c>
      <c r="G52" s="35">
        <f>G54+G55</f>
        <v>0</v>
      </c>
      <c r="H52" s="35">
        <f t="shared" si="132"/>
        <v>0</v>
      </c>
      <c r="I52" s="35">
        <f>I54+I55</f>
        <v>0</v>
      </c>
      <c r="J52" s="35">
        <f t="shared" si="133"/>
        <v>0</v>
      </c>
      <c r="K52" s="35">
        <f>K54+K55</f>
        <v>0</v>
      </c>
      <c r="L52" s="35">
        <f t="shared" si="134"/>
        <v>0</v>
      </c>
      <c r="M52" s="35">
        <f>M54+M55</f>
        <v>0</v>
      </c>
      <c r="N52" s="35">
        <f t="shared" si="135"/>
        <v>0</v>
      </c>
      <c r="O52" s="78">
        <f>O54+O55</f>
        <v>0</v>
      </c>
      <c r="P52" s="35">
        <f t="shared" si="136"/>
        <v>0</v>
      </c>
      <c r="Q52" s="35">
        <f>Q54+Q55</f>
        <v>0</v>
      </c>
      <c r="R52" s="35">
        <f t="shared" si="137"/>
        <v>0</v>
      </c>
      <c r="S52" s="35">
        <f>S54+S55</f>
        <v>0</v>
      </c>
      <c r="T52" s="35">
        <f t="shared" si="138"/>
        <v>0</v>
      </c>
      <c r="U52" s="35">
        <f>U54+U55</f>
        <v>0</v>
      </c>
      <c r="V52" s="35">
        <f t="shared" si="139"/>
        <v>0</v>
      </c>
      <c r="W52" s="46">
        <f>W54+W55</f>
        <v>0</v>
      </c>
      <c r="X52" s="35">
        <f t="shared" si="140"/>
        <v>0</v>
      </c>
      <c r="Y52" s="35">
        <f t="shared" ref="Y52:AO52" si="153">Y54+Y55</f>
        <v>19435.099999999999</v>
      </c>
      <c r="Z52" s="35">
        <f t="shared" ref="Z52:AB52" si="154">Z54+Z55</f>
        <v>0</v>
      </c>
      <c r="AA52" s="35">
        <f t="shared" si="10"/>
        <v>19435.099999999999</v>
      </c>
      <c r="AB52" s="35">
        <f t="shared" si="154"/>
        <v>0</v>
      </c>
      <c r="AC52" s="35">
        <f t="shared" si="141"/>
        <v>19435.099999999999</v>
      </c>
      <c r="AD52" s="35">
        <f t="shared" ref="AD52:AF52" si="155">AD54+AD55</f>
        <v>0</v>
      </c>
      <c r="AE52" s="35">
        <f t="shared" si="142"/>
        <v>19435.099999999999</v>
      </c>
      <c r="AF52" s="35">
        <f t="shared" si="155"/>
        <v>0</v>
      </c>
      <c r="AG52" s="35">
        <f t="shared" si="143"/>
        <v>19435.099999999999</v>
      </c>
      <c r="AH52" s="35">
        <f t="shared" ref="AH52:AJ52" si="156">AH54+AH55</f>
        <v>0</v>
      </c>
      <c r="AI52" s="35">
        <f t="shared" si="144"/>
        <v>19435.099999999999</v>
      </c>
      <c r="AJ52" s="35">
        <f t="shared" si="156"/>
        <v>0</v>
      </c>
      <c r="AK52" s="35">
        <f t="shared" si="145"/>
        <v>19435.099999999999</v>
      </c>
      <c r="AL52" s="46">
        <f t="shared" ref="AL52" si="157">AL54+AL55</f>
        <v>0</v>
      </c>
      <c r="AM52" s="35">
        <f t="shared" si="146"/>
        <v>19435.099999999999</v>
      </c>
      <c r="AN52" s="35">
        <f t="shared" si="153"/>
        <v>200564.9</v>
      </c>
      <c r="AO52" s="35">
        <f t="shared" si="153"/>
        <v>0</v>
      </c>
      <c r="AP52" s="35">
        <f t="shared" si="17"/>
        <v>200564.9</v>
      </c>
      <c r="AQ52" s="35">
        <f t="shared" ref="AQ52:AS52" si="158">AQ54+AQ55</f>
        <v>0</v>
      </c>
      <c r="AR52" s="35">
        <f t="shared" si="147"/>
        <v>200564.9</v>
      </c>
      <c r="AS52" s="35">
        <f t="shared" si="158"/>
        <v>0</v>
      </c>
      <c r="AT52" s="35">
        <f t="shared" si="148"/>
        <v>200564.9</v>
      </c>
      <c r="AU52" s="35">
        <f t="shared" ref="AU52:AW52" si="159">AU54+AU55</f>
        <v>0</v>
      </c>
      <c r="AV52" s="35">
        <f t="shared" si="149"/>
        <v>200564.9</v>
      </c>
      <c r="AW52" s="35">
        <f t="shared" si="159"/>
        <v>0</v>
      </c>
      <c r="AX52" s="35">
        <f t="shared" si="150"/>
        <v>200564.9</v>
      </c>
      <c r="AY52" s="35">
        <f t="shared" ref="AY52:BA52" si="160">AY54+AY55</f>
        <v>0</v>
      </c>
      <c r="AZ52" s="35">
        <f t="shared" si="151"/>
        <v>200564.9</v>
      </c>
      <c r="BA52" s="46">
        <f t="shared" si="160"/>
        <v>0</v>
      </c>
      <c r="BB52" s="35">
        <f t="shared" si="152"/>
        <v>200564.9</v>
      </c>
      <c r="BC52" s="29"/>
      <c r="BE52" s="11"/>
    </row>
    <row r="53" spans="1:57" x14ac:dyDescent="0.3">
      <c r="A53" s="1"/>
      <c r="B53" s="7" t="s">
        <v>5</v>
      </c>
      <c r="C53" s="59"/>
      <c r="D53" s="34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78"/>
      <c r="P53" s="35"/>
      <c r="Q53" s="35"/>
      <c r="R53" s="35"/>
      <c r="S53" s="35"/>
      <c r="T53" s="35"/>
      <c r="U53" s="35"/>
      <c r="V53" s="35"/>
      <c r="W53" s="46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46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46"/>
      <c r="BB53" s="35"/>
      <c r="BC53" s="29"/>
      <c r="BE53" s="11"/>
    </row>
    <row r="54" spans="1:57" hidden="1" x14ac:dyDescent="0.3">
      <c r="A54" s="1"/>
      <c r="B54" s="7" t="s">
        <v>6</v>
      </c>
      <c r="C54" s="43"/>
      <c r="D54" s="34">
        <v>0</v>
      </c>
      <c r="E54" s="35"/>
      <c r="F54" s="35">
        <f t="shared" si="0"/>
        <v>0</v>
      </c>
      <c r="G54" s="35"/>
      <c r="H54" s="35">
        <f t="shared" ref="H54:H56" si="161">F54+G54</f>
        <v>0</v>
      </c>
      <c r="I54" s="35"/>
      <c r="J54" s="35">
        <f t="shared" ref="J54:J56" si="162">H54+I54</f>
        <v>0</v>
      </c>
      <c r="K54" s="35"/>
      <c r="L54" s="35">
        <f t="shared" ref="L54:L56" si="163">J54+K54</f>
        <v>0</v>
      </c>
      <c r="M54" s="35"/>
      <c r="N54" s="35">
        <f t="shared" ref="N54:N56" si="164">L54+M54</f>
        <v>0</v>
      </c>
      <c r="O54" s="78"/>
      <c r="P54" s="35">
        <f t="shared" ref="P54:P56" si="165">N54+O54</f>
        <v>0</v>
      </c>
      <c r="Q54" s="35"/>
      <c r="R54" s="35">
        <f t="shared" ref="R54:R56" si="166">P54+Q54</f>
        <v>0</v>
      </c>
      <c r="S54" s="35"/>
      <c r="T54" s="35">
        <f t="shared" ref="T54:T56" si="167">R54+S54</f>
        <v>0</v>
      </c>
      <c r="U54" s="35"/>
      <c r="V54" s="35">
        <f t="shared" ref="V54:V56" si="168">T54+U54</f>
        <v>0</v>
      </c>
      <c r="W54" s="46"/>
      <c r="X54" s="35">
        <f t="shared" ref="X54:X56" si="169">V54+W54</f>
        <v>0</v>
      </c>
      <c r="Y54" s="35">
        <v>19435.099999999999</v>
      </c>
      <c r="Z54" s="35"/>
      <c r="AA54" s="35">
        <f t="shared" si="10"/>
        <v>19435.099999999999</v>
      </c>
      <c r="AB54" s="35"/>
      <c r="AC54" s="35">
        <f t="shared" ref="AC54:AC56" si="170">AA54+AB54</f>
        <v>19435.099999999999</v>
      </c>
      <c r="AD54" s="35"/>
      <c r="AE54" s="35">
        <f t="shared" ref="AE54:AE56" si="171">AC54+AD54</f>
        <v>19435.099999999999</v>
      </c>
      <c r="AF54" s="35"/>
      <c r="AG54" s="35">
        <f t="shared" ref="AG54:AG56" si="172">AE54+AF54</f>
        <v>19435.099999999999</v>
      </c>
      <c r="AH54" s="35"/>
      <c r="AI54" s="35">
        <f t="shared" ref="AI54:AI56" si="173">AG54+AH54</f>
        <v>19435.099999999999</v>
      </c>
      <c r="AJ54" s="35"/>
      <c r="AK54" s="35">
        <f t="shared" ref="AK54:AK56" si="174">AI54+AJ54</f>
        <v>19435.099999999999</v>
      </c>
      <c r="AL54" s="46"/>
      <c r="AM54" s="35">
        <f t="shared" ref="AM54:AM56" si="175">AK54+AL54</f>
        <v>19435.099999999999</v>
      </c>
      <c r="AN54" s="35">
        <v>93792.299999999988</v>
      </c>
      <c r="AO54" s="35"/>
      <c r="AP54" s="35">
        <f t="shared" si="17"/>
        <v>93792.299999999988</v>
      </c>
      <c r="AQ54" s="35"/>
      <c r="AR54" s="35">
        <f t="shared" ref="AR54:AR56" si="176">AP54+AQ54</f>
        <v>93792.299999999988</v>
      </c>
      <c r="AS54" s="35"/>
      <c r="AT54" s="35">
        <f t="shared" ref="AT54:AT56" si="177">AR54+AS54</f>
        <v>93792.299999999988</v>
      </c>
      <c r="AU54" s="35"/>
      <c r="AV54" s="35">
        <f t="shared" ref="AV54:AV56" si="178">AT54+AU54</f>
        <v>93792.299999999988</v>
      </c>
      <c r="AW54" s="35"/>
      <c r="AX54" s="35">
        <f t="shared" ref="AX54:AX56" si="179">AV54+AW54</f>
        <v>93792.299999999988</v>
      </c>
      <c r="AY54" s="35"/>
      <c r="AZ54" s="35">
        <f t="shared" ref="AZ54:AZ56" si="180">AX54+AY54</f>
        <v>93792.299999999988</v>
      </c>
      <c r="BA54" s="46"/>
      <c r="BB54" s="35">
        <f t="shared" ref="BB54:BB56" si="181">AZ54+BA54</f>
        <v>93792.299999999988</v>
      </c>
      <c r="BC54" s="29" t="s">
        <v>203</v>
      </c>
      <c r="BD54" s="23" t="s">
        <v>51</v>
      </c>
      <c r="BE54" s="11"/>
    </row>
    <row r="55" spans="1:57" x14ac:dyDescent="0.3">
      <c r="A55" s="1"/>
      <c r="B55" s="59" t="s">
        <v>12</v>
      </c>
      <c r="C55" s="59"/>
      <c r="D55" s="34">
        <v>0</v>
      </c>
      <c r="E55" s="35"/>
      <c r="F55" s="35">
        <f t="shared" si="0"/>
        <v>0</v>
      </c>
      <c r="G55" s="35"/>
      <c r="H55" s="35">
        <f t="shared" si="161"/>
        <v>0</v>
      </c>
      <c r="I55" s="35"/>
      <c r="J55" s="35">
        <f t="shared" si="162"/>
        <v>0</v>
      </c>
      <c r="K55" s="35"/>
      <c r="L55" s="35">
        <f t="shared" si="163"/>
        <v>0</v>
      </c>
      <c r="M55" s="35"/>
      <c r="N55" s="35">
        <f t="shared" si="164"/>
        <v>0</v>
      </c>
      <c r="O55" s="78"/>
      <c r="P55" s="35">
        <f t="shared" si="165"/>
        <v>0</v>
      </c>
      <c r="Q55" s="35"/>
      <c r="R55" s="35">
        <f t="shared" si="166"/>
        <v>0</v>
      </c>
      <c r="S55" s="35"/>
      <c r="T55" s="35">
        <f t="shared" si="167"/>
        <v>0</v>
      </c>
      <c r="U55" s="35"/>
      <c r="V55" s="35">
        <f t="shared" si="168"/>
        <v>0</v>
      </c>
      <c r="W55" s="46"/>
      <c r="X55" s="35">
        <f t="shared" si="169"/>
        <v>0</v>
      </c>
      <c r="Y55" s="35">
        <v>0</v>
      </c>
      <c r="Z55" s="35"/>
      <c r="AA55" s="35">
        <f t="shared" si="10"/>
        <v>0</v>
      </c>
      <c r="AB55" s="35"/>
      <c r="AC55" s="35">
        <f t="shared" si="170"/>
        <v>0</v>
      </c>
      <c r="AD55" s="35"/>
      <c r="AE55" s="35">
        <f t="shared" si="171"/>
        <v>0</v>
      </c>
      <c r="AF55" s="35"/>
      <c r="AG55" s="35">
        <f t="shared" si="172"/>
        <v>0</v>
      </c>
      <c r="AH55" s="35"/>
      <c r="AI55" s="35">
        <f t="shared" si="173"/>
        <v>0</v>
      </c>
      <c r="AJ55" s="35"/>
      <c r="AK55" s="35">
        <f t="shared" si="174"/>
        <v>0</v>
      </c>
      <c r="AL55" s="46"/>
      <c r="AM55" s="35">
        <f t="shared" si="175"/>
        <v>0</v>
      </c>
      <c r="AN55" s="35">
        <v>106772.6</v>
      </c>
      <c r="AO55" s="35"/>
      <c r="AP55" s="35">
        <f t="shared" si="17"/>
        <v>106772.6</v>
      </c>
      <c r="AQ55" s="35"/>
      <c r="AR55" s="35">
        <f t="shared" si="176"/>
        <v>106772.6</v>
      </c>
      <c r="AS55" s="35"/>
      <c r="AT55" s="35">
        <f t="shared" si="177"/>
        <v>106772.6</v>
      </c>
      <c r="AU55" s="35"/>
      <c r="AV55" s="35">
        <f t="shared" si="178"/>
        <v>106772.6</v>
      </c>
      <c r="AW55" s="35"/>
      <c r="AX55" s="35">
        <f t="shared" si="179"/>
        <v>106772.6</v>
      </c>
      <c r="AY55" s="35"/>
      <c r="AZ55" s="35">
        <f t="shared" si="180"/>
        <v>106772.6</v>
      </c>
      <c r="BA55" s="46"/>
      <c r="BB55" s="35">
        <f t="shared" si="181"/>
        <v>106772.6</v>
      </c>
      <c r="BC55" s="29" t="s">
        <v>307</v>
      </c>
      <c r="BE55" s="11"/>
    </row>
    <row r="56" spans="1:57" ht="56.25" x14ac:dyDescent="0.3">
      <c r="A56" s="1" t="s">
        <v>76</v>
      </c>
      <c r="B56" s="57" t="s">
        <v>350</v>
      </c>
      <c r="C56" s="59" t="s">
        <v>32</v>
      </c>
      <c r="D56" s="34">
        <v>17739.900000000001</v>
      </c>
      <c r="E56" s="35">
        <f>E58+E59+E60</f>
        <v>368533.6</v>
      </c>
      <c r="F56" s="35">
        <f t="shared" si="0"/>
        <v>386273.5</v>
      </c>
      <c r="G56" s="35">
        <f>G58+G59+G60</f>
        <v>0</v>
      </c>
      <c r="H56" s="35">
        <f t="shared" si="161"/>
        <v>386273.5</v>
      </c>
      <c r="I56" s="35">
        <f>I58+I59+I60</f>
        <v>0</v>
      </c>
      <c r="J56" s="35">
        <f t="shared" si="162"/>
        <v>386273.5</v>
      </c>
      <c r="K56" s="35">
        <f>K58+K59+K60</f>
        <v>0</v>
      </c>
      <c r="L56" s="35">
        <f t="shared" si="163"/>
        <v>386273.5</v>
      </c>
      <c r="M56" s="35">
        <f>M58+M59+M60</f>
        <v>0</v>
      </c>
      <c r="N56" s="35">
        <f t="shared" si="164"/>
        <v>386273.5</v>
      </c>
      <c r="O56" s="78">
        <f>O58+O59+O60</f>
        <v>0</v>
      </c>
      <c r="P56" s="35">
        <f t="shared" si="165"/>
        <v>386273.5</v>
      </c>
      <c r="Q56" s="35">
        <f>Q58+Q59+Q60</f>
        <v>0</v>
      </c>
      <c r="R56" s="35">
        <f t="shared" si="166"/>
        <v>386273.5</v>
      </c>
      <c r="S56" s="35">
        <f>S58+S59+S60</f>
        <v>0</v>
      </c>
      <c r="T56" s="35">
        <f t="shared" si="167"/>
        <v>386273.5</v>
      </c>
      <c r="U56" s="35">
        <f>U58+U59+U60</f>
        <v>0</v>
      </c>
      <c r="V56" s="35">
        <f t="shared" si="168"/>
        <v>386273.5</v>
      </c>
      <c r="W56" s="46">
        <f>W58+W59+W60</f>
        <v>0</v>
      </c>
      <c r="X56" s="35">
        <f t="shared" si="169"/>
        <v>386273.5</v>
      </c>
      <c r="Y56" s="35">
        <v>359255.5</v>
      </c>
      <c r="Z56" s="35">
        <f>Z58+Z59+Z60</f>
        <v>339200.5</v>
      </c>
      <c r="AA56" s="35">
        <f t="shared" si="10"/>
        <v>698456</v>
      </c>
      <c r="AB56" s="35">
        <f>AB58+AB59+AB60</f>
        <v>-179602.7</v>
      </c>
      <c r="AC56" s="35">
        <f t="shared" si="170"/>
        <v>518853.3</v>
      </c>
      <c r="AD56" s="35">
        <f>AD58+AD59+AD60</f>
        <v>0</v>
      </c>
      <c r="AE56" s="35">
        <f t="shared" si="171"/>
        <v>518853.3</v>
      </c>
      <c r="AF56" s="35">
        <f>AF58+AF59+AF60</f>
        <v>0</v>
      </c>
      <c r="AG56" s="35">
        <f t="shared" si="172"/>
        <v>518853.3</v>
      </c>
      <c r="AH56" s="35">
        <f>AH58+AH59+AH60</f>
        <v>0</v>
      </c>
      <c r="AI56" s="35">
        <f t="shared" si="173"/>
        <v>518853.3</v>
      </c>
      <c r="AJ56" s="35">
        <f>AJ58+AJ59+AJ60</f>
        <v>0</v>
      </c>
      <c r="AK56" s="35">
        <f t="shared" si="174"/>
        <v>518853.3</v>
      </c>
      <c r="AL56" s="46">
        <f>AL58+AL59+AL60</f>
        <v>0</v>
      </c>
      <c r="AM56" s="35">
        <f t="shared" si="175"/>
        <v>518853.3</v>
      </c>
      <c r="AN56" s="35">
        <v>94000</v>
      </c>
      <c r="AO56" s="35">
        <f>AO58+AO59+AO60</f>
        <v>-94000</v>
      </c>
      <c r="AP56" s="35">
        <f t="shared" si="17"/>
        <v>0</v>
      </c>
      <c r="AQ56" s="35">
        <f>AQ58+AQ59+AQ60</f>
        <v>0</v>
      </c>
      <c r="AR56" s="35">
        <f t="shared" si="176"/>
        <v>0</v>
      </c>
      <c r="AS56" s="35">
        <f>AS58+AS59+AS60</f>
        <v>0</v>
      </c>
      <c r="AT56" s="35">
        <f t="shared" si="177"/>
        <v>0</v>
      </c>
      <c r="AU56" s="35">
        <f>AU58+AU59+AU60</f>
        <v>0</v>
      </c>
      <c r="AV56" s="35">
        <f t="shared" si="178"/>
        <v>0</v>
      </c>
      <c r="AW56" s="35">
        <f>AW58+AW59+AW60</f>
        <v>0</v>
      </c>
      <c r="AX56" s="35">
        <f t="shared" si="179"/>
        <v>0</v>
      </c>
      <c r="AY56" s="35">
        <f>AY58+AY59+AY60</f>
        <v>0</v>
      </c>
      <c r="AZ56" s="35">
        <f t="shared" si="180"/>
        <v>0</v>
      </c>
      <c r="BA56" s="46">
        <f>BA58+BA59+BA60</f>
        <v>0</v>
      </c>
      <c r="BB56" s="35">
        <f t="shared" si="181"/>
        <v>0</v>
      </c>
      <c r="BE56" s="11"/>
    </row>
    <row r="57" spans="1:57" x14ac:dyDescent="0.3">
      <c r="A57" s="1"/>
      <c r="B57" s="7" t="s">
        <v>5</v>
      </c>
      <c r="C57" s="59"/>
      <c r="D57" s="34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78"/>
      <c r="P57" s="35"/>
      <c r="Q57" s="35"/>
      <c r="R57" s="35"/>
      <c r="S57" s="35"/>
      <c r="T57" s="35"/>
      <c r="U57" s="35"/>
      <c r="V57" s="35"/>
      <c r="W57" s="46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46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46"/>
      <c r="BB57" s="35"/>
      <c r="BC57" s="29"/>
      <c r="BE57" s="11"/>
    </row>
    <row r="58" spans="1:57" hidden="1" x14ac:dyDescent="0.3">
      <c r="A58" s="1"/>
      <c r="B58" s="7" t="s">
        <v>6</v>
      </c>
      <c r="C58" s="43"/>
      <c r="D58" s="34">
        <v>17739.900000000001</v>
      </c>
      <c r="E58" s="35">
        <v>178999.9</v>
      </c>
      <c r="F58" s="35">
        <f t="shared" si="0"/>
        <v>196739.8</v>
      </c>
      <c r="G58" s="35"/>
      <c r="H58" s="35">
        <f t="shared" ref="H58:H61" si="182">F58+G58</f>
        <v>196739.8</v>
      </c>
      <c r="I58" s="35"/>
      <c r="J58" s="35">
        <f t="shared" ref="J58:J61" si="183">H58+I58</f>
        <v>196739.8</v>
      </c>
      <c r="K58" s="35"/>
      <c r="L58" s="35">
        <f t="shared" ref="L58:L61" si="184">J58+K58</f>
        <v>196739.8</v>
      </c>
      <c r="M58" s="35"/>
      <c r="N58" s="35">
        <f t="shared" ref="N58:N61" si="185">L58+M58</f>
        <v>196739.8</v>
      </c>
      <c r="O58" s="78"/>
      <c r="P58" s="35">
        <f t="shared" ref="P58:P61" si="186">N58+O58</f>
        <v>196739.8</v>
      </c>
      <c r="Q58" s="35"/>
      <c r="R58" s="35">
        <f t="shared" ref="R58:R61" si="187">P58+Q58</f>
        <v>196739.8</v>
      </c>
      <c r="S58" s="35"/>
      <c r="T58" s="35">
        <f t="shared" ref="T58:T61" si="188">R58+S58</f>
        <v>196739.8</v>
      </c>
      <c r="U58" s="35"/>
      <c r="V58" s="35">
        <f t="shared" ref="V58:V61" si="189">T58+U58</f>
        <v>196739.8</v>
      </c>
      <c r="W58" s="46"/>
      <c r="X58" s="35">
        <f t="shared" ref="X58:X61" si="190">V58+W58</f>
        <v>196739.8</v>
      </c>
      <c r="Y58" s="35">
        <v>359255.5</v>
      </c>
      <c r="Z58" s="35">
        <v>-166015.79999999999</v>
      </c>
      <c r="AA58" s="35">
        <f t="shared" si="10"/>
        <v>193239.7</v>
      </c>
      <c r="AB58" s="35">
        <v>-179602.7</v>
      </c>
      <c r="AC58" s="35">
        <f t="shared" ref="AC58:AC61" si="191">AA58+AB58</f>
        <v>13637</v>
      </c>
      <c r="AD58" s="35"/>
      <c r="AE58" s="35">
        <f t="shared" ref="AE58:AE61" si="192">AC58+AD58</f>
        <v>13637</v>
      </c>
      <c r="AF58" s="35"/>
      <c r="AG58" s="35">
        <f t="shared" ref="AG58:AG61" si="193">AE58+AF58</f>
        <v>13637</v>
      </c>
      <c r="AH58" s="35"/>
      <c r="AI58" s="35">
        <f t="shared" ref="AI58:AI61" si="194">AG58+AH58</f>
        <v>13637</v>
      </c>
      <c r="AJ58" s="35"/>
      <c r="AK58" s="35">
        <f t="shared" ref="AK58:AK61" si="195">AI58+AJ58</f>
        <v>13637</v>
      </c>
      <c r="AL58" s="46"/>
      <c r="AM58" s="35">
        <f t="shared" ref="AM58:AM61" si="196">AK58+AL58</f>
        <v>13637</v>
      </c>
      <c r="AN58" s="35">
        <v>94000</v>
      </c>
      <c r="AO58" s="35">
        <v>-94000</v>
      </c>
      <c r="AP58" s="35">
        <f t="shared" si="17"/>
        <v>0</v>
      </c>
      <c r="AQ58" s="35"/>
      <c r="AR58" s="35">
        <f t="shared" ref="AR58:AR61" si="197">AP58+AQ58</f>
        <v>0</v>
      </c>
      <c r="AS58" s="35"/>
      <c r="AT58" s="35">
        <f t="shared" ref="AT58:AT61" si="198">AR58+AS58</f>
        <v>0</v>
      </c>
      <c r="AU58" s="35"/>
      <c r="AV58" s="35">
        <f t="shared" ref="AV58:AV61" si="199">AT58+AU58</f>
        <v>0</v>
      </c>
      <c r="AW58" s="35"/>
      <c r="AX58" s="35">
        <f t="shared" ref="AX58:AX61" si="200">AV58+AW58</f>
        <v>0</v>
      </c>
      <c r="AY58" s="35"/>
      <c r="AZ58" s="35">
        <f t="shared" ref="AZ58:AZ61" si="201">AX58+AY58</f>
        <v>0</v>
      </c>
      <c r="BA58" s="46"/>
      <c r="BB58" s="35">
        <f t="shared" ref="BB58:BB61" si="202">AZ58+BA58</f>
        <v>0</v>
      </c>
      <c r="BC58" s="29" t="s">
        <v>204</v>
      </c>
      <c r="BD58" s="23" t="s">
        <v>51</v>
      </c>
      <c r="BE58" s="11"/>
    </row>
    <row r="59" spans="1:57" x14ac:dyDescent="0.3">
      <c r="A59" s="1"/>
      <c r="B59" s="59" t="s">
        <v>12</v>
      </c>
      <c r="C59" s="59"/>
      <c r="D59" s="34"/>
      <c r="E59" s="35">
        <v>9476.7000000000007</v>
      </c>
      <c r="F59" s="35">
        <f t="shared" si="0"/>
        <v>9476.7000000000007</v>
      </c>
      <c r="G59" s="35"/>
      <c r="H59" s="35">
        <f t="shared" si="182"/>
        <v>9476.7000000000007</v>
      </c>
      <c r="I59" s="35"/>
      <c r="J59" s="35">
        <f t="shared" si="183"/>
        <v>9476.7000000000007</v>
      </c>
      <c r="K59" s="35"/>
      <c r="L59" s="35">
        <f t="shared" si="184"/>
        <v>9476.7000000000007</v>
      </c>
      <c r="M59" s="35"/>
      <c r="N59" s="35">
        <f t="shared" si="185"/>
        <v>9476.7000000000007</v>
      </c>
      <c r="O59" s="78"/>
      <c r="P59" s="35">
        <f t="shared" si="186"/>
        <v>9476.7000000000007</v>
      </c>
      <c r="Q59" s="35"/>
      <c r="R59" s="35">
        <f t="shared" si="187"/>
        <v>9476.7000000000007</v>
      </c>
      <c r="S59" s="35"/>
      <c r="T59" s="35">
        <f t="shared" si="188"/>
        <v>9476.7000000000007</v>
      </c>
      <c r="U59" s="35"/>
      <c r="V59" s="35">
        <f t="shared" si="189"/>
        <v>9476.7000000000007</v>
      </c>
      <c r="W59" s="46"/>
      <c r="X59" s="35">
        <f t="shared" si="190"/>
        <v>9476.7000000000007</v>
      </c>
      <c r="Y59" s="35"/>
      <c r="Z59" s="35">
        <v>25260.799999999999</v>
      </c>
      <c r="AA59" s="35">
        <f t="shared" si="10"/>
        <v>25260.799999999999</v>
      </c>
      <c r="AB59" s="35"/>
      <c r="AC59" s="35">
        <f t="shared" si="191"/>
        <v>25260.799999999999</v>
      </c>
      <c r="AD59" s="35"/>
      <c r="AE59" s="35">
        <f t="shared" si="192"/>
        <v>25260.799999999999</v>
      </c>
      <c r="AF59" s="35"/>
      <c r="AG59" s="35">
        <f t="shared" si="193"/>
        <v>25260.799999999999</v>
      </c>
      <c r="AH59" s="35"/>
      <c r="AI59" s="35">
        <f t="shared" si="194"/>
        <v>25260.799999999999</v>
      </c>
      <c r="AJ59" s="35"/>
      <c r="AK59" s="35">
        <f t="shared" si="195"/>
        <v>25260.799999999999</v>
      </c>
      <c r="AL59" s="46"/>
      <c r="AM59" s="35">
        <f t="shared" si="196"/>
        <v>25260.799999999999</v>
      </c>
      <c r="AN59" s="35"/>
      <c r="AO59" s="35"/>
      <c r="AP59" s="35">
        <f t="shared" si="17"/>
        <v>0</v>
      </c>
      <c r="AQ59" s="35"/>
      <c r="AR59" s="35">
        <f t="shared" si="197"/>
        <v>0</v>
      </c>
      <c r="AS59" s="35"/>
      <c r="AT59" s="35">
        <f t="shared" si="198"/>
        <v>0</v>
      </c>
      <c r="AU59" s="35"/>
      <c r="AV59" s="35">
        <f t="shared" si="199"/>
        <v>0</v>
      </c>
      <c r="AW59" s="35"/>
      <c r="AX59" s="35">
        <f t="shared" si="200"/>
        <v>0</v>
      </c>
      <c r="AY59" s="35"/>
      <c r="AZ59" s="35">
        <f t="shared" si="201"/>
        <v>0</v>
      </c>
      <c r="BA59" s="46"/>
      <c r="BB59" s="35">
        <f t="shared" si="202"/>
        <v>0</v>
      </c>
      <c r="BC59" s="29" t="s">
        <v>310</v>
      </c>
      <c r="BE59" s="11"/>
    </row>
    <row r="60" spans="1:57" x14ac:dyDescent="0.3">
      <c r="A60" s="1"/>
      <c r="B60" s="57" t="s">
        <v>27</v>
      </c>
      <c r="C60" s="59"/>
      <c r="D60" s="34"/>
      <c r="E60" s="35">
        <v>180057</v>
      </c>
      <c r="F60" s="35">
        <f t="shared" si="0"/>
        <v>180057</v>
      </c>
      <c r="G60" s="35"/>
      <c r="H60" s="35">
        <f t="shared" si="182"/>
        <v>180057</v>
      </c>
      <c r="I60" s="35"/>
      <c r="J60" s="35">
        <f t="shared" si="183"/>
        <v>180057</v>
      </c>
      <c r="K60" s="35"/>
      <c r="L60" s="35">
        <f t="shared" si="184"/>
        <v>180057</v>
      </c>
      <c r="M60" s="35"/>
      <c r="N60" s="35">
        <f t="shared" si="185"/>
        <v>180057</v>
      </c>
      <c r="O60" s="78"/>
      <c r="P60" s="35">
        <f t="shared" si="186"/>
        <v>180057</v>
      </c>
      <c r="Q60" s="35"/>
      <c r="R60" s="35">
        <f t="shared" si="187"/>
        <v>180057</v>
      </c>
      <c r="S60" s="35"/>
      <c r="T60" s="35">
        <f t="shared" si="188"/>
        <v>180057</v>
      </c>
      <c r="U60" s="35"/>
      <c r="V60" s="35">
        <f t="shared" si="189"/>
        <v>180057</v>
      </c>
      <c r="W60" s="46"/>
      <c r="X60" s="35">
        <f t="shared" si="190"/>
        <v>180057</v>
      </c>
      <c r="Y60" s="35"/>
      <c r="Z60" s="35">
        <v>479955.5</v>
      </c>
      <c r="AA60" s="35">
        <f t="shared" si="10"/>
        <v>479955.5</v>
      </c>
      <c r="AB60" s="35"/>
      <c r="AC60" s="35">
        <f t="shared" si="191"/>
        <v>479955.5</v>
      </c>
      <c r="AD60" s="35"/>
      <c r="AE60" s="35">
        <f t="shared" si="192"/>
        <v>479955.5</v>
      </c>
      <c r="AF60" s="35"/>
      <c r="AG60" s="35">
        <f t="shared" si="193"/>
        <v>479955.5</v>
      </c>
      <c r="AH60" s="35"/>
      <c r="AI60" s="35">
        <f t="shared" si="194"/>
        <v>479955.5</v>
      </c>
      <c r="AJ60" s="35"/>
      <c r="AK60" s="35">
        <f t="shared" si="195"/>
        <v>479955.5</v>
      </c>
      <c r="AL60" s="46"/>
      <c r="AM60" s="35">
        <f t="shared" si="196"/>
        <v>479955.5</v>
      </c>
      <c r="AN60" s="35"/>
      <c r="AO60" s="35"/>
      <c r="AP60" s="35">
        <f t="shared" si="17"/>
        <v>0</v>
      </c>
      <c r="AQ60" s="35"/>
      <c r="AR60" s="35">
        <f t="shared" si="197"/>
        <v>0</v>
      </c>
      <c r="AS60" s="35"/>
      <c r="AT60" s="35">
        <f t="shared" si="198"/>
        <v>0</v>
      </c>
      <c r="AU60" s="35"/>
      <c r="AV60" s="35">
        <f t="shared" si="199"/>
        <v>0</v>
      </c>
      <c r="AW60" s="35"/>
      <c r="AX60" s="35">
        <f t="shared" si="200"/>
        <v>0</v>
      </c>
      <c r="AY60" s="35"/>
      <c r="AZ60" s="35">
        <f t="shared" si="201"/>
        <v>0</v>
      </c>
      <c r="BA60" s="46"/>
      <c r="BB60" s="35">
        <f t="shared" si="202"/>
        <v>0</v>
      </c>
      <c r="BC60" s="29" t="s">
        <v>310</v>
      </c>
      <c r="BE60" s="11"/>
    </row>
    <row r="61" spans="1:57" ht="56.25" x14ac:dyDescent="0.3">
      <c r="A61" s="1" t="s">
        <v>77</v>
      </c>
      <c r="B61" s="57" t="s">
        <v>315</v>
      </c>
      <c r="C61" s="59" t="s">
        <v>32</v>
      </c>
      <c r="D61" s="34">
        <f>D63+D64</f>
        <v>17770.600000000006</v>
      </c>
      <c r="E61" s="35">
        <f>E63+E64+E65</f>
        <v>368502.9</v>
      </c>
      <c r="F61" s="35">
        <f t="shared" si="0"/>
        <v>386273.5</v>
      </c>
      <c r="G61" s="35">
        <f>G63+G64+G65</f>
        <v>0</v>
      </c>
      <c r="H61" s="35">
        <f t="shared" si="182"/>
        <v>386273.5</v>
      </c>
      <c r="I61" s="35">
        <f>I63+I64+I65</f>
        <v>0</v>
      </c>
      <c r="J61" s="35">
        <f t="shared" si="183"/>
        <v>386273.5</v>
      </c>
      <c r="K61" s="35">
        <f>K63+K64+K65</f>
        <v>0</v>
      </c>
      <c r="L61" s="35">
        <f t="shared" si="184"/>
        <v>386273.5</v>
      </c>
      <c r="M61" s="35">
        <f>M63+M64+M65</f>
        <v>0</v>
      </c>
      <c r="N61" s="35">
        <f t="shared" si="185"/>
        <v>386273.5</v>
      </c>
      <c r="O61" s="78">
        <f>O63+O64+O65</f>
        <v>0</v>
      </c>
      <c r="P61" s="35">
        <f t="shared" si="186"/>
        <v>386273.5</v>
      </c>
      <c r="Q61" s="35">
        <f>Q63+Q64+Q65</f>
        <v>0</v>
      </c>
      <c r="R61" s="35">
        <f t="shared" si="187"/>
        <v>386273.5</v>
      </c>
      <c r="S61" s="35">
        <f>S63+S64+S65</f>
        <v>0</v>
      </c>
      <c r="T61" s="35">
        <f t="shared" si="188"/>
        <v>386273.5</v>
      </c>
      <c r="U61" s="35">
        <f>U63+U64+U65</f>
        <v>0</v>
      </c>
      <c r="V61" s="35">
        <f t="shared" si="189"/>
        <v>386273.5</v>
      </c>
      <c r="W61" s="46">
        <f>W63+W64+W65</f>
        <v>0</v>
      </c>
      <c r="X61" s="35">
        <f t="shared" si="190"/>
        <v>386273.5</v>
      </c>
      <c r="Y61" s="35">
        <f t="shared" ref="Y61:AN61" si="203">Y63+Y64</f>
        <v>359224.79999999993</v>
      </c>
      <c r="Z61" s="35">
        <f>Z63+Z64+Z65</f>
        <v>552406.6</v>
      </c>
      <c r="AA61" s="35">
        <f t="shared" si="10"/>
        <v>911631.39999999991</v>
      </c>
      <c r="AB61" s="35">
        <f>AB63+AB64+AB65</f>
        <v>179602.7</v>
      </c>
      <c r="AC61" s="35">
        <f t="shared" si="191"/>
        <v>1091234.0999999999</v>
      </c>
      <c r="AD61" s="35">
        <f>AD63+AD64+AD65</f>
        <v>0</v>
      </c>
      <c r="AE61" s="35">
        <f t="shared" si="192"/>
        <v>1091234.0999999999</v>
      </c>
      <c r="AF61" s="35">
        <f>AF63+AF64+AF65</f>
        <v>0</v>
      </c>
      <c r="AG61" s="35">
        <f t="shared" si="193"/>
        <v>1091234.0999999999</v>
      </c>
      <c r="AH61" s="35">
        <f>AH63+AH64+AH65</f>
        <v>0</v>
      </c>
      <c r="AI61" s="35">
        <f t="shared" si="194"/>
        <v>1091234.0999999999</v>
      </c>
      <c r="AJ61" s="35">
        <f>AJ63+AJ64+AJ65</f>
        <v>0</v>
      </c>
      <c r="AK61" s="35">
        <f t="shared" si="195"/>
        <v>1091234.0999999999</v>
      </c>
      <c r="AL61" s="46">
        <f>AL63+AL64+AL65</f>
        <v>0</v>
      </c>
      <c r="AM61" s="35">
        <f t="shared" si="196"/>
        <v>1091234.0999999999</v>
      </c>
      <c r="AN61" s="35">
        <f t="shared" si="203"/>
        <v>94000</v>
      </c>
      <c r="AO61" s="35">
        <f>AO63+AO64+AO65</f>
        <v>-94000</v>
      </c>
      <c r="AP61" s="35">
        <f t="shared" si="17"/>
        <v>0</v>
      </c>
      <c r="AQ61" s="35">
        <f>AQ63+AQ64+AQ65</f>
        <v>0</v>
      </c>
      <c r="AR61" s="35">
        <f t="shared" si="197"/>
        <v>0</v>
      </c>
      <c r="AS61" s="35">
        <f>AS63+AS64+AS65</f>
        <v>0</v>
      </c>
      <c r="AT61" s="35">
        <f t="shared" si="198"/>
        <v>0</v>
      </c>
      <c r="AU61" s="35">
        <f>AU63+AU64+AU65</f>
        <v>0</v>
      </c>
      <c r="AV61" s="35">
        <f t="shared" si="199"/>
        <v>0</v>
      </c>
      <c r="AW61" s="35">
        <f>AW63+AW64+AW65</f>
        <v>0</v>
      </c>
      <c r="AX61" s="35">
        <f t="shared" si="200"/>
        <v>0</v>
      </c>
      <c r="AY61" s="35">
        <f>AY63+AY64+AY65</f>
        <v>0</v>
      </c>
      <c r="AZ61" s="35">
        <f t="shared" si="201"/>
        <v>0</v>
      </c>
      <c r="BA61" s="46">
        <f>BA63+BA64+BA65</f>
        <v>0</v>
      </c>
      <c r="BB61" s="35">
        <f t="shared" si="202"/>
        <v>0</v>
      </c>
      <c r="BC61" s="29"/>
      <c r="BE61" s="11"/>
    </row>
    <row r="62" spans="1:57" x14ac:dyDescent="0.3">
      <c r="A62" s="1"/>
      <c r="B62" s="57" t="s">
        <v>5</v>
      </c>
      <c r="C62" s="59"/>
      <c r="D62" s="34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78"/>
      <c r="P62" s="35"/>
      <c r="Q62" s="35"/>
      <c r="R62" s="35"/>
      <c r="S62" s="35"/>
      <c r="T62" s="35"/>
      <c r="U62" s="35"/>
      <c r="V62" s="35"/>
      <c r="W62" s="46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46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46"/>
      <c r="BB62" s="35"/>
      <c r="BC62" s="29"/>
      <c r="BE62" s="11"/>
    </row>
    <row r="63" spans="1:57" hidden="1" x14ac:dyDescent="0.3">
      <c r="A63" s="1"/>
      <c r="B63" s="41" t="s">
        <v>6</v>
      </c>
      <c r="C63" s="6"/>
      <c r="D63" s="34">
        <v>17770.600000000006</v>
      </c>
      <c r="E63" s="35">
        <v>178969.2</v>
      </c>
      <c r="F63" s="35">
        <f t="shared" si="0"/>
        <v>196739.80000000002</v>
      </c>
      <c r="G63" s="35"/>
      <c r="H63" s="35">
        <f t="shared" ref="H63:H85" si="204">F63+G63</f>
        <v>196739.80000000002</v>
      </c>
      <c r="I63" s="35"/>
      <c r="J63" s="35">
        <f t="shared" ref="J63:J85" si="205">H63+I63</f>
        <v>196739.80000000002</v>
      </c>
      <c r="K63" s="35"/>
      <c r="L63" s="35">
        <f t="shared" ref="L63:L85" si="206">J63+K63</f>
        <v>196739.80000000002</v>
      </c>
      <c r="M63" s="35"/>
      <c r="N63" s="35">
        <f t="shared" ref="N63:N85" si="207">L63+M63</f>
        <v>196739.80000000002</v>
      </c>
      <c r="O63" s="78"/>
      <c r="P63" s="35">
        <f t="shared" ref="P63:P85" si="208">N63+O63</f>
        <v>196739.80000000002</v>
      </c>
      <c r="Q63" s="35"/>
      <c r="R63" s="35">
        <f t="shared" ref="R63:R85" si="209">P63+Q63</f>
        <v>196739.80000000002</v>
      </c>
      <c r="S63" s="35"/>
      <c r="T63" s="35">
        <f t="shared" ref="T63:T85" si="210">R63+S63</f>
        <v>196739.80000000002</v>
      </c>
      <c r="U63" s="35"/>
      <c r="V63" s="35">
        <f t="shared" ref="V63:V85" si="211">T63+U63</f>
        <v>196739.80000000002</v>
      </c>
      <c r="W63" s="46"/>
      <c r="X63" s="35">
        <f t="shared" ref="X63:X85" si="212">V63+W63</f>
        <v>196739.80000000002</v>
      </c>
      <c r="Y63" s="35">
        <v>344947.19999999995</v>
      </c>
      <c r="Z63" s="35">
        <v>61467.9</v>
      </c>
      <c r="AA63" s="35">
        <f t="shared" si="10"/>
        <v>406415.1</v>
      </c>
      <c r="AB63" s="35">
        <v>179602.7</v>
      </c>
      <c r="AC63" s="35">
        <f t="shared" ref="AC63:AC85" si="213">AA63+AB63</f>
        <v>586017.80000000005</v>
      </c>
      <c r="AD63" s="35"/>
      <c r="AE63" s="35">
        <f t="shared" ref="AE63:AE85" si="214">AC63+AD63</f>
        <v>586017.80000000005</v>
      </c>
      <c r="AF63" s="35"/>
      <c r="AG63" s="35">
        <f t="shared" ref="AG63:AG85" si="215">AE63+AF63</f>
        <v>586017.80000000005</v>
      </c>
      <c r="AH63" s="35"/>
      <c r="AI63" s="35">
        <f t="shared" ref="AI63:AI85" si="216">AG63+AH63</f>
        <v>586017.80000000005</v>
      </c>
      <c r="AJ63" s="35"/>
      <c r="AK63" s="35">
        <f t="shared" ref="AK63:AK85" si="217">AI63+AJ63</f>
        <v>586017.80000000005</v>
      </c>
      <c r="AL63" s="46"/>
      <c r="AM63" s="35">
        <f t="shared" ref="AM63:AM85" si="218">AK63+AL63</f>
        <v>586017.80000000005</v>
      </c>
      <c r="AN63" s="35">
        <v>94000</v>
      </c>
      <c r="AO63" s="35">
        <v>-94000</v>
      </c>
      <c r="AP63" s="35">
        <f t="shared" si="17"/>
        <v>0</v>
      </c>
      <c r="AQ63" s="35"/>
      <c r="AR63" s="35">
        <f t="shared" ref="AR63:AR85" si="219">AP63+AQ63</f>
        <v>0</v>
      </c>
      <c r="AS63" s="35"/>
      <c r="AT63" s="35">
        <f t="shared" ref="AT63:AT85" si="220">AR63+AS63</f>
        <v>0</v>
      </c>
      <c r="AU63" s="35"/>
      <c r="AV63" s="35">
        <f t="shared" ref="AV63:AV85" si="221">AT63+AU63</f>
        <v>0</v>
      </c>
      <c r="AW63" s="35"/>
      <c r="AX63" s="35">
        <f t="shared" ref="AX63:AX85" si="222">AV63+AW63</f>
        <v>0</v>
      </c>
      <c r="AY63" s="35"/>
      <c r="AZ63" s="35">
        <f t="shared" ref="AZ63:AZ85" si="223">AX63+AY63</f>
        <v>0</v>
      </c>
      <c r="BA63" s="46"/>
      <c r="BB63" s="35">
        <f t="shared" ref="BB63:BB85" si="224">AZ63+BA63</f>
        <v>0</v>
      </c>
      <c r="BC63" s="29" t="s">
        <v>205</v>
      </c>
      <c r="BD63" s="23" t="s">
        <v>51</v>
      </c>
      <c r="BE63" s="11"/>
    </row>
    <row r="64" spans="1:57" x14ac:dyDescent="0.3">
      <c r="A64" s="1"/>
      <c r="B64" s="57" t="s">
        <v>12</v>
      </c>
      <c r="C64" s="6"/>
      <c r="D64" s="34">
        <v>0</v>
      </c>
      <c r="E64" s="35">
        <v>9476.7000000000007</v>
      </c>
      <c r="F64" s="35">
        <f t="shared" si="0"/>
        <v>9476.7000000000007</v>
      </c>
      <c r="G64" s="35"/>
      <c r="H64" s="35">
        <f t="shared" si="204"/>
        <v>9476.7000000000007</v>
      </c>
      <c r="I64" s="35"/>
      <c r="J64" s="35">
        <f t="shared" si="205"/>
        <v>9476.7000000000007</v>
      </c>
      <c r="K64" s="35"/>
      <c r="L64" s="35">
        <f t="shared" si="206"/>
        <v>9476.7000000000007</v>
      </c>
      <c r="M64" s="35"/>
      <c r="N64" s="35">
        <f t="shared" si="207"/>
        <v>9476.7000000000007</v>
      </c>
      <c r="O64" s="78"/>
      <c r="P64" s="35">
        <f t="shared" si="208"/>
        <v>9476.7000000000007</v>
      </c>
      <c r="Q64" s="35"/>
      <c r="R64" s="35">
        <f t="shared" si="209"/>
        <v>9476.7000000000007</v>
      </c>
      <c r="S64" s="35"/>
      <c r="T64" s="35">
        <f t="shared" si="210"/>
        <v>9476.7000000000007</v>
      </c>
      <c r="U64" s="35"/>
      <c r="V64" s="35">
        <f t="shared" si="211"/>
        <v>9476.7000000000007</v>
      </c>
      <c r="W64" s="46"/>
      <c r="X64" s="35">
        <f t="shared" si="212"/>
        <v>9476.7000000000007</v>
      </c>
      <c r="Y64" s="35">
        <v>14277.6</v>
      </c>
      <c r="Z64" s="35">
        <f>-14277.6+25260.8</f>
        <v>10983.199999999999</v>
      </c>
      <c r="AA64" s="35">
        <f t="shared" si="10"/>
        <v>25260.799999999999</v>
      </c>
      <c r="AB64" s="35"/>
      <c r="AC64" s="35">
        <f t="shared" si="213"/>
        <v>25260.799999999999</v>
      </c>
      <c r="AD64" s="35"/>
      <c r="AE64" s="35">
        <f t="shared" si="214"/>
        <v>25260.799999999999</v>
      </c>
      <c r="AF64" s="35"/>
      <c r="AG64" s="35">
        <f t="shared" si="215"/>
        <v>25260.799999999999</v>
      </c>
      <c r="AH64" s="35"/>
      <c r="AI64" s="35">
        <f t="shared" si="216"/>
        <v>25260.799999999999</v>
      </c>
      <c r="AJ64" s="35"/>
      <c r="AK64" s="35">
        <f t="shared" si="217"/>
        <v>25260.799999999999</v>
      </c>
      <c r="AL64" s="46"/>
      <c r="AM64" s="35">
        <f t="shared" si="218"/>
        <v>25260.799999999999</v>
      </c>
      <c r="AN64" s="35">
        <v>0</v>
      </c>
      <c r="AO64" s="35"/>
      <c r="AP64" s="35">
        <f t="shared" si="17"/>
        <v>0</v>
      </c>
      <c r="AQ64" s="35"/>
      <c r="AR64" s="35">
        <f t="shared" si="219"/>
        <v>0</v>
      </c>
      <c r="AS64" s="35"/>
      <c r="AT64" s="35">
        <f t="shared" si="220"/>
        <v>0</v>
      </c>
      <c r="AU64" s="35"/>
      <c r="AV64" s="35">
        <f t="shared" si="221"/>
        <v>0</v>
      </c>
      <c r="AW64" s="35"/>
      <c r="AX64" s="35">
        <f t="shared" si="222"/>
        <v>0</v>
      </c>
      <c r="AY64" s="35"/>
      <c r="AZ64" s="35">
        <f t="shared" si="223"/>
        <v>0</v>
      </c>
      <c r="BA64" s="46"/>
      <c r="BB64" s="35">
        <f t="shared" si="224"/>
        <v>0</v>
      </c>
      <c r="BC64" s="29" t="s">
        <v>312</v>
      </c>
      <c r="BE64" s="11"/>
    </row>
    <row r="65" spans="1:57" x14ac:dyDescent="0.3">
      <c r="A65" s="1"/>
      <c r="B65" s="57" t="s">
        <v>27</v>
      </c>
      <c r="C65" s="6"/>
      <c r="D65" s="34"/>
      <c r="E65" s="35">
        <v>180057</v>
      </c>
      <c r="F65" s="35">
        <f t="shared" si="0"/>
        <v>180057</v>
      </c>
      <c r="G65" s="35"/>
      <c r="H65" s="35">
        <f t="shared" si="204"/>
        <v>180057</v>
      </c>
      <c r="I65" s="35"/>
      <c r="J65" s="35">
        <f t="shared" si="205"/>
        <v>180057</v>
      </c>
      <c r="K65" s="35"/>
      <c r="L65" s="35">
        <f t="shared" si="206"/>
        <v>180057</v>
      </c>
      <c r="M65" s="35"/>
      <c r="N65" s="35">
        <f t="shared" si="207"/>
        <v>180057</v>
      </c>
      <c r="O65" s="78"/>
      <c r="P65" s="35">
        <f t="shared" si="208"/>
        <v>180057</v>
      </c>
      <c r="Q65" s="35"/>
      <c r="R65" s="35">
        <f t="shared" si="209"/>
        <v>180057</v>
      </c>
      <c r="S65" s="35"/>
      <c r="T65" s="35">
        <f t="shared" si="210"/>
        <v>180057</v>
      </c>
      <c r="U65" s="35"/>
      <c r="V65" s="35">
        <f t="shared" si="211"/>
        <v>180057</v>
      </c>
      <c r="W65" s="46"/>
      <c r="X65" s="35">
        <f t="shared" si="212"/>
        <v>180057</v>
      </c>
      <c r="Y65" s="35"/>
      <c r="Z65" s="35">
        <v>479955.5</v>
      </c>
      <c r="AA65" s="35">
        <f t="shared" si="10"/>
        <v>479955.5</v>
      </c>
      <c r="AB65" s="35"/>
      <c r="AC65" s="35">
        <f t="shared" si="213"/>
        <v>479955.5</v>
      </c>
      <c r="AD65" s="35"/>
      <c r="AE65" s="35">
        <f t="shared" si="214"/>
        <v>479955.5</v>
      </c>
      <c r="AF65" s="35"/>
      <c r="AG65" s="35">
        <f t="shared" si="215"/>
        <v>479955.5</v>
      </c>
      <c r="AH65" s="35"/>
      <c r="AI65" s="35">
        <f t="shared" si="216"/>
        <v>479955.5</v>
      </c>
      <c r="AJ65" s="35"/>
      <c r="AK65" s="35">
        <f t="shared" si="217"/>
        <v>479955.5</v>
      </c>
      <c r="AL65" s="46"/>
      <c r="AM65" s="35">
        <f t="shared" si="218"/>
        <v>479955.5</v>
      </c>
      <c r="AN65" s="35"/>
      <c r="AO65" s="35"/>
      <c r="AP65" s="35">
        <f t="shared" si="17"/>
        <v>0</v>
      </c>
      <c r="AQ65" s="35"/>
      <c r="AR65" s="35">
        <f t="shared" si="219"/>
        <v>0</v>
      </c>
      <c r="AS65" s="35"/>
      <c r="AT65" s="35">
        <f t="shared" si="220"/>
        <v>0</v>
      </c>
      <c r="AU65" s="35"/>
      <c r="AV65" s="35">
        <f t="shared" si="221"/>
        <v>0</v>
      </c>
      <c r="AW65" s="35"/>
      <c r="AX65" s="35">
        <f t="shared" si="222"/>
        <v>0</v>
      </c>
      <c r="AY65" s="35"/>
      <c r="AZ65" s="35">
        <f t="shared" si="223"/>
        <v>0</v>
      </c>
      <c r="BA65" s="46"/>
      <c r="BB65" s="35">
        <f t="shared" si="224"/>
        <v>0</v>
      </c>
      <c r="BC65" s="29" t="s">
        <v>310</v>
      </c>
      <c r="BE65" s="11"/>
    </row>
    <row r="66" spans="1:57" ht="37.5" x14ac:dyDescent="0.3">
      <c r="A66" s="1" t="s">
        <v>78</v>
      </c>
      <c r="B66" s="57" t="s">
        <v>57</v>
      </c>
      <c r="C66" s="59" t="s">
        <v>11</v>
      </c>
      <c r="D66" s="34">
        <v>6999.9</v>
      </c>
      <c r="E66" s="35"/>
      <c r="F66" s="35">
        <f t="shared" si="0"/>
        <v>6999.9</v>
      </c>
      <c r="G66" s="35"/>
      <c r="H66" s="35">
        <f t="shared" si="204"/>
        <v>6999.9</v>
      </c>
      <c r="I66" s="35"/>
      <c r="J66" s="35">
        <f t="shared" si="205"/>
        <v>6999.9</v>
      </c>
      <c r="K66" s="35"/>
      <c r="L66" s="35">
        <f t="shared" si="206"/>
        <v>6999.9</v>
      </c>
      <c r="M66" s="35"/>
      <c r="N66" s="35">
        <f t="shared" si="207"/>
        <v>6999.9</v>
      </c>
      <c r="O66" s="78">
        <v>-6999.9</v>
      </c>
      <c r="P66" s="35">
        <f t="shared" si="208"/>
        <v>0</v>
      </c>
      <c r="Q66" s="35"/>
      <c r="R66" s="35">
        <f t="shared" si="209"/>
        <v>0</v>
      </c>
      <c r="S66" s="35"/>
      <c r="T66" s="35">
        <f t="shared" si="210"/>
        <v>0</v>
      </c>
      <c r="U66" s="35"/>
      <c r="V66" s="35">
        <f t="shared" si="211"/>
        <v>0</v>
      </c>
      <c r="W66" s="46"/>
      <c r="X66" s="35">
        <f t="shared" si="212"/>
        <v>0</v>
      </c>
      <c r="Y66" s="35">
        <v>0</v>
      </c>
      <c r="Z66" s="35"/>
      <c r="AA66" s="35">
        <f t="shared" si="10"/>
        <v>0</v>
      </c>
      <c r="AB66" s="35"/>
      <c r="AC66" s="35">
        <f t="shared" si="213"/>
        <v>0</v>
      </c>
      <c r="AD66" s="35"/>
      <c r="AE66" s="35">
        <f t="shared" si="214"/>
        <v>0</v>
      </c>
      <c r="AF66" s="35"/>
      <c r="AG66" s="35">
        <f t="shared" si="215"/>
        <v>0</v>
      </c>
      <c r="AH66" s="35"/>
      <c r="AI66" s="35">
        <f t="shared" si="216"/>
        <v>0</v>
      </c>
      <c r="AJ66" s="35"/>
      <c r="AK66" s="35">
        <f t="shared" si="217"/>
        <v>0</v>
      </c>
      <c r="AL66" s="46"/>
      <c r="AM66" s="35">
        <f t="shared" si="218"/>
        <v>0</v>
      </c>
      <c r="AN66" s="35">
        <v>0</v>
      </c>
      <c r="AO66" s="35"/>
      <c r="AP66" s="35">
        <f t="shared" si="17"/>
        <v>0</v>
      </c>
      <c r="AQ66" s="35"/>
      <c r="AR66" s="35">
        <f t="shared" si="219"/>
        <v>0</v>
      </c>
      <c r="AS66" s="35"/>
      <c r="AT66" s="35">
        <f t="shared" si="220"/>
        <v>0</v>
      </c>
      <c r="AU66" s="35"/>
      <c r="AV66" s="35">
        <f t="shared" si="221"/>
        <v>0</v>
      </c>
      <c r="AW66" s="35">
        <v>6999.9</v>
      </c>
      <c r="AX66" s="35">
        <f t="shared" si="222"/>
        <v>6999.9</v>
      </c>
      <c r="AY66" s="35"/>
      <c r="AZ66" s="35">
        <f t="shared" si="223"/>
        <v>6999.9</v>
      </c>
      <c r="BA66" s="46"/>
      <c r="BB66" s="35">
        <f t="shared" si="224"/>
        <v>6999.9</v>
      </c>
      <c r="BC66" s="29" t="s">
        <v>206</v>
      </c>
      <c r="BE66" s="11"/>
    </row>
    <row r="67" spans="1:57" ht="37.5" x14ac:dyDescent="0.3">
      <c r="A67" s="1" t="s">
        <v>79</v>
      </c>
      <c r="B67" s="57" t="s">
        <v>58</v>
      </c>
      <c r="C67" s="59" t="s">
        <v>11</v>
      </c>
      <c r="D67" s="34">
        <v>622.9</v>
      </c>
      <c r="E67" s="35"/>
      <c r="F67" s="35">
        <f t="shared" si="0"/>
        <v>622.9</v>
      </c>
      <c r="G67" s="35"/>
      <c r="H67" s="35">
        <f t="shared" si="204"/>
        <v>622.9</v>
      </c>
      <c r="I67" s="35"/>
      <c r="J67" s="35">
        <f t="shared" si="205"/>
        <v>622.9</v>
      </c>
      <c r="K67" s="35"/>
      <c r="L67" s="35">
        <f t="shared" si="206"/>
        <v>622.9</v>
      </c>
      <c r="M67" s="35"/>
      <c r="N67" s="35">
        <f t="shared" si="207"/>
        <v>622.9</v>
      </c>
      <c r="O67" s="78"/>
      <c r="P67" s="35">
        <f t="shared" si="208"/>
        <v>622.9</v>
      </c>
      <c r="Q67" s="35"/>
      <c r="R67" s="35">
        <f t="shared" si="209"/>
        <v>622.9</v>
      </c>
      <c r="S67" s="35"/>
      <c r="T67" s="35">
        <f t="shared" si="210"/>
        <v>622.9</v>
      </c>
      <c r="U67" s="35"/>
      <c r="V67" s="35">
        <f t="shared" si="211"/>
        <v>622.9</v>
      </c>
      <c r="W67" s="46"/>
      <c r="X67" s="35">
        <f t="shared" si="212"/>
        <v>622.9</v>
      </c>
      <c r="Y67" s="35">
        <v>16000</v>
      </c>
      <c r="Z67" s="35"/>
      <c r="AA67" s="35">
        <f t="shared" si="10"/>
        <v>16000</v>
      </c>
      <c r="AB67" s="35"/>
      <c r="AC67" s="35">
        <f t="shared" si="213"/>
        <v>16000</v>
      </c>
      <c r="AD67" s="35"/>
      <c r="AE67" s="35">
        <f t="shared" si="214"/>
        <v>16000</v>
      </c>
      <c r="AF67" s="35"/>
      <c r="AG67" s="35">
        <f t="shared" si="215"/>
        <v>16000</v>
      </c>
      <c r="AH67" s="35"/>
      <c r="AI67" s="35">
        <f t="shared" si="216"/>
        <v>16000</v>
      </c>
      <c r="AJ67" s="35"/>
      <c r="AK67" s="35">
        <f t="shared" si="217"/>
        <v>16000</v>
      </c>
      <c r="AL67" s="46"/>
      <c r="AM67" s="35">
        <f t="shared" si="218"/>
        <v>16000</v>
      </c>
      <c r="AN67" s="35">
        <v>0</v>
      </c>
      <c r="AO67" s="35"/>
      <c r="AP67" s="35">
        <f t="shared" si="17"/>
        <v>0</v>
      </c>
      <c r="AQ67" s="35"/>
      <c r="AR67" s="35">
        <f t="shared" si="219"/>
        <v>0</v>
      </c>
      <c r="AS67" s="35"/>
      <c r="AT67" s="35">
        <f t="shared" si="220"/>
        <v>0</v>
      </c>
      <c r="AU67" s="35"/>
      <c r="AV67" s="35">
        <f t="shared" si="221"/>
        <v>0</v>
      </c>
      <c r="AW67" s="35"/>
      <c r="AX67" s="35">
        <f t="shared" si="222"/>
        <v>0</v>
      </c>
      <c r="AY67" s="35"/>
      <c r="AZ67" s="35">
        <f t="shared" si="223"/>
        <v>0</v>
      </c>
      <c r="BA67" s="46"/>
      <c r="BB67" s="35">
        <f t="shared" si="224"/>
        <v>0</v>
      </c>
      <c r="BC67" s="29" t="s">
        <v>207</v>
      </c>
      <c r="BE67" s="11"/>
    </row>
    <row r="68" spans="1:57" ht="37.5" x14ac:dyDescent="0.3">
      <c r="A68" s="1" t="s">
        <v>80</v>
      </c>
      <c r="B68" s="57" t="s">
        <v>59</v>
      </c>
      <c r="C68" s="59" t="s">
        <v>11</v>
      </c>
      <c r="D68" s="34">
        <v>622.9</v>
      </c>
      <c r="E68" s="35"/>
      <c r="F68" s="35">
        <f t="shared" si="0"/>
        <v>622.9</v>
      </c>
      <c r="G68" s="35"/>
      <c r="H68" s="35">
        <f t="shared" si="204"/>
        <v>622.9</v>
      </c>
      <c r="I68" s="35"/>
      <c r="J68" s="35">
        <f t="shared" si="205"/>
        <v>622.9</v>
      </c>
      <c r="K68" s="35"/>
      <c r="L68" s="35">
        <f t="shared" si="206"/>
        <v>622.9</v>
      </c>
      <c r="M68" s="35"/>
      <c r="N68" s="35">
        <f t="shared" si="207"/>
        <v>622.9</v>
      </c>
      <c r="O68" s="78"/>
      <c r="P68" s="35">
        <f t="shared" si="208"/>
        <v>622.9</v>
      </c>
      <c r="Q68" s="35"/>
      <c r="R68" s="35">
        <f t="shared" si="209"/>
        <v>622.9</v>
      </c>
      <c r="S68" s="35"/>
      <c r="T68" s="35">
        <f t="shared" si="210"/>
        <v>622.9</v>
      </c>
      <c r="U68" s="35"/>
      <c r="V68" s="35">
        <f t="shared" si="211"/>
        <v>622.9</v>
      </c>
      <c r="W68" s="46"/>
      <c r="X68" s="35">
        <f t="shared" si="212"/>
        <v>622.9</v>
      </c>
      <c r="Y68" s="35">
        <v>16000</v>
      </c>
      <c r="Z68" s="35"/>
      <c r="AA68" s="35">
        <f t="shared" si="10"/>
        <v>16000</v>
      </c>
      <c r="AB68" s="35"/>
      <c r="AC68" s="35">
        <f t="shared" si="213"/>
        <v>16000</v>
      </c>
      <c r="AD68" s="35"/>
      <c r="AE68" s="35">
        <f t="shared" si="214"/>
        <v>16000</v>
      </c>
      <c r="AF68" s="35"/>
      <c r="AG68" s="35">
        <f t="shared" si="215"/>
        <v>16000</v>
      </c>
      <c r="AH68" s="35"/>
      <c r="AI68" s="35">
        <f t="shared" si="216"/>
        <v>16000</v>
      </c>
      <c r="AJ68" s="35"/>
      <c r="AK68" s="35">
        <f t="shared" si="217"/>
        <v>16000</v>
      </c>
      <c r="AL68" s="46"/>
      <c r="AM68" s="35">
        <f t="shared" si="218"/>
        <v>16000</v>
      </c>
      <c r="AN68" s="35">
        <v>0</v>
      </c>
      <c r="AO68" s="35"/>
      <c r="AP68" s="35">
        <f t="shared" si="17"/>
        <v>0</v>
      </c>
      <c r="AQ68" s="35"/>
      <c r="AR68" s="35">
        <f t="shared" si="219"/>
        <v>0</v>
      </c>
      <c r="AS68" s="35"/>
      <c r="AT68" s="35">
        <f t="shared" si="220"/>
        <v>0</v>
      </c>
      <c r="AU68" s="35"/>
      <c r="AV68" s="35">
        <f t="shared" si="221"/>
        <v>0</v>
      </c>
      <c r="AW68" s="35"/>
      <c r="AX68" s="35">
        <f t="shared" si="222"/>
        <v>0</v>
      </c>
      <c r="AY68" s="35"/>
      <c r="AZ68" s="35">
        <f t="shared" si="223"/>
        <v>0</v>
      </c>
      <c r="BA68" s="46"/>
      <c r="BB68" s="35">
        <f t="shared" si="224"/>
        <v>0</v>
      </c>
      <c r="BC68" s="29" t="s">
        <v>208</v>
      </c>
      <c r="BE68" s="11"/>
    </row>
    <row r="69" spans="1:57" ht="37.5" x14ac:dyDescent="0.3">
      <c r="A69" s="1" t="s">
        <v>81</v>
      </c>
      <c r="B69" s="57" t="s">
        <v>60</v>
      </c>
      <c r="C69" s="59" t="s">
        <v>11</v>
      </c>
      <c r="D69" s="34">
        <v>16622.900000000001</v>
      </c>
      <c r="E69" s="35"/>
      <c r="F69" s="35">
        <f t="shared" si="0"/>
        <v>16622.900000000001</v>
      </c>
      <c r="G69" s="35"/>
      <c r="H69" s="35">
        <f t="shared" si="204"/>
        <v>16622.900000000001</v>
      </c>
      <c r="I69" s="35"/>
      <c r="J69" s="35">
        <f t="shared" si="205"/>
        <v>16622.900000000001</v>
      </c>
      <c r="K69" s="35"/>
      <c r="L69" s="35">
        <f t="shared" si="206"/>
        <v>16622.900000000001</v>
      </c>
      <c r="M69" s="35"/>
      <c r="N69" s="35">
        <f t="shared" si="207"/>
        <v>16622.900000000001</v>
      </c>
      <c r="O69" s="78">
        <v>-16622.900000000001</v>
      </c>
      <c r="P69" s="35">
        <f t="shared" si="208"/>
        <v>0</v>
      </c>
      <c r="Q69" s="35"/>
      <c r="R69" s="35">
        <f t="shared" si="209"/>
        <v>0</v>
      </c>
      <c r="S69" s="35"/>
      <c r="T69" s="35">
        <f t="shared" si="210"/>
        <v>0</v>
      </c>
      <c r="U69" s="35"/>
      <c r="V69" s="35">
        <f t="shared" si="211"/>
        <v>0</v>
      </c>
      <c r="W69" s="46"/>
      <c r="X69" s="35">
        <f t="shared" si="212"/>
        <v>0</v>
      </c>
      <c r="Y69" s="35">
        <v>0</v>
      </c>
      <c r="Z69" s="35"/>
      <c r="AA69" s="35">
        <f t="shared" si="10"/>
        <v>0</v>
      </c>
      <c r="AB69" s="35"/>
      <c r="AC69" s="35">
        <f t="shared" si="213"/>
        <v>0</v>
      </c>
      <c r="AD69" s="35"/>
      <c r="AE69" s="35">
        <f t="shared" si="214"/>
        <v>0</v>
      </c>
      <c r="AF69" s="35"/>
      <c r="AG69" s="35">
        <f t="shared" si="215"/>
        <v>0</v>
      </c>
      <c r="AH69" s="35"/>
      <c r="AI69" s="35">
        <f t="shared" si="216"/>
        <v>0</v>
      </c>
      <c r="AJ69" s="35"/>
      <c r="AK69" s="35">
        <f t="shared" si="217"/>
        <v>0</v>
      </c>
      <c r="AL69" s="46"/>
      <c r="AM69" s="35">
        <f t="shared" si="218"/>
        <v>0</v>
      </c>
      <c r="AN69" s="35">
        <v>0</v>
      </c>
      <c r="AO69" s="35"/>
      <c r="AP69" s="35">
        <f t="shared" si="17"/>
        <v>0</v>
      </c>
      <c r="AQ69" s="35"/>
      <c r="AR69" s="35">
        <f t="shared" si="219"/>
        <v>0</v>
      </c>
      <c r="AS69" s="35"/>
      <c r="AT69" s="35">
        <f t="shared" si="220"/>
        <v>0</v>
      </c>
      <c r="AU69" s="35"/>
      <c r="AV69" s="35">
        <f t="shared" si="221"/>
        <v>0</v>
      </c>
      <c r="AW69" s="35">
        <v>16622.900000000001</v>
      </c>
      <c r="AX69" s="35">
        <f t="shared" si="222"/>
        <v>16622.900000000001</v>
      </c>
      <c r="AY69" s="35"/>
      <c r="AZ69" s="35">
        <f t="shared" si="223"/>
        <v>16622.900000000001</v>
      </c>
      <c r="BA69" s="46"/>
      <c r="BB69" s="35">
        <f t="shared" si="224"/>
        <v>16622.900000000001</v>
      </c>
      <c r="BC69" s="29" t="s">
        <v>209</v>
      </c>
      <c r="BE69" s="11"/>
    </row>
    <row r="70" spans="1:57" ht="37.5" x14ac:dyDescent="0.3">
      <c r="A70" s="1" t="s">
        <v>82</v>
      </c>
      <c r="B70" s="57" t="s">
        <v>61</v>
      </c>
      <c r="C70" s="59" t="s">
        <v>11</v>
      </c>
      <c r="D70" s="34">
        <v>16000</v>
      </c>
      <c r="E70" s="35"/>
      <c r="F70" s="35">
        <f t="shared" si="0"/>
        <v>16000</v>
      </c>
      <c r="G70" s="35"/>
      <c r="H70" s="35">
        <f t="shared" si="204"/>
        <v>16000</v>
      </c>
      <c r="I70" s="35"/>
      <c r="J70" s="35">
        <f t="shared" si="205"/>
        <v>16000</v>
      </c>
      <c r="K70" s="35"/>
      <c r="L70" s="35">
        <f t="shared" si="206"/>
        <v>16000</v>
      </c>
      <c r="M70" s="35"/>
      <c r="N70" s="35">
        <f t="shared" si="207"/>
        <v>16000</v>
      </c>
      <c r="O70" s="78"/>
      <c r="P70" s="35">
        <f t="shared" si="208"/>
        <v>16000</v>
      </c>
      <c r="Q70" s="35"/>
      <c r="R70" s="35">
        <f t="shared" si="209"/>
        <v>16000</v>
      </c>
      <c r="S70" s="35"/>
      <c r="T70" s="35">
        <f t="shared" si="210"/>
        <v>16000</v>
      </c>
      <c r="U70" s="35"/>
      <c r="V70" s="35">
        <f t="shared" si="211"/>
        <v>16000</v>
      </c>
      <c r="W70" s="46"/>
      <c r="X70" s="35">
        <f t="shared" si="212"/>
        <v>16000</v>
      </c>
      <c r="Y70" s="35">
        <v>0</v>
      </c>
      <c r="Z70" s="35"/>
      <c r="AA70" s="35">
        <f t="shared" si="10"/>
        <v>0</v>
      </c>
      <c r="AB70" s="35"/>
      <c r="AC70" s="35">
        <f t="shared" si="213"/>
        <v>0</v>
      </c>
      <c r="AD70" s="35"/>
      <c r="AE70" s="35">
        <f t="shared" si="214"/>
        <v>0</v>
      </c>
      <c r="AF70" s="35"/>
      <c r="AG70" s="35">
        <f t="shared" si="215"/>
        <v>0</v>
      </c>
      <c r="AH70" s="35"/>
      <c r="AI70" s="35">
        <f t="shared" si="216"/>
        <v>0</v>
      </c>
      <c r="AJ70" s="35"/>
      <c r="AK70" s="35">
        <f t="shared" si="217"/>
        <v>0</v>
      </c>
      <c r="AL70" s="46"/>
      <c r="AM70" s="35">
        <f t="shared" si="218"/>
        <v>0</v>
      </c>
      <c r="AN70" s="35">
        <v>0</v>
      </c>
      <c r="AO70" s="35"/>
      <c r="AP70" s="35">
        <f t="shared" si="17"/>
        <v>0</v>
      </c>
      <c r="AQ70" s="35"/>
      <c r="AR70" s="35">
        <f t="shared" si="219"/>
        <v>0</v>
      </c>
      <c r="AS70" s="35"/>
      <c r="AT70" s="35">
        <f t="shared" si="220"/>
        <v>0</v>
      </c>
      <c r="AU70" s="35"/>
      <c r="AV70" s="35">
        <f t="shared" si="221"/>
        <v>0</v>
      </c>
      <c r="AW70" s="35"/>
      <c r="AX70" s="35">
        <f t="shared" si="222"/>
        <v>0</v>
      </c>
      <c r="AY70" s="35"/>
      <c r="AZ70" s="35">
        <f t="shared" si="223"/>
        <v>0</v>
      </c>
      <c r="BA70" s="46"/>
      <c r="BB70" s="35">
        <f t="shared" si="224"/>
        <v>0</v>
      </c>
      <c r="BC70" s="29" t="s">
        <v>210</v>
      </c>
      <c r="BE70" s="11"/>
    </row>
    <row r="71" spans="1:57" ht="37.5" x14ac:dyDescent="0.3">
      <c r="A71" s="1" t="s">
        <v>83</v>
      </c>
      <c r="B71" s="57" t="s">
        <v>62</v>
      </c>
      <c r="C71" s="59" t="s">
        <v>11</v>
      </c>
      <c r="D71" s="34">
        <v>0</v>
      </c>
      <c r="E71" s="35"/>
      <c r="F71" s="35">
        <f t="shared" si="0"/>
        <v>0</v>
      </c>
      <c r="G71" s="35"/>
      <c r="H71" s="35">
        <f t="shared" si="204"/>
        <v>0</v>
      </c>
      <c r="I71" s="35"/>
      <c r="J71" s="35">
        <f t="shared" si="205"/>
        <v>0</v>
      </c>
      <c r="K71" s="35"/>
      <c r="L71" s="35">
        <f t="shared" si="206"/>
        <v>0</v>
      </c>
      <c r="M71" s="35"/>
      <c r="N71" s="35">
        <f t="shared" si="207"/>
        <v>0</v>
      </c>
      <c r="O71" s="78"/>
      <c r="P71" s="35">
        <f t="shared" si="208"/>
        <v>0</v>
      </c>
      <c r="Q71" s="35"/>
      <c r="R71" s="35">
        <f t="shared" si="209"/>
        <v>0</v>
      </c>
      <c r="S71" s="35"/>
      <c r="T71" s="35">
        <f t="shared" si="210"/>
        <v>0</v>
      </c>
      <c r="U71" s="35"/>
      <c r="V71" s="35">
        <f t="shared" si="211"/>
        <v>0</v>
      </c>
      <c r="W71" s="46"/>
      <c r="X71" s="35">
        <f t="shared" si="212"/>
        <v>0</v>
      </c>
      <c r="Y71" s="35">
        <v>16622.900000000001</v>
      </c>
      <c r="Z71" s="35"/>
      <c r="AA71" s="35">
        <f t="shared" si="10"/>
        <v>16622.900000000001</v>
      </c>
      <c r="AB71" s="35"/>
      <c r="AC71" s="35">
        <f t="shared" si="213"/>
        <v>16622.900000000001</v>
      </c>
      <c r="AD71" s="35"/>
      <c r="AE71" s="35">
        <f t="shared" si="214"/>
        <v>16622.900000000001</v>
      </c>
      <c r="AF71" s="35"/>
      <c r="AG71" s="35">
        <f t="shared" si="215"/>
        <v>16622.900000000001</v>
      </c>
      <c r="AH71" s="35"/>
      <c r="AI71" s="35">
        <f t="shared" si="216"/>
        <v>16622.900000000001</v>
      </c>
      <c r="AJ71" s="35"/>
      <c r="AK71" s="35">
        <f t="shared" si="217"/>
        <v>16622.900000000001</v>
      </c>
      <c r="AL71" s="46"/>
      <c r="AM71" s="35">
        <f t="shared" si="218"/>
        <v>16622.900000000001</v>
      </c>
      <c r="AN71" s="35">
        <v>0</v>
      </c>
      <c r="AO71" s="35"/>
      <c r="AP71" s="35">
        <f t="shared" si="17"/>
        <v>0</v>
      </c>
      <c r="AQ71" s="35"/>
      <c r="AR71" s="35">
        <f t="shared" si="219"/>
        <v>0</v>
      </c>
      <c r="AS71" s="35"/>
      <c r="AT71" s="35">
        <f t="shared" si="220"/>
        <v>0</v>
      </c>
      <c r="AU71" s="35"/>
      <c r="AV71" s="35">
        <f t="shared" si="221"/>
        <v>0</v>
      </c>
      <c r="AW71" s="35"/>
      <c r="AX71" s="35">
        <f t="shared" si="222"/>
        <v>0</v>
      </c>
      <c r="AY71" s="35"/>
      <c r="AZ71" s="35">
        <f t="shared" si="223"/>
        <v>0</v>
      </c>
      <c r="BA71" s="46"/>
      <c r="BB71" s="35">
        <f t="shared" si="224"/>
        <v>0</v>
      </c>
      <c r="BC71" s="29" t="s">
        <v>211</v>
      </c>
      <c r="BE71" s="11"/>
    </row>
    <row r="72" spans="1:57" ht="37.5" x14ac:dyDescent="0.3">
      <c r="A72" s="1" t="s">
        <v>84</v>
      </c>
      <c r="B72" s="57" t="s">
        <v>63</v>
      </c>
      <c r="C72" s="59" t="s">
        <v>11</v>
      </c>
      <c r="D72" s="34">
        <v>17616.3</v>
      </c>
      <c r="E72" s="35"/>
      <c r="F72" s="35">
        <f t="shared" si="0"/>
        <v>17616.3</v>
      </c>
      <c r="G72" s="35"/>
      <c r="H72" s="35">
        <f t="shared" si="204"/>
        <v>17616.3</v>
      </c>
      <c r="I72" s="35"/>
      <c r="J72" s="35">
        <f t="shared" si="205"/>
        <v>17616.3</v>
      </c>
      <c r="K72" s="35"/>
      <c r="L72" s="35">
        <f t="shared" si="206"/>
        <v>17616.3</v>
      </c>
      <c r="M72" s="35"/>
      <c r="N72" s="35">
        <f t="shared" si="207"/>
        <v>17616.3</v>
      </c>
      <c r="O72" s="78"/>
      <c r="P72" s="35">
        <f t="shared" si="208"/>
        <v>17616.3</v>
      </c>
      <c r="Q72" s="35"/>
      <c r="R72" s="35">
        <f t="shared" si="209"/>
        <v>17616.3</v>
      </c>
      <c r="S72" s="35"/>
      <c r="T72" s="35">
        <f t="shared" si="210"/>
        <v>17616.3</v>
      </c>
      <c r="U72" s="35"/>
      <c r="V72" s="35">
        <f t="shared" si="211"/>
        <v>17616.3</v>
      </c>
      <c r="W72" s="46"/>
      <c r="X72" s="35">
        <f t="shared" si="212"/>
        <v>17616.3</v>
      </c>
      <c r="Y72" s="35">
        <v>0</v>
      </c>
      <c r="Z72" s="35"/>
      <c r="AA72" s="35">
        <f t="shared" si="10"/>
        <v>0</v>
      </c>
      <c r="AB72" s="35"/>
      <c r="AC72" s="35">
        <f t="shared" si="213"/>
        <v>0</v>
      </c>
      <c r="AD72" s="35"/>
      <c r="AE72" s="35">
        <f t="shared" si="214"/>
        <v>0</v>
      </c>
      <c r="AF72" s="35"/>
      <c r="AG72" s="35">
        <f t="shared" si="215"/>
        <v>0</v>
      </c>
      <c r="AH72" s="35"/>
      <c r="AI72" s="35">
        <f t="shared" si="216"/>
        <v>0</v>
      </c>
      <c r="AJ72" s="35"/>
      <c r="AK72" s="35">
        <f t="shared" si="217"/>
        <v>0</v>
      </c>
      <c r="AL72" s="46"/>
      <c r="AM72" s="35">
        <f t="shared" si="218"/>
        <v>0</v>
      </c>
      <c r="AN72" s="35">
        <v>0</v>
      </c>
      <c r="AO72" s="35"/>
      <c r="AP72" s="35">
        <f t="shared" si="17"/>
        <v>0</v>
      </c>
      <c r="AQ72" s="35"/>
      <c r="AR72" s="35">
        <f t="shared" si="219"/>
        <v>0</v>
      </c>
      <c r="AS72" s="35"/>
      <c r="AT72" s="35">
        <f t="shared" si="220"/>
        <v>0</v>
      </c>
      <c r="AU72" s="35"/>
      <c r="AV72" s="35">
        <f t="shared" si="221"/>
        <v>0</v>
      </c>
      <c r="AW72" s="35"/>
      <c r="AX72" s="35">
        <f t="shared" si="222"/>
        <v>0</v>
      </c>
      <c r="AY72" s="35"/>
      <c r="AZ72" s="35">
        <f t="shared" si="223"/>
        <v>0</v>
      </c>
      <c r="BA72" s="46"/>
      <c r="BB72" s="35">
        <f t="shared" si="224"/>
        <v>0</v>
      </c>
      <c r="BC72" s="29" t="s">
        <v>212</v>
      </c>
      <c r="BE72" s="11"/>
    </row>
    <row r="73" spans="1:57" ht="56.25" x14ac:dyDescent="0.3">
      <c r="A73" s="106" t="s">
        <v>85</v>
      </c>
      <c r="B73" s="110" t="s">
        <v>64</v>
      </c>
      <c r="C73" s="59" t="s">
        <v>32</v>
      </c>
      <c r="D73" s="34">
        <v>13208</v>
      </c>
      <c r="E73" s="35"/>
      <c r="F73" s="35">
        <f t="shared" si="0"/>
        <v>13208</v>
      </c>
      <c r="G73" s="35"/>
      <c r="H73" s="35">
        <f t="shared" si="204"/>
        <v>13208</v>
      </c>
      <c r="I73" s="35"/>
      <c r="J73" s="35">
        <f t="shared" si="205"/>
        <v>13208</v>
      </c>
      <c r="K73" s="35"/>
      <c r="L73" s="35">
        <f t="shared" si="206"/>
        <v>13208</v>
      </c>
      <c r="M73" s="35"/>
      <c r="N73" s="35">
        <f t="shared" si="207"/>
        <v>13208</v>
      </c>
      <c r="O73" s="78"/>
      <c r="P73" s="35">
        <f t="shared" si="208"/>
        <v>13208</v>
      </c>
      <c r="Q73" s="35"/>
      <c r="R73" s="35">
        <f t="shared" si="209"/>
        <v>13208</v>
      </c>
      <c r="S73" s="35"/>
      <c r="T73" s="35">
        <f t="shared" si="210"/>
        <v>13208</v>
      </c>
      <c r="U73" s="35"/>
      <c r="V73" s="35">
        <f t="shared" si="211"/>
        <v>13208</v>
      </c>
      <c r="W73" s="46"/>
      <c r="X73" s="35">
        <f t="shared" si="212"/>
        <v>13208</v>
      </c>
      <c r="Y73" s="35">
        <v>130859</v>
      </c>
      <c r="Z73" s="35"/>
      <c r="AA73" s="35">
        <f t="shared" si="10"/>
        <v>130859</v>
      </c>
      <c r="AB73" s="35"/>
      <c r="AC73" s="35">
        <f t="shared" si="213"/>
        <v>130859</v>
      </c>
      <c r="AD73" s="35"/>
      <c r="AE73" s="35">
        <f t="shared" si="214"/>
        <v>130859</v>
      </c>
      <c r="AF73" s="35"/>
      <c r="AG73" s="35">
        <f t="shared" si="215"/>
        <v>130859</v>
      </c>
      <c r="AH73" s="35"/>
      <c r="AI73" s="35">
        <f t="shared" si="216"/>
        <v>130859</v>
      </c>
      <c r="AJ73" s="35"/>
      <c r="AK73" s="35">
        <f t="shared" si="217"/>
        <v>130859</v>
      </c>
      <c r="AL73" s="46"/>
      <c r="AM73" s="35">
        <f t="shared" si="218"/>
        <v>130859</v>
      </c>
      <c r="AN73" s="35">
        <v>0</v>
      </c>
      <c r="AO73" s="35"/>
      <c r="AP73" s="35">
        <f t="shared" si="17"/>
        <v>0</v>
      </c>
      <c r="AQ73" s="35"/>
      <c r="AR73" s="35">
        <f t="shared" si="219"/>
        <v>0</v>
      </c>
      <c r="AS73" s="35"/>
      <c r="AT73" s="35">
        <f t="shared" si="220"/>
        <v>0</v>
      </c>
      <c r="AU73" s="35"/>
      <c r="AV73" s="35">
        <f t="shared" si="221"/>
        <v>0</v>
      </c>
      <c r="AW73" s="35"/>
      <c r="AX73" s="35">
        <f t="shared" si="222"/>
        <v>0</v>
      </c>
      <c r="AY73" s="35"/>
      <c r="AZ73" s="35">
        <f t="shared" si="223"/>
        <v>0</v>
      </c>
      <c r="BA73" s="46"/>
      <c r="BB73" s="35">
        <f t="shared" si="224"/>
        <v>0</v>
      </c>
      <c r="BC73" s="29" t="s">
        <v>213</v>
      </c>
      <c r="BE73" s="11"/>
    </row>
    <row r="74" spans="1:57" ht="37.5" x14ac:dyDescent="0.3">
      <c r="A74" s="107"/>
      <c r="B74" s="111"/>
      <c r="C74" s="59" t="s">
        <v>11</v>
      </c>
      <c r="D74" s="34">
        <v>0</v>
      </c>
      <c r="E74" s="35"/>
      <c r="F74" s="35">
        <f t="shared" si="0"/>
        <v>0</v>
      </c>
      <c r="G74" s="35"/>
      <c r="H74" s="35">
        <f t="shared" si="204"/>
        <v>0</v>
      </c>
      <c r="I74" s="35"/>
      <c r="J74" s="35">
        <f t="shared" si="205"/>
        <v>0</v>
      </c>
      <c r="K74" s="35"/>
      <c r="L74" s="35">
        <f t="shared" si="206"/>
        <v>0</v>
      </c>
      <c r="M74" s="35"/>
      <c r="N74" s="35">
        <f t="shared" si="207"/>
        <v>0</v>
      </c>
      <c r="O74" s="78"/>
      <c r="P74" s="35">
        <f t="shared" si="208"/>
        <v>0</v>
      </c>
      <c r="Q74" s="35"/>
      <c r="R74" s="35">
        <f t="shared" si="209"/>
        <v>0</v>
      </c>
      <c r="S74" s="35"/>
      <c r="T74" s="35">
        <f t="shared" si="210"/>
        <v>0</v>
      </c>
      <c r="U74" s="35"/>
      <c r="V74" s="35">
        <f t="shared" si="211"/>
        <v>0</v>
      </c>
      <c r="W74" s="46"/>
      <c r="X74" s="35">
        <f t="shared" si="212"/>
        <v>0</v>
      </c>
      <c r="Y74" s="35">
        <v>1294.7</v>
      </c>
      <c r="Z74" s="35"/>
      <c r="AA74" s="35">
        <f t="shared" si="10"/>
        <v>1294.7</v>
      </c>
      <c r="AB74" s="35"/>
      <c r="AC74" s="35">
        <f t="shared" si="213"/>
        <v>1294.7</v>
      </c>
      <c r="AD74" s="35"/>
      <c r="AE74" s="35">
        <f t="shared" si="214"/>
        <v>1294.7</v>
      </c>
      <c r="AF74" s="35"/>
      <c r="AG74" s="35">
        <f t="shared" si="215"/>
        <v>1294.7</v>
      </c>
      <c r="AH74" s="35"/>
      <c r="AI74" s="35">
        <f t="shared" si="216"/>
        <v>1294.7</v>
      </c>
      <c r="AJ74" s="35"/>
      <c r="AK74" s="35">
        <f t="shared" si="217"/>
        <v>1294.7</v>
      </c>
      <c r="AL74" s="46"/>
      <c r="AM74" s="35">
        <f t="shared" si="218"/>
        <v>1294.7</v>
      </c>
      <c r="AN74" s="35">
        <v>0</v>
      </c>
      <c r="AO74" s="35"/>
      <c r="AP74" s="35">
        <f t="shared" si="17"/>
        <v>0</v>
      </c>
      <c r="AQ74" s="35"/>
      <c r="AR74" s="35">
        <f t="shared" si="219"/>
        <v>0</v>
      </c>
      <c r="AS74" s="35"/>
      <c r="AT74" s="35">
        <f t="shared" si="220"/>
        <v>0</v>
      </c>
      <c r="AU74" s="35"/>
      <c r="AV74" s="35">
        <f t="shared" si="221"/>
        <v>0</v>
      </c>
      <c r="AW74" s="35"/>
      <c r="AX74" s="35">
        <f t="shared" si="222"/>
        <v>0</v>
      </c>
      <c r="AY74" s="35"/>
      <c r="AZ74" s="35">
        <f t="shared" si="223"/>
        <v>0</v>
      </c>
      <c r="BA74" s="46"/>
      <c r="BB74" s="35">
        <f t="shared" si="224"/>
        <v>0</v>
      </c>
      <c r="BC74" s="29" t="s">
        <v>213</v>
      </c>
      <c r="BE74" s="11"/>
    </row>
    <row r="75" spans="1:57" ht="56.25" x14ac:dyDescent="0.3">
      <c r="A75" s="106" t="s">
        <v>86</v>
      </c>
      <c r="B75" s="110" t="s">
        <v>65</v>
      </c>
      <c r="C75" s="59" t="s">
        <v>32</v>
      </c>
      <c r="D75" s="34">
        <v>13208</v>
      </c>
      <c r="E75" s="35"/>
      <c r="F75" s="35">
        <f t="shared" si="0"/>
        <v>13208</v>
      </c>
      <c r="G75" s="35"/>
      <c r="H75" s="35">
        <f t="shared" si="204"/>
        <v>13208</v>
      </c>
      <c r="I75" s="35"/>
      <c r="J75" s="35">
        <f t="shared" si="205"/>
        <v>13208</v>
      </c>
      <c r="K75" s="35"/>
      <c r="L75" s="35">
        <f t="shared" si="206"/>
        <v>13208</v>
      </c>
      <c r="M75" s="35"/>
      <c r="N75" s="35">
        <f t="shared" si="207"/>
        <v>13208</v>
      </c>
      <c r="O75" s="78"/>
      <c r="P75" s="35">
        <f t="shared" si="208"/>
        <v>13208</v>
      </c>
      <c r="Q75" s="35"/>
      <c r="R75" s="35">
        <f t="shared" si="209"/>
        <v>13208</v>
      </c>
      <c r="S75" s="35"/>
      <c r="T75" s="35">
        <f t="shared" si="210"/>
        <v>13208</v>
      </c>
      <c r="U75" s="35"/>
      <c r="V75" s="35">
        <f t="shared" si="211"/>
        <v>13208</v>
      </c>
      <c r="W75" s="46"/>
      <c r="X75" s="35">
        <f t="shared" si="212"/>
        <v>13208</v>
      </c>
      <c r="Y75" s="35">
        <v>105503.9</v>
      </c>
      <c r="Z75" s="35"/>
      <c r="AA75" s="35">
        <f t="shared" si="10"/>
        <v>105503.9</v>
      </c>
      <c r="AB75" s="35"/>
      <c r="AC75" s="35">
        <f t="shared" si="213"/>
        <v>105503.9</v>
      </c>
      <c r="AD75" s="35"/>
      <c r="AE75" s="35">
        <f t="shared" si="214"/>
        <v>105503.9</v>
      </c>
      <c r="AF75" s="35"/>
      <c r="AG75" s="35">
        <f t="shared" si="215"/>
        <v>105503.9</v>
      </c>
      <c r="AH75" s="35"/>
      <c r="AI75" s="35">
        <f t="shared" si="216"/>
        <v>105503.9</v>
      </c>
      <c r="AJ75" s="35"/>
      <c r="AK75" s="35">
        <f t="shared" si="217"/>
        <v>105503.9</v>
      </c>
      <c r="AL75" s="46"/>
      <c r="AM75" s="35">
        <f t="shared" si="218"/>
        <v>105503.9</v>
      </c>
      <c r="AN75" s="35">
        <v>0</v>
      </c>
      <c r="AO75" s="35"/>
      <c r="AP75" s="35">
        <f t="shared" si="17"/>
        <v>0</v>
      </c>
      <c r="AQ75" s="35"/>
      <c r="AR75" s="35">
        <f t="shared" si="219"/>
        <v>0</v>
      </c>
      <c r="AS75" s="35"/>
      <c r="AT75" s="35">
        <f t="shared" si="220"/>
        <v>0</v>
      </c>
      <c r="AU75" s="35"/>
      <c r="AV75" s="35">
        <f t="shared" si="221"/>
        <v>0</v>
      </c>
      <c r="AW75" s="35"/>
      <c r="AX75" s="35">
        <f t="shared" si="222"/>
        <v>0</v>
      </c>
      <c r="AY75" s="35"/>
      <c r="AZ75" s="35">
        <f t="shared" si="223"/>
        <v>0</v>
      </c>
      <c r="BA75" s="46"/>
      <c r="BB75" s="35">
        <f t="shared" si="224"/>
        <v>0</v>
      </c>
      <c r="BC75" s="29" t="s">
        <v>214</v>
      </c>
      <c r="BE75" s="11"/>
    </row>
    <row r="76" spans="1:57" ht="37.5" x14ac:dyDescent="0.3">
      <c r="A76" s="107"/>
      <c r="B76" s="111"/>
      <c r="C76" s="59" t="s">
        <v>11</v>
      </c>
      <c r="D76" s="34">
        <v>0</v>
      </c>
      <c r="E76" s="35"/>
      <c r="F76" s="35">
        <f t="shared" si="0"/>
        <v>0</v>
      </c>
      <c r="G76" s="35"/>
      <c r="H76" s="35">
        <f t="shared" si="204"/>
        <v>0</v>
      </c>
      <c r="I76" s="35"/>
      <c r="J76" s="35">
        <f t="shared" si="205"/>
        <v>0</v>
      </c>
      <c r="K76" s="35"/>
      <c r="L76" s="35">
        <f t="shared" si="206"/>
        <v>0</v>
      </c>
      <c r="M76" s="35"/>
      <c r="N76" s="35">
        <f t="shared" si="207"/>
        <v>0</v>
      </c>
      <c r="O76" s="78"/>
      <c r="P76" s="35">
        <f t="shared" si="208"/>
        <v>0</v>
      </c>
      <c r="Q76" s="35"/>
      <c r="R76" s="35">
        <f t="shared" si="209"/>
        <v>0</v>
      </c>
      <c r="S76" s="35"/>
      <c r="T76" s="35">
        <f t="shared" si="210"/>
        <v>0</v>
      </c>
      <c r="U76" s="35"/>
      <c r="V76" s="35">
        <f t="shared" si="211"/>
        <v>0</v>
      </c>
      <c r="W76" s="46"/>
      <c r="X76" s="35">
        <f t="shared" si="212"/>
        <v>0</v>
      </c>
      <c r="Y76" s="35">
        <v>309.7</v>
      </c>
      <c r="Z76" s="35"/>
      <c r="AA76" s="35">
        <f t="shared" si="10"/>
        <v>309.7</v>
      </c>
      <c r="AB76" s="35"/>
      <c r="AC76" s="35">
        <f t="shared" si="213"/>
        <v>309.7</v>
      </c>
      <c r="AD76" s="35"/>
      <c r="AE76" s="35">
        <f t="shared" si="214"/>
        <v>309.7</v>
      </c>
      <c r="AF76" s="35"/>
      <c r="AG76" s="35">
        <f t="shared" si="215"/>
        <v>309.7</v>
      </c>
      <c r="AH76" s="35"/>
      <c r="AI76" s="35">
        <f t="shared" si="216"/>
        <v>309.7</v>
      </c>
      <c r="AJ76" s="35"/>
      <c r="AK76" s="35">
        <f t="shared" si="217"/>
        <v>309.7</v>
      </c>
      <c r="AL76" s="46"/>
      <c r="AM76" s="35">
        <f t="shared" si="218"/>
        <v>309.7</v>
      </c>
      <c r="AN76" s="35">
        <v>0</v>
      </c>
      <c r="AO76" s="35"/>
      <c r="AP76" s="35">
        <f t="shared" si="17"/>
        <v>0</v>
      </c>
      <c r="AQ76" s="35"/>
      <c r="AR76" s="35">
        <f t="shared" si="219"/>
        <v>0</v>
      </c>
      <c r="AS76" s="35"/>
      <c r="AT76" s="35">
        <f t="shared" si="220"/>
        <v>0</v>
      </c>
      <c r="AU76" s="35"/>
      <c r="AV76" s="35">
        <f t="shared" si="221"/>
        <v>0</v>
      </c>
      <c r="AW76" s="35"/>
      <c r="AX76" s="35">
        <f t="shared" si="222"/>
        <v>0</v>
      </c>
      <c r="AY76" s="35"/>
      <c r="AZ76" s="35">
        <f t="shared" si="223"/>
        <v>0</v>
      </c>
      <c r="BA76" s="46"/>
      <c r="BB76" s="35">
        <f t="shared" si="224"/>
        <v>0</v>
      </c>
      <c r="BC76" s="29" t="s">
        <v>214</v>
      </c>
      <c r="BE76" s="11"/>
    </row>
    <row r="77" spans="1:57" ht="56.25" x14ac:dyDescent="0.3">
      <c r="A77" s="106" t="s">
        <v>87</v>
      </c>
      <c r="B77" s="110" t="s">
        <v>66</v>
      </c>
      <c r="C77" s="59" t="s">
        <v>32</v>
      </c>
      <c r="D77" s="34">
        <v>0</v>
      </c>
      <c r="E77" s="35"/>
      <c r="F77" s="35">
        <f t="shared" si="0"/>
        <v>0</v>
      </c>
      <c r="G77" s="35"/>
      <c r="H77" s="35">
        <f t="shared" si="204"/>
        <v>0</v>
      </c>
      <c r="I77" s="35"/>
      <c r="J77" s="35">
        <f t="shared" si="205"/>
        <v>0</v>
      </c>
      <c r="K77" s="35"/>
      <c r="L77" s="35">
        <f t="shared" si="206"/>
        <v>0</v>
      </c>
      <c r="M77" s="35"/>
      <c r="N77" s="35">
        <f t="shared" si="207"/>
        <v>0</v>
      </c>
      <c r="O77" s="78"/>
      <c r="P77" s="35">
        <f t="shared" si="208"/>
        <v>0</v>
      </c>
      <c r="Q77" s="35"/>
      <c r="R77" s="35">
        <f t="shared" si="209"/>
        <v>0</v>
      </c>
      <c r="S77" s="35"/>
      <c r="T77" s="35">
        <f t="shared" si="210"/>
        <v>0</v>
      </c>
      <c r="U77" s="35"/>
      <c r="V77" s="35">
        <f t="shared" si="211"/>
        <v>0</v>
      </c>
      <c r="W77" s="46"/>
      <c r="X77" s="35">
        <f t="shared" si="212"/>
        <v>0</v>
      </c>
      <c r="Y77" s="35">
        <v>30000</v>
      </c>
      <c r="Z77" s="35"/>
      <c r="AA77" s="35">
        <f t="shared" si="10"/>
        <v>30000</v>
      </c>
      <c r="AB77" s="35"/>
      <c r="AC77" s="35">
        <f t="shared" si="213"/>
        <v>30000</v>
      </c>
      <c r="AD77" s="35"/>
      <c r="AE77" s="35">
        <f t="shared" si="214"/>
        <v>30000</v>
      </c>
      <c r="AF77" s="35"/>
      <c r="AG77" s="35">
        <f t="shared" si="215"/>
        <v>30000</v>
      </c>
      <c r="AH77" s="35"/>
      <c r="AI77" s="35">
        <f t="shared" si="216"/>
        <v>30000</v>
      </c>
      <c r="AJ77" s="35"/>
      <c r="AK77" s="35">
        <f t="shared" si="217"/>
        <v>30000</v>
      </c>
      <c r="AL77" s="46"/>
      <c r="AM77" s="35">
        <f t="shared" si="218"/>
        <v>30000</v>
      </c>
      <c r="AN77" s="35">
        <v>60332.2</v>
      </c>
      <c r="AO77" s="35"/>
      <c r="AP77" s="35">
        <f t="shared" si="17"/>
        <v>60332.2</v>
      </c>
      <c r="AQ77" s="35"/>
      <c r="AR77" s="35">
        <f t="shared" si="219"/>
        <v>60332.2</v>
      </c>
      <c r="AS77" s="35"/>
      <c r="AT77" s="35">
        <f t="shared" si="220"/>
        <v>60332.2</v>
      </c>
      <c r="AU77" s="35"/>
      <c r="AV77" s="35">
        <f t="shared" si="221"/>
        <v>60332.2</v>
      </c>
      <c r="AW77" s="35"/>
      <c r="AX77" s="35">
        <f t="shared" si="222"/>
        <v>60332.2</v>
      </c>
      <c r="AY77" s="35"/>
      <c r="AZ77" s="35">
        <f t="shared" si="223"/>
        <v>60332.2</v>
      </c>
      <c r="BA77" s="46"/>
      <c r="BB77" s="35">
        <f t="shared" si="224"/>
        <v>60332.2</v>
      </c>
      <c r="BC77" s="29" t="s">
        <v>215</v>
      </c>
      <c r="BE77" s="11"/>
    </row>
    <row r="78" spans="1:57" ht="37.5" x14ac:dyDescent="0.3">
      <c r="A78" s="107"/>
      <c r="B78" s="111"/>
      <c r="C78" s="59" t="s">
        <v>11</v>
      </c>
      <c r="D78" s="34">
        <v>0</v>
      </c>
      <c r="E78" s="35"/>
      <c r="F78" s="35">
        <f t="shared" si="0"/>
        <v>0</v>
      </c>
      <c r="G78" s="35"/>
      <c r="H78" s="35">
        <f t="shared" si="204"/>
        <v>0</v>
      </c>
      <c r="I78" s="35"/>
      <c r="J78" s="35">
        <f t="shared" si="205"/>
        <v>0</v>
      </c>
      <c r="K78" s="35"/>
      <c r="L78" s="35">
        <f t="shared" si="206"/>
        <v>0</v>
      </c>
      <c r="M78" s="35"/>
      <c r="N78" s="35">
        <f t="shared" si="207"/>
        <v>0</v>
      </c>
      <c r="O78" s="78"/>
      <c r="P78" s="35">
        <f t="shared" si="208"/>
        <v>0</v>
      </c>
      <c r="Q78" s="35"/>
      <c r="R78" s="35">
        <f t="shared" si="209"/>
        <v>0</v>
      </c>
      <c r="S78" s="35"/>
      <c r="T78" s="35">
        <f t="shared" si="210"/>
        <v>0</v>
      </c>
      <c r="U78" s="35"/>
      <c r="V78" s="35">
        <f t="shared" si="211"/>
        <v>0</v>
      </c>
      <c r="W78" s="46"/>
      <c r="X78" s="35">
        <f t="shared" si="212"/>
        <v>0</v>
      </c>
      <c r="Y78" s="35">
        <v>0</v>
      </c>
      <c r="Z78" s="35"/>
      <c r="AA78" s="35">
        <f t="shared" si="10"/>
        <v>0</v>
      </c>
      <c r="AB78" s="35"/>
      <c r="AC78" s="35">
        <f t="shared" si="213"/>
        <v>0</v>
      </c>
      <c r="AD78" s="35"/>
      <c r="AE78" s="35">
        <f t="shared" si="214"/>
        <v>0</v>
      </c>
      <c r="AF78" s="35"/>
      <c r="AG78" s="35">
        <f t="shared" si="215"/>
        <v>0</v>
      </c>
      <c r="AH78" s="35"/>
      <c r="AI78" s="35">
        <f t="shared" si="216"/>
        <v>0</v>
      </c>
      <c r="AJ78" s="35"/>
      <c r="AK78" s="35">
        <f t="shared" si="217"/>
        <v>0</v>
      </c>
      <c r="AL78" s="46"/>
      <c r="AM78" s="35">
        <f t="shared" si="218"/>
        <v>0</v>
      </c>
      <c r="AN78" s="35">
        <v>1220.3</v>
      </c>
      <c r="AO78" s="35"/>
      <c r="AP78" s="35">
        <f t="shared" si="17"/>
        <v>1220.3</v>
      </c>
      <c r="AQ78" s="35"/>
      <c r="AR78" s="35">
        <f t="shared" si="219"/>
        <v>1220.3</v>
      </c>
      <c r="AS78" s="35"/>
      <c r="AT78" s="35">
        <f t="shared" si="220"/>
        <v>1220.3</v>
      </c>
      <c r="AU78" s="35"/>
      <c r="AV78" s="35">
        <f t="shared" si="221"/>
        <v>1220.3</v>
      </c>
      <c r="AW78" s="35"/>
      <c r="AX78" s="35">
        <f t="shared" si="222"/>
        <v>1220.3</v>
      </c>
      <c r="AY78" s="35"/>
      <c r="AZ78" s="35">
        <f t="shared" si="223"/>
        <v>1220.3</v>
      </c>
      <c r="BA78" s="46"/>
      <c r="BB78" s="35">
        <f t="shared" si="224"/>
        <v>1220.3</v>
      </c>
      <c r="BC78" s="29" t="s">
        <v>215</v>
      </c>
      <c r="BE78" s="11"/>
    </row>
    <row r="79" spans="1:57" ht="56.25" x14ac:dyDescent="0.3">
      <c r="A79" s="1" t="s">
        <v>88</v>
      </c>
      <c r="B79" s="57" t="s">
        <v>67</v>
      </c>
      <c r="C79" s="59" t="s">
        <v>32</v>
      </c>
      <c r="D79" s="34">
        <v>0</v>
      </c>
      <c r="E79" s="35"/>
      <c r="F79" s="35">
        <f t="shared" si="0"/>
        <v>0</v>
      </c>
      <c r="G79" s="35"/>
      <c r="H79" s="35">
        <f t="shared" si="204"/>
        <v>0</v>
      </c>
      <c r="I79" s="35"/>
      <c r="J79" s="35">
        <f t="shared" si="205"/>
        <v>0</v>
      </c>
      <c r="K79" s="35"/>
      <c r="L79" s="35">
        <f t="shared" si="206"/>
        <v>0</v>
      </c>
      <c r="M79" s="35"/>
      <c r="N79" s="35">
        <f t="shared" si="207"/>
        <v>0</v>
      </c>
      <c r="O79" s="78"/>
      <c r="P79" s="35">
        <f t="shared" si="208"/>
        <v>0</v>
      </c>
      <c r="Q79" s="35"/>
      <c r="R79" s="35">
        <f t="shared" si="209"/>
        <v>0</v>
      </c>
      <c r="S79" s="35"/>
      <c r="T79" s="35">
        <f t="shared" si="210"/>
        <v>0</v>
      </c>
      <c r="U79" s="35"/>
      <c r="V79" s="35">
        <f t="shared" si="211"/>
        <v>0</v>
      </c>
      <c r="W79" s="46"/>
      <c r="X79" s="35">
        <f t="shared" si="212"/>
        <v>0</v>
      </c>
      <c r="Y79" s="35">
        <v>5158.8999999999996</v>
      </c>
      <c r="Z79" s="35">
        <v>-1258.9000000000001</v>
      </c>
      <c r="AA79" s="35">
        <f t="shared" si="10"/>
        <v>3899.9999999999995</v>
      </c>
      <c r="AB79" s="35"/>
      <c r="AC79" s="35">
        <f t="shared" si="213"/>
        <v>3899.9999999999995</v>
      </c>
      <c r="AD79" s="35"/>
      <c r="AE79" s="35">
        <f t="shared" si="214"/>
        <v>3899.9999999999995</v>
      </c>
      <c r="AF79" s="35"/>
      <c r="AG79" s="35">
        <f t="shared" si="215"/>
        <v>3899.9999999999995</v>
      </c>
      <c r="AH79" s="35"/>
      <c r="AI79" s="35">
        <f t="shared" si="216"/>
        <v>3899.9999999999995</v>
      </c>
      <c r="AJ79" s="35"/>
      <c r="AK79" s="35">
        <f t="shared" si="217"/>
        <v>3899.9999999999995</v>
      </c>
      <c r="AL79" s="46"/>
      <c r="AM79" s="35">
        <f t="shared" si="218"/>
        <v>3899.9999999999995</v>
      </c>
      <c r="AN79" s="35">
        <v>0</v>
      </c>
      <c r="AO79" s="35"/>
      <c r="AP79" s="35">
        <f t="shared" si="17"/>
        <v>0</v>
      </c>
      <c r="AQ79" s="35"/>
      <c r="AR79" s="35">
        <f t="shared" si="219"/>
        <v>0</v>
      </c>
      <c r="AS79" s="35"/>
      <c r="AT79" s="35">
        <f t="shared" si="220"/>
        <v>0</v>
      </c>
      <c r="AU79" s="35"/>
      <c r="AV79" s="35">
        <f t="shared" si="221"/>
        <v>0</v>
      </c>
      <c r="AW79" s="35"/>
      <c r="AX79" s="35">
        <f t="shared" si="222"/>
        <v>0</v>
      </c>
      <c r="AY79" s="35"/>
      <c r="AZ79" s="35">
        <f t="shared" si="223"/>
        <v>0</v>
      </c>
      <c r="BA79" s="46"/>
      <c r="BB79" s="35">
        <f t="shared" si="224"/>
        <v>0</v>
      </c>
      <c r="BC79" s="29" t="s">
        <v>216</v>
      </c>
      <c r="BE79" s="11"/>
    </row>
    <row r="80" spans="1:57" ht="56.25" hidden="1" x14ac:dyDescent="0.3">
      <c r="A80" s="1" t="s">
        <v>89</v>
      </c>
      <c r="B80" s="57" t="s">
        <v>322</v>
      </c>
      <c r="C80" s="57" t="s">
        <v>32</v>
      </c>
      <c r="D80" s="34"/>
      <c r="E80" s="35"/>
      <c r="F80" s="35"/>
      <c r="G80" s="35">
        <v>1.843</v>
      </c>
      <c r="H80" s="35">
        <f t="shared" si="204"/>
        <v>1.843</v>
      </c>
      <c r="I80" s="35"/>
      <c r="J80" s="35">
        <f t="shared" si="205"/>
        <v>1.843</v>
      </c>
      <c r="K80" s="35"/>
      <c r="L80" s="35">
        <f t="shared" si="206"/>
        <v>1.843</v>
      </c>
      <c r="M80" s="35"/>
      <c r="N80" s="35">
        <f t="shared" si="207"/>
        <v>1.843</v>
      </c>
      <c r="O80" s="78"/>
      <c r="P80" s="35">
        <f t="shared" si="208"/>
        <v>1.843</v>
      </c>
      <c r="Q80" s="35"/>
      <c r="R80" s="35">
        <f t="shared" si="209"/>
        <v>1.843</v>
      </c>
      <c r="S80" s="35">
        <v>-1.843</v>
      </c>
      <c r="T80" s="35">
        <f t="shared" si="210"/>
        <v>0</v>
      </c>
      <c r="U80" s="35"/>
      <c r="V80" s="35">
        <f t="shared" si="211"/>
        <v>0</v>
      </c>
      <c r="W80" s="46"/>
      <c r="X80" s="35">
        <f t="shared" si="212"/>
        <v>0</v>
      </c>
      <c r="Y80" s="35"/>
      <c r="Z80" s="35"/>
      <c r="AA80" s="35"/>
      <c r="AB80" s="35"/>
      <c r="AC80" s="35">
        <f t="shared" si="213"/>
        <v>0</v>
      </c>
      <c r="AD80" s="35"/>
      <c r="AE80" s="35">
        <f t="shared" si="214"/>
        <v>0</v>
      </c>
      <c r="AF80" s="35"/>
      <c r="AG80" s="35">
        <f t="shared" si="215"/>
        <v>0</v>
      </c>
      <c r="AH80" s="35"/>
      <c r="AI80" s="35">
        <f t="shared" si="216"/>
        <v>0</v>
      </c>
      <c r="AJ80" s="35"/>
      <c r="AK80" s="35">
        <f t="shared" si="217"/>
        <v>0</v>
      </c>
      <c r="AL80" s="46"/>
      <c r="AM80" s="35">
        <f t="shared" si="218"/>
        <v>0</v>
      </c>
      <c r="AN80" s="35"/>
      <c r="AO80" s="35"/>
      <c r="AP80" s="35"/>
      <c r="AQ80" s="35"/>
      <c r="AR80" s="35">
        <f t="shared" si="219"/>
        <v>0</v>
      </c>
      <c r="AS80" s="35"/>
      <c r="AT80" s="35">
        <f t="shared" si="220"/>
        <v>0</v>
      </c>
      <c r="AU80" s="35"/>
      <c r="AV80" s="35">
        <f t="shared" si="221"/>
        <v>0</v>
      </c>
      <c r="AW80" s="35"/>
      <c r="AX80" s="35">
        <f t="shared" si="222"/>
        <v>0</v>
      </c>
      <c r="AY80" s="35"/>
      <c r="AZ80" s="35">
        <f t="shared" si="223"/>
        <v>0</v>
      </c>
      <c r="BA80" s="46"/>
      <c r="BB80" s="35">
        <f t="shared" si="224"/>
        <v>0</v>
      </c>
      <c r="BC80" s="39" t="s">
        <v>323</v>
      </c>
      <c r="BD80" s="23" t="s">
        <v>51</v>
      </c>
      <c r="BE80" s="11"/>
    </row>
    <row r="81" spans="1:58" ht="56.25" x14ac:dyDescent="0.3">
      <c r="A81" s="1" t="s">
        <v>89</v>
      </c>
      <c r="B81" s="59" t="s">
        <v>341</v>
      </c>
      <c r="C81" s="6" t="s">
        <v>32</v>
      </c>
      <c r="D81" s="34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78">
        <v>1532.952</v>
      </c>
      <c r="P81" s="35">
        <f t="shared" si="208"/>
        <v>1532.952</v>
      </c>
      <c r="Q81" s="35"/>
      <c r="R81" s="35">
        <f t="shared" si="209"/>
        <v>1532.952</v>
      </c>
      <c r="S81" s="35"/>
      <c r="T81" s="35">
        <f t="shared" si="210"/>
        <v>1532.952</v>
      </c>
      <c r="U81" s="35"/>
      <c r="V81" s="35">
        <f t="shared" si="211"/>
        <v>1532.952</v>
      </c>
      <c r="W81" s="46"/>
      <c r="X81" s="35">
        <f t="shared" si="212"/>
        <v>1532.952</v>
      </c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>
        <f t="shared" si="216"/>
        <v>0</v>
      </c>
      <c r="AJ81" s="35"/>
      <c r="AK81" s="35">
        <f t="shared" si="217"/>
        <v>0</v>
      </c>
      <c r="AL81" s="46"/>
      <c r="AM81" s="35">
        <f t="shared" si="218"/>
        <v>0</v>
      </c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>
        <f t="shared" si="222"/>
        <v>0</v>
      </c>
      <c r="AY81" s="35"/>
      <c r="AZ81" s="35">
        <f t="shared" si="223"/>
        <v>0</v>
      </c>
      <c r="BA81" s="46"/>
      <c r="BB81" s="35">
        <f t="shared" si="224"/>
        <v>0</v>
      </c>
      <c r="BC81" s="39" t="s">
        <v>343</v>
      </c>
      <c r="BE81" s="11"/>
    </row>
    <row r="82" spans="1:58" ht="56.25" x14ac:dyDescent="0.3">
      <c r="A82" s="1" t="s">
        <v>90</v>
      </c>
      <c r="B82" s="59" t="s">
        <v>342</v>
      </c>
      <c r="C82" s="6" t="s">
        <v>32</v>
      </c>
      <c r="D82" s="34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78">
        <v>16684.161</v>
      </c>
      <c r="P82" s="35">
        <f t="shared" si="208"/>
        <v>16684.161</v>
      </c>
      <c r="Q82" s="35"/>
      <c r="R82" s="35">
        <f t="shared" si="209"/>
        <v>16684.161</v>
      </c>
      <c r="S82" s="35"/>
      <c r="T82" s="35">
        <f t="shared" si="210"/>
        <v>16684.161</v>
      </c>
      <c r="U82" s="35"/>
      <c r="V82" s="35">
        <f t="shared" si="211"/>
        <v>16684.161</v>
      </c>
      <c r="W82" s="46"/>
      <c r="X82" s="35">
        <f t="shared" si="212"/>
        <v>16684.161</v>
      </c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>
        <f t="shared" si="216"/>
        <v>0</v>
      </c>
      <c r="AJ82" s="35"/>
      <c r="AK82" s="35">
        <f t="shared" si="217"/>
        <v>0</v>
      </c>
      <c r="AL82" s="46"/>
      <c r="AM82" s="35">
        <f t="shared" si="218"/>
        <v>0</v>
      </c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>
        <f t="shared" si="222"/>
        <v>0</v>
      </c>
      <c r="AY82" s="35"/>
      <c r="AZ82" s="35">
        <f t="shared" si="223"/>
        <v>0</v>
      </c>
      <c r="BA82" s="46"/>
      <c r="BB82" s="35">
        <f t="shared" si="224"/>
        <v>0</v>
      </c>
      <c r="BC82" s="39" t="s">
        <v>344</v>
      </c>
      <c r="BE82" s="11"/>
    </row>
    <row r="83" spans="1:58" ht="56.25" x14ac:dyDescent="0.3">
      <c r="A83" s="1" t="s">
        <v>91</v>
      </c>
      <c r="B83" s="57" t="s">
        <v>358</v>
      </c>
      <c r="C83" s="6" t="s">
        <v>32</v>
      </c>
      <c r="D83" s="34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78"/>
      <c r="P83" s="35"/>
      <c r="Q83" s="35"/>
      <c r="R83" s="35"/>
      <c r="S83" s="35">
        <v>1355.7829999999999</v>
      </c>
      <c r="T83" s="35">
        <f t="shared" si="210"/>
        <v>1355.7829999999999</v>
      </c>
      <c r="U83" s="35"/>
      <c r="V83" s="35">
        <f t="shared" si="211"/>
        <v>1355.7829999999999</v>
      </c>
      <c r="W83" s="46"/>
      <c r="X83" s="35">
        <f t="shared" si="212"/>
        <v>1355.7829999999999</v>
      </c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>
        <f t="shared" si="217"/>
        <v>0</v>
      </c>
      <c r="AL83" s="46"/>
      <c r="AM83" s="35">
        <f t="shared" si="218"/>
        <v>0</v>
      </c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>
        <f t="shared" si="223"/>
        <v>0</v>
      </c>
      <c r="BA83" s="46"/>
      <c r="BB83" s="35">
        <f t="shared" si="224"/>
        <v>0</v>
      </c>
      <c r="BC83" s="39" t="s">
        <v>359</v>
      </c>
      <c r="BE83" s="11"/>
    </row>
    <row r="84" spans="1:58" ht="56.25" x14ac:dyDescent="0.3">
      <c r="A84" s="1" t="s">
        <v>136</v>
      </c>
      <c r="B84" s="57" t="s">
        <v>365</v>
      </c>
      <c r="C84" s="6" t="s">
        <v>32</v>
      </c>
      <c r="D84" s="34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78"/>
      <c r="P84" s="35"/>
      <c r="Q84" s="35"/>
      <c r="R84" s="35"/>
      <c r="S84" s="35"/>
      <c r="T84" s="35">
        <f t="shared" si="210"/>
        <v>0</v>
      </c>
      <c r="U84" s="35"/>
      <c r="V84" s="35">
        <f t="shared" si="211"/>
        <v>0</v>
      </c>
      <c r="W84" s="46"/>
      <c r="X84" s="35">
        <f t="shared" si="212"/>
        <v>0</v>
      </c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>
        <v>18748.326000000001</v>
      </c>
      <c r="AK84" s="35">
        <f t="shared" si="217"/>
        <v>18748.326000000001</v>
      </c>
      <c r="AL84" s="46"/>
      <c r="AM84" s="35">
        <f t="shared" si="218"/>
        <v>18748.326000000001</v>
      </c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>
        <f t="shared" si="223"/>
        <v>0</v>
      </c>
      <c r="BA84" s="46"/>
      <c r="BB84" s="35">
        <f t="shared" si="224"/>
        <v>0</v>
      </c>
      <c r="BC84" s="39" t="s">
        <v>360</v>
      </c>
      <c r="BE84" s="11"/>
    </row>
    <row r="85" spans="1:58" x14ac:dyDescent="0.3">
      <c r="A85" s="1"/>
      <c r="B85" s="57" t="s">
        <v>25</v>
      </c>
      <c r="C85" s="6"/>
      <c r="D85" s="36">
        <f>D91+D92+D93+D94+D95+D96+D97+D98+D99+D100+D101+D102+D104+D105+D110+D113+D116</f>
        <v>1923889.5</v>
      </c>
      <c r="E85" s="37">
        <f>E91+E92+E93+E94+E95+E96+E97+E98+E99+E100+E101+E102+E104+E105+E110+E113+E116+E103+E120+E123</f>
        <v>-358843.24299999996</v>
      </c>
      <c r="F85" s="37">
        <f t="shared" si="0"/>
        <v>1565046.257</v>
      </c>
      <c r="G85" s="37">
        <f>G91+G92+G93+G94+G95+G96+G97+G98+G99+G100+G101+G102+G104+G105+G110+G113+G116+G103+G120+G123</f>
        <v>218963.45800000001</v>
      </c>
      <c r="H85" s="37">
        <f t="shared" si="204"/>
        <v>1784009.7150000001</v>
      </c>
      <c r="I85" s="37">
        <f>I91+I92+I93+I94+I95+I96+I97+I98+I99+I100+I101+I102+I104+I105+I110+I113+I116+I103+I120+I123</f>
        <v>2506.3020000000001</v>
      </c>
      <c r="J85" s="37">
        <f t="shared" si="205"/>
        <v>1786516.017</v>
      </c>
      <c r="K85" s="37">
        <f>K91+K92+K93+K94+K95+K96+K97+K98+K99+K100+K101+K102+K104+K105+K110+K113+K116+K103+K120+K123</f>
        <v>-8668.4629999999997</v>
      </c>
      <c r="L85" s="37">
        <f t="shared" si="206"/>
        <v>1777847.554</v>
      </c>
      <c r="M85" s="37">
        <f>M91+M92+M93+M94+M95+M96+M97+M98+M99+M100+M101+M102+M104+M105+M110+M113+M116+M103+M120+M123</f>
        <v>0</v>
      </c>
      <c r="N85" s="37">
        <f t="shared" si="207"/>
        <v>1777847.554</v>
      </c>
      <c r="O85" s="37">
        <f>O91+O92+O93+O94+O95+O96+O97+O98+O99+O100+O101+O102+O104+O105+O110+O113+O116+O103+O120+O123</f>
        <v>56691.229000000007</v>
      </c>
      <c r="P85" s="37">
        <f t="shared" si="208"/>
        <v>1834538.7830000001</v>
      </c>
      <c r="Q85" s="37">
        <f>Q91+Q92+Q93+Q94+Q95+Q96+Q97+Q98+Q99+Q100+Q101+Q102+Q104+Q105+Q110+Q113+Q116+Q103+Q120+Q123</f>
        <v>1175.914</v>
      </c>
      <c r="R85" s="37">
        <f t="shared" si="209"/>
        <v>1835714.6970000002</v>
      </c>
      <c r="S85" s="37">
        <f>S91+S92+S93+S94+S95+S96+S97+S98+S99+S100+S101+S102+S104+S105+S110+S113+S116+S103+S120+S123</f>
        <v>10868.319</v>
      </c>
      <c r="T85" s="37">
        <f t="shared" si="210"/>
        <v>1846583.0160000001</v>
      </c>
      <c r="U85" s="35">
        <f>U91+U92+U93+U94+U95+U96+U97+U98+U99+U100+U101+U102+U104+U105+U110+U113+U116+U103+U120+U123</f>
        <v>202.001</v>
      </c>
      <c r="V85" s="37">
        <f t="shared" si="211"/>
        <v>1846785.017</v>
      </c>
      <c r="W85" s="37">
        <f>W91+W92+W93+W94+W95+W96+W97+W98+W99+W100+W101+W102+W104+W105+W110+W113+W116+W103+W120+W123</f>
        <v>91302.62</v>
      </c>
      <c r="X85" s="35">
        <f t="shared" si="212"/>
        <v>1938087.6370000001</v>
      </c>
      <c r="Y85" s="37">
        <f t="shared" ref="Y85:AN85" si="225">Y91+Y92+Y93+Y94+Y95+Y96+Y97+Y98+Y99+Y100+Y101+Y102+Y104+Y105+Y110+Y113+Y116</f>
        <v>5543608.1999999993</v>
      </c>
      <c r="Z85" s="37">
        <f>Z91+Z92+Z93+Z94+Z95+Z96+Z97+Z98+Z99+Z100+Z101+Z102+Z104+Z105+Z110+Z113+Z116+Z103+Z120+Z123</f>
        <v>-240261.39999999991</v>
      </c>
      <c r="AA85" s="37">
        <f t="shared" si="10"/>
        <v>5303346.7999999989</v>
      </c>
      <c r="AB85" s="37">
        <f>AB91+AB92+AB93+AB94+AB95+AB96+AB97+AB98+AB99+AB100+AB101+AB102+AB104+AB105+AB110+AB113+AB116+AB103+AB120+AB123</f>
        <v>106538.943</v>
      </c>
      <c r="AC85" s="37">
        <f t="shared" si="213"/>
        <v>5409885.7429999989</v>
      </c>
      <c r="AD85" s="37">
        <f>AD91+AD92+AD93+AD94+AD95+AD96+AD97+AD98+AD99+AD100+AD101+AD102+AD104+AD105+AD110+AD113+AD116+AD103+AD120+AD123</f>
        <v>0</v>
      </c>
      <c r="AE85" s="37">
        <f t="shared" si="214"/>
        <v>5409885.7429999989</v>
      </c>
      <c r="AF85" s="37">
        <f>AF91+AF92+AF93+AF94+AF95+AF96+AF97+AF98+AF99+AF100+AF101+AF102+AF104+AF105+AF110+AF113+AF116+AF103+AF120+AF123</f>
        <v>0</v>
      </c>
      <c r="AG85" s="37">
        <f t="shared" si="215"/>
        <v>5409885.7429999989</v>
      </c>
      <c r="AH85" s="37">
        <f>AH91+AH92+AH93+AH94+AH95+AH96+AH97+AH98+AH99+AH100+AH101+AH102+AH104+AH105+AH110+AH113+AH116+AH103+AH120+AH123</f>
        <v>-196067.99800000002</v>
      </c>
      <c r="AI85" s="37">
        <f t="shared" si="216"/>
        <v>5213817.7449999992</v>
      </c>
      <c r="AJ85" s="35">
        <f>AJ91+AJ92+AJ93+AJ94+AJ95+AJ96+AJ97+AJ98+AJ99+AJ100+AJ101+AJ102+AJ104+AJ105+AJ110+AJ113+AJ116+AJ103+AJ120+AJ123</f>
        <v>0</v>
      </c>
      <c r="AK85" s="37">
        <f t="shared" si="217"/>
        <v>5213817.7449999992</v>
      </c>
      <c r="AL85" s="37">
        <f>AL91+AL92+AL93+AL94+AL95+AL96+AL97+AL98+AL99+AL100+AL101+AL102+AL104+AL105+AL110+AL113+AL116+AL103+AL120+AL123</f>
        <v>-35084.171999999999</v>
      </c>
      <c r="AM85" s="35">
        <f t="shared" si="218"/>
        <v>5178733.5729999989</v>
      </c>
      <c r="AN85" s="37">
        <f t="shared" si="225"/>
        <v>914608.79999999993</v>
      </c>
      <c r="AO85" s="37">
        <f>AO91+AO92+AO93+AO94+AO95+AO96+AO97+AO98+AO99+AO100+AO101+AO102+AO104+AO105+AO110+AO113+AO116+AO103+AO120+AO123</f>
        <v>0</v>
      </c>
      <c r="AP85" s="37">
        <f t="shared" si="17"/>
        <v>914608.79999999993</v>
      </c>
      <c r="AQ85" s="37">
        <f>AQ91+AQ92+AQ93+AQ94+AQ95+AQ96+AQ97+AQ98+AQ99+AQ100+AQ101+AQ102+AQ104+AQ105+AQ110+AQ113+AQ116+AQ103+AQ120+AQ123</f>
        <v>130724.838</v>
      </c>
      <c r="AR85" s="37">
        <f t="shared" si="219"/>
        <v>1045333.6379999999</v>
      </c>
      <c r="AS85" s="37">
        <f>AS91+AS92+AS93+AS94+AS95+AS96+AS97+AS98+AS99+AS100+AS101+AS102+AS104+AS105+AS110+AS113+AS116+AS103+AS120+AS123</f>
        <v>0</v>
      </c>
      <c r="AT85" s="37">
        <f t="shared" si="220"/>
        <v>1045333.6379999999</v>
      </c>
      <c r="AU85" s="37">
        <f>AU91+AU92+AU93+AU94+AU95+AU96+AU97+AU98+AU99+AU100+AU101+AU102+AU104+AU105+AU110+AU113+AU116+AU103+AU120+AU123</f>
        <v>0</v>
      </c>
      <c r="AV85" s="37">
        <f t="shared" si="221"/>
        <v>1045333.6379999999</v>
      </c>
      <c r="AW85" s="37">
        <f>AW91+AW92+AW93+AW94+AW95+AW96+AW97+AW98+AW99+AW100+AW101+AW102+AW104+AW105+AW110+AW113+AW116+AW103+AW120+AW123</f>
        <v>50423.485999999997</v>
      </c>
      <c r="AX85" s="37">
        <f t="shared" si="222"/>
        <v>1095757.1239999998</v>
      </c>
      <c r="AY85" s="35">
        <f>AY91+AY92+AY93+AY94+AY95+AY96+AY97+AY98+AY99+AY100+AY101+AY102+AY104+AY105+AY110+AY113+AY116+AY103+AY120+AY123</f>
        <v>0</v>
      </c>
      <c r="AZ85" s="37">
        <f t="shared" si="223"/>
        <v>1095757.1239999998</v>
      </c>
      <c r="BA85" s="37">
        <f>BA91+BA92+BA93+BA94+BA95+BA96+BA97+BA98+BA99+BA100+BA101+BA102+BA104+BA105+BA110+BA113+BA116+BA103+BA120+BA123</f>
        <v>35084.171999999999</v>
      </c>
      <c r="BB85" s="35">
        <f t="shared" si="224"/>
        <v>1130841.2959999999</v>
      </c>
      <c r="BC85" s="31"/>
      <c r="BD85" s="24"/>
      <c r="BE85" s="17"/>
      <c r="BF85" s="18"/>
    </row>
    <row r="86" spans="1:58" x14ac:dyDescent="0.3">
      <c r="A86" s="1"/>
      <c r="B86" s="7" t="s">
        <v>5</v>
      </c>
      <c r="C86" s="6"/>
      <c r="D86" s="36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5"/>
      <c r="V86" s="37"/>
      <c r="W86" s="37"/>
      <c r="X86" s="35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5"/>
      <c r="AK86" s="37"/>
      <c r="AL86" s="37"/>
      <c r="AM86" s="35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5"/>
      <c r="AZ86" s="37"/>
      <c r="BA86" s="37"/>
      <c r="BB86" s="35"/>
      <c r="BC86" s="31"/>
      <c r="BD86" s="24"/>
      <c r="BE86" s="17"/>
      <c r="BF86" s="18"/>
    </row>
    <row r="87" spans="1:58" s="18" customFormat="1" hidden="1" x14ac:dyDescent="0.3">
      <c r="A87" s="16"/>
      <c r="B87" s="19" t="s">
        <v>6</v>
      </c>
      <c r="C87" s="22"/>
      <c r="D87" s="36">
        <f>D91+D92+D93+D94+D95+D96+D97+D98+D99+D102+D100+D101+D104+D107</f>
        <v>466242.5</v>
      </c>
      <c r="E87" s="37">
        <f>E91+E92+E93+E94+E95+E96+E97+E98+E99+E102+E100+E101+E104+E107+E103</f>
        <v>-14166.442999999999</v>
      </c>
      <c r="F87" s="37">
        <f t="shared" si="0"/>
        <v>452076.05700000003</v>
      </c>
      <c r="G87" s="37">
        <f>G91+G92+G93+G94+G95+G96+G97+G98+G99+G102+G100+G101+G104+G107+G103</f>
        <v>218963.45800000001</v>
      </c>
      <c r="H87" s="37">
        <f t="shared" ref="H87:H105" si="226">F87+G87</f>
        <v>671039.51500000001</v>
      </c>
      <c r="I87" s="37">
        <f>I91+I92+I93+I94+I95+I96+I97+I98+I99+I102+I100+I101+I104+I107+I103</f>
        <v>2506.3020000000001</v>
      </c>
      <c r="J87" s="37">
        <f t="shared" ref="J87:J105" si="227">H87+I87</f>
        <v>673545.81700000004</v>
      </c>
      <c r="K87" s="37">
        <f>K91+K92+K93+K94+K95+K96+K97+K98+K99+K102+K100+K101+K104+K107+K103</f>
        <v>-8668.4629999999997</v>
      </c>
      <c r="L87" s="37">
        <f t="shared" ref="L87:L105" si="228">J87+K87</f>
        <v>664877.35400000005</v>
      </c>
      <c r="M87" s="37">
        <f>M91+M92+M93+M94+M95+M96+M97+M98+M99+M102+M100+M101+M104+M107+M103</f>
        <v>0</v>
      </c>
      <c r="N87" s="37">
        <f t="shared" ref="N87:N105" si="229">L87+M87</f>
        <v>664877.35400000005</v>
      </c>
      <c r="O87" s="37">
        <f>O91+O92+O93+O94+O95+O96+O97+O98+O99+O102+O100+O101+O104+O107+O103</f>
        <v>48359.987000000001</v>
      </c>
      <c r="P87" s="37">
        <f t="shared" ref="P87:P105" si="230">N87+O87</f>
        <v>713237.34100000001</v>
      </c>
      <c r="Q87" s="37">
        <f>Q91+Q92+Q93+Q94+Q95+Q96+Q97+Q98+Q99+Q102+Q100+Q101+Q104+Q107+Q103</f>
        <v>1175.914</v>
      </c>
      <c r="R87" s="37">
        <f t="shared" ref="R87:R105" si="231">P87+Q87</f>
        <v>714413.255</v>
      </c>
      <c r="S87" s="37">
        <f>S91+S92+S93+S94+S95+S96+S97+S98+S99+S102+S100+S101+S104+S107+S103</f>
        <v>10868.319</v>
      </c>
      <c r="T87" s="37">
        <f t="shared" ref="T87:T105" si="232">R87+S87</f>
        <v>725281.57400000002</v>
      </c>
      <c r="U87" s="35">
        <f>U91+U92+U93+U94+U95+U96+U97+U98+U99+U102+U100+U101+U104+U107+U103</f>
        <v>202.001</v>
      </c>
      <c r="V87" s="37">
        <f t="shared" ref="V87:V105" si="233">T87+U87</f>
        <v>725483.57500000007</v>
      </c>
      <c r="W87" s="37">
        <f>W91+W92+W93+W94+W95+W96+W97+W98+W99+W102+W100+W101+W104+W107+W103</f>
        <v>91302.62</v>
      </c>
      <c r="X87" s="37">
        <f t="shared" ref="X87:X105" si="234">V87+W87</f>
        <v>816786.19500000007</v>
      </c>
      <c r="Y87" s="37">
        <f t="shared" ref="Y87:AN87" si="235">Y91+Y92+Y93+Y94+Y95+Y96+Y97+Y98+Y99+Y102+Y100+Y101+Y104+Y107</f>
        <v>483024.19999999995</v>
      </c>
      <c r="Z87" s="37">
        <f>Z91+Z92+Z93+Z94+Z95+Z96+Z97+Z98+Z99+Z102+Z100+Z101+Z104+Z107+Z103</f>
        <v>10457.099999999999</v>
      </c>
      <c r="AA87" s="37">
        <f t="shared" si="10"/>
        <v>493481.29999999993</v>
      </c>
      <c r="AB87" s="37">
        <f>AB91+AB92+AB93+AB94+AB95+AB96+AB97+AB98+AB99+AB102+AB100+AB101+AB104+AB107+AB103</f>
        <v>106538.943</v>
      </c>
      <c r="AC87" s="37">
        <f t="shared" ref="AC87:AC105" si="236">AA87+AB87</f>
        <v>600020.2429999999</v>
      </c>
      <c r="AD87" s="37">
        <f>AD91+AD92+AD93+AD94+AD95+AD96+AD97+AD98+AD99+AD102+AD100+AD101+AD104+AD107+AD103</f>
        <v>0</v>
      </c>
      <c r="AE87" s="37">
        <f t="shared" ref="AE87:AE105" si="237">AC87+AD87</f>
        <v>600020.2429999999</v>
      </c>
      <c r="AF87" s="37">
        <f>AF91+AF92+AF93+AF94+AF95+AF96+AF97+AF98+AF99+AF102+AF100+AF101+AF104+AF107+AF103</f>
        <v>0</v>
      </c>
      <c r="AG87" s="37">
        <f t="shared" ref="AG87:AG105" si="238">AE87+AF87</f>
        <v>600020.2429999999</v>
      </c>
      <c r="AH87" s="37">
        <f>AH91+AH92+AH93+AH94+AH95+AH96+AH97+AH98+AH99+AH102+AH100+AH101+AH104+AH107+AH103</f>
        <v>0</v>
      </c>
      <c r="AI87" s="37">
        <f t="shared" ref="AI87:AI105" si="239">AG87+AH87</f>
        <v>600020.2429999999</v>
      </c>
      <c r="AJ87" s="35">
        <f>AJ91+AJ92+AJ93+AJ94+AJ95+AJ96+AJ97+AJ98+AJ99+AJ102+AJ100+AJ101+AJ104+AJ107+AJ103</f>
        <v>0</v>
      </c>
      <c r="AK87" s="37">
        <f t="shared" ref="AK87:AK105" si="240">AI87+AJ87</f>
        <v>600020.2429999999</v>
      </c>
      <c r="AL87" s="37">
        <f>AL91+AL92+AL93+AL94+AL95+AL96+AL97+AL98+AL99+AL102+AL100+AL101+AL104+AL107+AL103</f>
        <v>-35084.171999999999</v>
      </c>
      <c r="AM87" s="37">
        <f t="shared" ref="AM87:AM105" si="241">AK87+AL87</f>
        <v>564936.07099999988</v>
      </c>
      <c r="AN87" s="37">
        <f t="shared" si="235"/>
        <v>554000</v>
      </c>
      <c r="AO87" s="37">
        <f>AO91+AO92+AO93+AO94+AO95+AO96+AO97+AO98+AO99+AO102+AO100+AO101+AO104+AO107+AO103</f>
        <v>0</v>
      </c>
      <c r="AP87" s="37">
        <f t="shared" si="17"/>
        <v>554000</v>
      </c>
      <c r="AQ87" s="37">
        <f>AQ91+AQ92+AQ93+AQ94+AQ95+AQ96+AQ97+AQ98+AQ99+AQ102+AQ100+AQ101+AQ104+AQ107+AQ103</f>
        <v>130724.838</v>
      </c>
      <c r="AR87" s="37">
        <f t="shared" ref="AR87:AR105" si="242">AP87+AQ87</f>
        <v>684724.83799999999</v>
      </c>
      <c r="AS87" s="37">
        <f>AS91+AS92+AS93+AS94+AS95+AS96+AS97+AS98+AS99+AS102+AS100+AS101+AS104+AS107+AS103</f>
        <v>0</v>
      </c>
      <c r="AT87" s="37">
        <f t="shared" ref="AT87:AT105" si="243">AR87+AS87</f>
        <v>684724.83799999999</v>
      </c>
      <c r="AU87" s="37">
        <f>AU91+AU92+AU93+AU94+AU95+AU96+AU97+AU98+AU99+AU102+AU100+AU101+AU104+AU107+AU103</f>
        <v>0</v>
      </c>
      <c r="AV87" s="37">
        <f t="shared" ref="AV87:AV105" si="244">AT87+AU87</f>
        <v>684724.83799999999</v>
      </c>
      <c r="AW87" s="37">
        <f>AW91+AW92+AW93+AW94+AW95+AW96+AW97+AW98+AW99+AW102+AW100+AW101+AW104+AW107+AW103</f>
        <v>0</v>
      </c>
      <c r="AX87" s="37">
        <f t="shared" ref="AX87:AX105" si="245">AV87+AW87</f>
        <v>684724.83799999999</v>
      </c>
      <c r="AY87" s="35">
        <f>AY91+AY92+AY93+AY94+AY95+AY96+AY97+AY98+AY99+AY102+AY100+AY101+AY104+AY107+AY103</f>
        <v>0</v>
      </c>
      <c r="AZ87" s="37">
        <f t="shared" ref="AZ87:AZ105" si="246">AX87+AY87</f>
        <v>684724.83799999999</v>
      </c>
      <c r="BA87" s="37">
        <f>BA91+BA92+BA93+BA94+BA95+BA96+BA97+BA98+BA99+BA102+BA100+BA101+BA104+BA107+BA103</f>
        <v>35084.171999999999</v>
      </c>
      <c r="BB87" s="37">
        <f t="shared" ref="BB87:BB105" si="247">AZ87+BA87</f>
        <v>719809.01</v>
      </c>
      <c r="BC87" s="31"/>
      <c r="BD87" s="24" t="s">
        <v>51</v>
      </c>
      <c r="BE87" s="17"/>
    </row>
    <row r="88" spans="1:58" x14ac:dyDescent="0.3">
      <c r="A88" s="1"/>
      <c r="B88" s="59" t="s">
        <v>12</v>
      </c>
      <c r="C88" s="6"/>
      <c r="D88" s="36">
        <f>D108+D115+D118</f>
        <v>212318</v>
      </c>
      <c r="E88" s="37">
        <f>E108+E115+E118</f>
        <v>0</v>
      </c>
      <c r="F88" s="37">
        <f t="shared" si="0"/>
        <v>212318</v>
      </c>
      <c r="G88" s="37">
        <f>G108+G115+G118</f>
        <v>0</v>
      </c>
      <c r="H88" s="37">
        <f t="shared" si="226"/>
        <v>212318</v>
      </c>
      <c r="I88" s="37">
        <f>I108+I115+I118</f>
        <v>0</v>
      </c>
      <c r="J88" s="37">
        <f t="shared" si="227"/>
        <v>212318</v>
      </c>
      <c r="K88" s="37">
        <f>K108+K115+K118</f>
        <v>0</v>
      </c>
      <c r="L88" s="37">
        <f t="shared" si="228"/>
        <v>212318</v>
      </c>
      <c r="M88" s="37">
        <f>M108+M115+M118</f>
        <v>0</v>
      </c>
      <c r="N88" s="37">
        <f t="shared" si="229"/>
        <v>212318</v>
      </c>
      <c r="O88" s="37">
        <f>O108+O115+O118</f>
        <v>1056.8</v>
      </c>
      <c r="P88" s="37">
        <f t="shared" si="230"/>
        <v>213374.8</v>
      </c>
      <c r="Q88" s="37">
        <f>Q108+Q115+Q118</f>
        <v>0</v>
      </c>
      <c r="R88" s="37">
        <f t="shared" si="231"/>
        <v>213374.8</v>
      </c>
      <c r="S88" s="37">
        <f>S108+S115+S118</f>
        <v>0</v>
      </c>
      <c r="T88" s="37">
        <f t="shared" si="232"/>
        <v>213374.8</v>
      </c>
      <c r="U88" s="35">
        <f>U108+U115+U118</f>
        <v>0</v>
      </c>
      <c r="V88" s="37">
        <f t="shared" si="233"/>
        <v>213374.8</v>
      </c>
      <c r="W88" s="37">
        <f>W108+W115+W118</f>
        <v>0</v>
      </c>
      <c r="X88" s="35">
        <f t="shared" si="234"/>
        <v>213374.8</v>
      </c>
      <c r="Y88" s="37">
        <f t="shared" ref="Y88:AO88" si="248">Y108+Y115+Y118</f>
        <v>216563.8</v>
      </c>
      <c r="Z88" s="37">
        <f t="shared" ref="Z88:AB88" si="249">Z108+Z115+Z118</f>
        <v>0</v>
      </c>
      <c r="AA88" s="37">
        <f t="shared" si="10"/>
        <v>216563.8</v>
      </c>
      <c r="AB88" s="37">
        <f t="shared" si="249"/>
        <v>0</v>
      </c>
      <c r="AC88" s="37">
        <f t="shared" si="236"/>
        <v>216563.8</v>
      </c>
      <c r="AD88" s="37">
        <f t="shared" ref="AD88:AF88" si="250">AD108+AD115+AD118</f>
        <v>0</v>
      </c>
      <c r="AE88" s="37">
        <f t="shared" si="237"/>
        <v>216563.8</v>
      </c>
      <c r="AF88" s="37">
        <f t="shared" si="250"/>
        <v>0</v>
      </c>
      <c r="AG88" s="37">
        <f t="shared" si="238"/>
        <v>216563.8</v>
      </c>
      <c r="AH88" s="37">
        <f t="shared" ref="AH88:AJ88" si="251">AH108+AH115+AH118</f>
        <v>-75909.899000000005</v>
      </c>
      <c r="AI88" s="37">
        <f t="shared" si="239"/>
        <v>140653.90099999998</v>
      </c>
      <c r="AJ88" s="35">
        <f t="shared" si="251"/>
        <v>0</v>
      </c>
      <c r="AK88" s="37">
        <f t="shared" si="240"/>
        <v>140653.90099999998</v>
      </c>
      <c r="AL88" s="37">
        <f t="shared" ref="AL88" si="252">AL108+AL115+AL118</f>
        <v>0</v>
      </c>
      <c r="AM88" s="35">
        <f t="shared" si="241"/>
        <v>140653.90099999998</v>
      </c>
      <c r="AN88" s="37">
        <f t="shared" si="248"/>
        <v>261356.10000000003</v>
      </c>
      <c r="AO88" s="37">
        <f t="shared" si="248"/>
        <v>0</v>
      </c>
      <c r="AP88" s="37">
        <f t="shared" si="17"/>
        <v>261356.10000000003</v>
      </c>
      <c r="AQ88" s="37">
        <f t="shared" ref="AQ88:AS88" si="253">AQ108+AQ115+AQ118</f>
        <v>0</v>
      </c>
      <c r="AR88" s="37">
        <f t="shared" si="242"/>
        <v>261356.10000000003</v>
      </c>
      <c r="AS88" s="37">
        <f t="shared" si="253"/>
        <v>0</v>
      </c>
      <c r="AT88" s="37">
        <f t="shared" si="243"/>
        <v>261356.10000000003</v>
      </c>
      <c r="AU88" s="37">
        <f t="shared" ref="AU88:AW88" si="254">AU108+AU115+AU118</f>
        <v>0</v>
      </c>
      <c r="AV88" s="37">
        <f t="shared" si="244"/>
        <v>261356.10000000003</v>
      </c>
      <c r="AW88" s="37">
        <f t="shared" si="254"/>
        <v>50423.485999999997</v>
      </c>
      <c r="AX88" s="37">
        <f t="shared" si="245"/>
        <v>311779.58600000001</v>
      </c>
      <c r="AY88" s="35">
        <f t="shared" ref="AY88:BA88" si="255">AY108+AY115+AY118</f>
        <v>0</v>
      </c>
      <c r="AZ88" s="37">
        <f t="shared" si="246"/>
        <v>311779.58600000001</v>
      </c>
      <c r="BA88" s="37">
        <f t="shared" si="255"/>
        <v>0</v>
      </c>
      <c r="BB88" s="35">
        <f t="shared" si="247"/>
        <v>311779.58600000001</v>
      </c>
      <c r="BC88" s="31"/>
      <c r="BD88" s="24"/>
      <c r="BE88" s="17"/>
      <c r="BF88" s="18"/>
    </row>
    <row r="89" spans="1:58" x14ac:dyDescent="0.3">
      <c r="A89" s="1"/>
      <c r="B89" s="59" t="s">
        <v>19</v>
      </c>
      <c r="C89" s="6"/>
      <c r="D89" s="36">
        <f>D119</f>
        <v>107290.7</v>
      </c>
      <c r="E89" s="37">
        <f>E119</f>
        <v>0</v>
      </c>
      <c r="F89" s="37">
        <f t="shared" si="0"/>
        <v>107290.7</v>
      </c>
      <c r="G89" s="37">
        <f>G119</f>
        <v>0</v>
      </c>
      <c r="H89" s="37">
        <f t="shared" si="226"/>
        <v>107290.7</v>
      </c>
      <c r="I89" s="37">
        <f>I119</f>
        <v>0</v>
      </c>
      <c r="J89" s="37">
        <f t="shared" si="227"/>
        <v>107290.7</v>
      </c>
      <c r="K89" s="37">
        <f>K119</f>
        <v>0</v>
      </c>
      <c r="L89" s="37">
        <f t="shared" si="228"/>
        <v>107290.7</v>
      </c>
      <c r="M89" s="37">
        <f>M119</f>
        <v>0</v>
      </c>
      <c r="N89" s="37">
        <f t="shared" si="229"/>
        <v>107290.7</v>
      </c>
      <c r="O89" s="37">
        <f>O119</f>
        <v>0</v>
      </c>
      <c r="P89" s="37">
        <f t="shared" si="230"/>
        <v>107290.7</v>
      </c>
      <c r="Q89" s="37">
        <f>Q119</f>
        <v>0</v>
      </c>
      <c r="R89" s="37">
        <f t="shared" si="231"/>
        <v>107290.7</v>
      </c>
      <c r="S89" s="37">
        <f>S119</f>
        <v>0</v>
      </c>
      <c r="T89" s="37">
        <f t="shared" si="232"/>
        <v>107290.7</v>
      </c>
      <c r="U89" s="35">
        <f>U119</f>
        <v>0</v>
      </c>
      <c r="V89" s="37">
        <f t="shared" si="233"/>
        <v>107290.7</v>
      </c>
      <c r="W89" s="37">
        <f>W119</f>
        <v>0</v>
      </c>
      <c r="X89" s="35">
        <f t="shared" si="234"/>
        <v>107290.7</v>
      </c>
      <c r="Y89" s="37">
        <f t="shared" ref="Y89:AO89" si="256">Y119</f>
        <v>103845.8</v>
      </c>
      <c r="Z89" s="37">
        <f t="shared" ref="Z89:AB89" si="257">Z119</f>
        <v>0</v>
      </c>
      <c r="AA89" s="37">
        <f t="shared" si="10"/>
        <v>103845.8</v>
      </c>
      <c r="AB89" s="37">
        <f t="shared" si="257"/>
        <v>0</v>
      </c>
      <c r="AC89" s="37">
        <f t="shared" si="236"/>
        <v>103845.8</v>
      </c>
      <c r="AD89" s="37">
        <f t="shared" ref="AD89:AF89" si="258">AD119</f>
        <v>0</v>
      </c>
      <c r="AE89" s="37">
        <f t="shared" si="237"/>
        <v>103845.8</v>
      </c>
      <c r="AF89" s="37">
        <f t="shared" si="258"/>
        <v>0</v>
      </c>
      <c r="AG89" s="37">
        <f t="shared" si="238"/>
        <v>103845.8</v>
      </c>
      <c r="AH89" s="37">
        <f t="shared" ref="AH89:AJ89" si="259">AH119</f>
        <v>0</v>
      </c>
      <c r="AI89" s="37">
        <f t="shared" si="239"/>
        <v>103845.8</v>
      </c>
      <c r="AJ89" s="35">
        <f t="shared" si="259"/>
        <v>0</v>
      </c>
      <c r="AK89" s="37">
        <f t="shared" si="240"/>
        <v>103845.8</v>
      </c>
      <c r="AL89" s="37">
        <f t="shared" ref="AL89" si="260">AL119</f>
        <v>0</v>
      </c>
      <c r="AM89" s="35">
        <f t="shared" si="241"/>
        <v>103845.8</v>
      </c>
      <c r="AN89" s="37">
        <f t="shared" si="256"/>
        <v>99252.7</v>
      </c>
      <c r="AO89" s="37">
        <f t="shared" si="256"/>
        <v>0</v>
      </c>
      <c r="AP89" s="37">
        <f t="shared" si="17"/>
        <v>99252.7</v>
      </c>
      <c r="AQ89" s="37">
        <f t="shared" ref="AQ89:AS89" si="261">AQ119</f>
        <v>0</v>
      </c>
      <c r="AR89" s="37">
        <f t="shared" si="242"/>
        <v>99252.7</v>
      </c>
      <c r="AS89" s="37">
        <f t="shared" si="261"/>
        <v>0</v>
      </c>
      <c r="AT89" s="37">
        <f t="shared" si="243"/>
        <v>99252.7</v>
      </c>
      <c r="AU89" s="37">
        <f t="shared" ref="AU89:AW89" si="262">AU119</f>
        <v>0</v>
      </c>
      <c r="AV89" s="37">
        <f t="shared" si="244"/>
        <v>99252.7</v>
      </c>
      <c r="AW89" s="37">
        <f t="shared" si="262"/>
        <v>0</v>
      </c>
      <c r="AX89" s="37">
        <f t="shared" si="245"/>
        <v>99252.7</v>
      </c>
      <c r="AY89" s="35">
        <f t="shared" ref="AY89:BA89" si="263">AY119</f>
        <v>0</v>
      </c>
      <c r="AZ89" s="37">
        <f t="shared" si="246"/>
        <v>99252.7</v>
      </c>
      <c r="BA89" s="37">
        <f t="shared" si="263"/>
        <v>0</v>
      </c>
      <c r="BB89" s="35">
        <f t="shared" si="247"/>
        <v>99252.7</v>
      </c>
      <c r="BC89" s="31"/>
      <c r="BD89" s="24"/>
      <c r="BE89" s="17"/>
      <c r="BF89" s="18"/>
    </row>
    <row r="90" spans="1:58" ht="37.5" x14ac:dyDescent="0.3">
      <c r="A90" s="1"/>
      <c r="B90" s="59" t="s">
        <v>26</v>
      </c>
      <c r="C90" s="6"/>
      <c r="D90" s="36">
        <f>D109+D112</f>
        <v>1138038.3</v>
      </c>
      <c r="E90" s="37">
        <f>E109+E112+E122+E125</f>
        <v>-344676.79999999993</v>
      </c>
      <c r="F90" s="37">
        <f t="shared" si="0"/>
        <v>793361.50000000012</v>
      </c>
      <c r="G90" s="37">
        <f>G109+G112+G122+G125</f>
        <v>0</v>
      </c>
      <c r="H90" s="37">
        <f t="shared" si="226"/>
        <v>793361.50000000012</v>
      </c>
      <c r="I90" s="37">
        <f>I109+I112+I122+I125</f>
        <v>0</v>
      </c>
      <c r="J90" s="37">
        <f t="shared" si="227"/>
        <v>793361.50000000012</v>
      </c>
      <c r="K90" s="37">
        <f>K109+K112+K122+K125</f>
        <v>0</v>
      </c>
      <c r="L90" s="37">
        <f t="shared" si="228"/>
        <v>793361.50000000012</v>
      </c>
      <c r="M90" s="37">
        <f>M109+M112+M122+M125</f>
        <v>0</v>
      </c>
      <c r="N90" s="37">
        <f t="shared" si="229"/>
        <v>793361.50000000012</v>
      </c>
      <c r="O90" s="37">
        <f>O109+O112+O122+O125</f>
        <v>7274.442</v>
      </c>
      <c r="P90" s="37">
        <f t="shared" si="230"/>
        <v>800635.94200000016</v>
      </c>
      <c r="Q90" s="37">
        <f>Q109+Q112+Q122+Q125</f>
        <v>0</v>
      </c>
      <c r="R90" s="37">
        <f t="shared" si="231"/>
        <v>800635.94200000016</v>
      </c>
      <c r="S90" s="37">
        <f>S109+S112+S122+S125</f>
        <v>0</v>
      </c>
      <c r="T90" s="37">
        <f t="shared" si="232"/>
        <v>800635.94200000016</v>
      </c>
      <c r="U90" s="35">
        <f>U109+U112+U122+U125</f>
        <v>0</v>
      </c>
      <c r="V90" s="37">
        <f t="shared" si="233"/>
        <v>800635.94200000016</v>
      </c>
      <c r="W90" s="37">
        <f>W109+W112+W122+W125</f>
        <v>0</v>
      </c>
      <c r="X90" s="35">
        <f t="shared" si="234"/>
        <v>800635.94200000016</v>
      </c>
      <c r="Y90" s="37">
        <f t="shared" ref="Y90:AN90" si="264">Y109+Y112</f>
        <v>4740174.3999999994</v>
      </c>
      <c r="Z90" s="37">
        <f>Z109+Z112+Z122+Z125</f>
        <v>-250718.5</v>
      </c>
      <c r="AA90" s="37">
        <f t="shared" si="10"/>
        <v>4489455.8999999994</v>
      </c>
      <c r="AB90" s="37">
        <f>AB109+AB112+AB122+AB125</f>
        <v>0</v>
      </c>
      <c r="AC90" s="37">
        <f t="shared" si="236"/>
        <v>4489455.8999999994</v>
      </c>
      <c r="AD90" s="37">
        <f>AD109+AD112+AD122+AD125</f>
        <v>0</v>
      </c>
      <c r="AE90" s="37">
        <f t="shared" si="237"/>
        <v>4489455.8999999994</v>
      </c>
      <c r="AF90" s="37">
        <f>AF109+AF112+AF122+AF125</f>
        <v>0</v>
      </c>
      <c r="AG90" s="37">
        <f t="shared" si="238"/>
        <v>4489455.8999999994</v>
      </c>
      <c r="AH90" s="37">
        <f>AH109+AH112+AH122+AH125</f>
        <v>-120158.099</v>
      </c>
      <c r="AI90" s="37">
        <f t="shared" si="239"/>
        <v>4369297.800999999</v>
      </c>
      <c r="AJ90" s="35">
        <f>AJ109+AJ112+AJ122+AJ125</f>
        <v>0</v>
      </c>
      <c r="AK90" s="37">
        <f t="shared" si="240"/>
        <v>4369297.800999999</v>
      </c>
      <c r="AL90" s="37">
        <f>AL109+AL112+AL122+AL125</f>
        <v>0</v>
      </c>
      <c r="AM90" s="35">
        <f t="shared" si="241"/>
        <v>4369297.800999999</v>
      </c>
      <c r="AN90" s="37">
        <f t="shared" si="264"/>
        <v>0</v>
      </c>
      <c r="AO90" s="37">
        <f>AO109+AO112+AO122+AO125</f>
        <v>0</v>
      </c>
      <c r="AP90" s="37">
        <f t="shared" si="17"/>
        <v>0</v>
      </c>
      <c r="AQ90" s="37">
        <f>AQ109+AQ112+AQ122+AQ125</f>
        <v>0</v>
      </c>
      <c r="AR90" s="37">
        <f t="shared" si="242"/>
        <v>0</v>
      </c>
      <c r="AS90" s="37">
        <f>AS109+AS112+AS122+AS125</f>
        <v>0</v>
      </c>
      <c r="AT90" s="37">
        <f t="shared" si="243"/>
        <v>0</v>
      </c>
      <c r="AU90" s="37">
        <f>AU109+AU112+AU122+AU125</f>
        <v>0</v>
      </c>
      <c r="AV90" s="37">
        <f t="shared" si="244"/>
        <v>0</v>
      </c>
      <c r="AW90" s="37">
        <f>AW109+AW112+AW122+AW125</f>
        <v>0</v>
      </c>
      <c r="AX90" s="37">
        <f t="shared" si="245"/>
        <v>0</v>
      </c>
      <c r="AY90" s="35">
        <f>AY109+AY112+AY122+AY125</f>
        <v>0</v>
      </c>
      <c r="AZ90" s="37">
        <f t="shared" si="246"/>
        <v>0</v>
      </c>
      <c r="BA90" s="37">
        <f>BA109+BA112+BA122+BA125</f>
        <v>0</v>
      </c>
      <c r="BB90" s="35">
        <f t="shared" si="247"/>
        <v>0</v>
      </c>
      <c r="BC90" s="31"/>
      <c r="BD90" s="24"/>
      <c r="BE90" s="17"/>
      <c r="BF90" s="18"/>
    </row>
    <row r="91" spans="1:58" ht="56.25" x14ac:dyDescent="0.3">
      <c r="A91" s="1" t="s">
        <v>137</v>
      </c>
      <c r="B91" s="59" t="s">
        <v>93</v>
      </c>
      <c r="C91" s="6" t="s">
        <v>32</v>
      </c>
      <c r="D91" s="35">
        <v>0</v>
      </c>
      <c r="E91" s="35"/>
      <c r="F91" s="35">
        <f t="shared" si="0"/>
        <v>0</v>
      </c>
      <c r="G91" s="35"/>
      <c r="H91" s="35">
        <f t="shared" si="226"/>
        <v>0</v>
      </c>
      <c r="I91" s="35"/>
      <c r="J91" s="35">
        <f t="shared" si="227"/>
        <v>0</v>
      </c>
      <c r="K91" s="35"/>
      <c r="L91" s="35">
        <f t="shared" si="228"/>
        <v>0</v>
      </c>
      <c r="M91" s="35"/>
      <c r="N91" s="35">
        <f t="shared" si="229"/>
        <v>0</v>
      </c>
      <c r="O91" s="78"/>
      <c r="P91" s="35">
        <f t="shared" si="230"/>
        <v>0</v>
      </c>
      <c r="Q91" s="35"/>
      <c r="R91" s="35">
        <f t="shared" si="231"/>
        <v>0</v>
      </c>
      <c r="S91" s="35"/>
      <c r="T91" s="35">
        <f t="shared" si="232"/>
        <v>0</v>
      </c>
      <c r="U91" s="35"/>
      <c r="V91" s="35">
        <f t="shared" si="233"/>
        <v>0</v>
      </c>
      <c r="W91" s="46"/>
      <c r="X91" s="35">
        <f t="shared" si="234"/>
        <v>0</v>
      </c>
      <c r="Y91" s="35">
        <v>80479</v>
      </c>
      <c r="Z91" s="35"/>
      <c r="AA91" s="35">
        <f t="shared" si="10"/>
        <v>80479</v>
      </c>
      <c r="AB91" s="35">
        <v>-80479</v>
      </c>
      <c r="AC91" s="35">
        <f t="shared" si="236"/>
        <v>0</v>
      </c>
      <c r="AD91" s="35"/>
      <c r="AE91" s="35">
        <f t="shared" si="237"/>
        <v>0</v>
      </c>
      <c r="AF91" s="35"/>
      <c r="AG91" s="35">
        <f t="shared" si="238"/>
        <v>0</v>
      </c>
      <c r="AH91" s="35"/>
      <c r="AI91" s="35">
        <f t="shared" si="239"/>
        <v>0</v>
      </c>
      <c r="AJ91" s="35"/>
      <c r="AK91" s="35">
        <f t="shared" si="240"/>
        <v>0</v>
      </c>
      <c r="AL91" s="46"/>
      <c r="AM91" s="35">
        <f t="shared" si="241"/>
        <v>0</v>
      </c>
      <c r="AN91" s="35">
        <v>17000</v>
      </c>
      <c r="AO91" s="35"/>
      <c r="AP91" s="35">
        <f t="shared" si="17"/>
        <v>17000</v>
      </c>
      <c r="AQ91" s="35">
        <v>80479</v>
      </c>
      <c r="AR91" s="35">
        <f t="shared" si="242"/>
        <v>97479</v>
      </c>
      <c r="AS91" s="35"/>
      <c r="AT91" s="35">
        <f t="shared" si="243"/>
        <v>97479</v>
      </c>
      <c r="AU91" s="35"/>
      <c r="AV91" s="35">
        <f t="shared" si="244"/>
        <v>97479</v>
      </c>
      <c r="AW91" s="35"/>
      <c r="AX91" s="35">
        <f t="shared" si="245"/>
        <v>97479</v>
      </c>
      <c r="AY91" s="35"/>
      <c r="AZ91" s="35">
        <f t="shared" si="246"/>
        <v>97479</v>
      </c>
      <c r="BA91" s="46"/>
      <c r="BB91" s="35">
        <f t="shared" si="247"/>
        <v>97479</v>
      </c>
      <c r="BC91" s="29" t="s">
        <v>219</v>
      </c>
      <c r="BE91" s="11"/>
    </row>
    <row r="92" spans="1:58" ht="56.25" x14ac:dyDescent="0.3">
      <c r="A92" s="1" t="s">
        <v>138</v>
      </c>
      <c r="B92" s="59" t="s">
        <v>37</v>
      </c>
      <c r="C92" s="6" t="s">
        <v>32</v>
      </c>
      <c r="D92" s="35">
        <v>18139.8</v>
      </c>
      <c r="E92" s="35">
        <v>-6406.3429999999998</v>
      </c>
      <c r="F92" s="35">
        <f t="shared" si="0"/>
        <v>11733.456999999999</v>
      </c>
      <c r="G92" s="35"/>
      <c r="H92" s="35">
        <f t="shared" si="226"/>
        <v>11733.456999999999</v>
      </c>
      <c r="I92" s="35"/>
      <c r="J92" s="35">
        <f t="shared" si="227"/>
        <v>11733.456999999999</v>
      </c>
      <c r="K92" s="35">
        <v>-8668.4629999999997</v>
      </c>
      <c r="L92" s="35">
        <f t="shared" si="228"/>
        <v>3064.9939999999988</v>
      </c>
      <c r="M92" s="35"/>
      <c r="N92" s="35">
        <f t="shared" si="229"/>
        <v>3064.9939999999988</v>
      </c>
      <c r="O92" s="78"/>
      <c r="P92" s="35">
        <f t="shared" si="230"/>
        <v>3064.9939999999988</v>
      </c>
      <c r="Q92" s="35"/>
      <c r="R92" s="35">
        <f t="shared" si="231"/>
        <v>3064.9939999999988</v>
      </c>
      <c r="S92" s="35"/>
      <c r="T92" s="35">
        <f t="shared" si="232"/>
        <v>3064.9939999999988</v>
      </c>
      <c r="U92" s="35"/>
      <c r="V92" s="35">
        <f t="shared" si="233"/>
        <v>3064.9939999999988</v>
      </c>
      <c r="W92" s="46"/>
      <c r="X92" s="35">
        <f t="shared" si="234"/>
        <v>3064.9939999999988</v>
      </c>
      <c r="Y92" s="35">
        <v>0</v>
      </c>
      <c r="Z92" s="35"/>
      <c r="AA92" s="35">
        <f t="shared" si="10"/>
        <v>0</v>
      </c>
      <c r="AB92" s="35"/>
      <c r="AC92" s="35">
        <f t="shared" si="236"/>
        <v>0</v>
      </c>
      <c r="AD92" s="35"/>
      <c r="AE92" s="35">
        <f t="shared" si="237"/>
        <v>0</v>
      </c>
      <c r="AF92" s="35"/>
      <c r="AG92" s="35">
        <f t="shared" si="238"/>
        <v>0</v>
      </c>
      <c r="AH92" s="35"/>
      <c r="AI92" s="35">
        <f t="shared" si="239"/>
        <v>0</v>
      </c>
      <c r="AJ92" s="35"/>
      <c r="AK92" s="35">
        <f t="shared" si="240"/>
        <v>0</v>
      </c>
      <c r="AL92" s="46"/>
      <c r="AM92" s="35">
        <f t="shared" si="241"/>
        <v>0</v>
      </c>
      <c r="AN92" s="35">
        <v>0</v>
      </c>
      <c r="AO92" s="35"/>
      <c r="AP92" s="35">
        <f t="shared" si="17"/>
        <v>0</v>
      </c>
      <c r="AQ92" s="35"/>
      <c r="AR92" s="35">
        <f t="shared" si="242"/>
        <v>0</v>
      </c>
      <c r="AS92" s="35"/>
      <c r="AT92" s="35">
        <f t="shared" si="243"/>
        <v>0</v>
      </c>
      <c r="AU92" s="35"/>
      <c r="AV92" s="35">
        <f t="shared" si="244"/>
        <v>0</v>
      </c>
      <c r="AW92" s="35"/>
      <c r="AX92" s="35">
        <f t="shared" si="245"/>
        <v>0</v>
      </c>
      <c r="AY92" s="35"/>
      <c r="AZ92" s="35">
        <f t="shared" si="246"/>
        <v>0</v>
      </c>
      <c r="BA92" s="46"/>
      <c r="BB92" s="35">
        <f t="shared" si="247"/>
        <v>0</v>
      </c>
      <c r="BC92" s="29" t="s">
        <v>220</v>
      </c>
      <c r="BE92" s="11"/>
    </row>
    <row r="93" spans="1:58" ht="56.25" x14ac:dyDescent="0.3">
      <c r="A93" s="1" t="s">
        <v>139</v>
      </c>
      <c r="B93" s="59" t="s">
        <v>92</v>
      </c>
      <c r="C93" s="6" t="s">
        <v>32</v>
      </c>
      <c r="D93" s="35">
        <v>20000</v>
      </c>
      <c r="E93" s="35">
        <v>4831.5</v>
      </c>
      <c r="F93" s="35">
        <f t="shared" si="0"/>
        <v>24831.5</v>
      </c>
      <c r="G93" s="35"/>
      <c r="H93" s="35">
        <f t="shared" si="226"/>
        <v>24831.5</v>
      </c>
      <c r="I93" s="35"/>
      <c r="J93" s="35">
        <f t="shared" si="227"/>
        <v>24831.5</v>
      </c>
      <c r="K93" s="35"/>
      <c r="L93" s="35">
        <f t="shared" si="228"/>
        <v>24831.5</v>
      </c>
      <c r="M93" s="35"/>
      <c r="N93" s="35">
        <f t="shared" si="229"/>
        <v>24831.5</v>
      </c>
      <c r="O93" s="78"/>
      <c r="P93" s="35">
        <f t="shared" si="230"/>
        <v>24831.5</v>
      </c>
      <c r="Q93" s="35"/>
      <c r="R93" s="35">
        <f t="shared" si="231"/>
        <v>24831.5</v>
      </c>
      <c r="S93" s="35"/>
      <c r="T93" s="35">
        <f t="shared" si="232"/>
        <v>24831.5</v>
      </c>
      <c r="U93" s="35"/>
      <c r="V93" s="35">
        <f t="shared" si="233"/>
        <v>24831.5</v>
      </c>
      <c r="W93" s="46"/>
      <c r="X93" s="35">
        <f t="shared" si="234"/>
        <v>24831.5</v>
      </c>
      <c r="Y93" s="35">
        <v>132806.1</v>
      </c>
      <c r="Z93" s="35">
        <v>27419.5</v>
      </c>
      <c r="AA93" s="35">
        <f t="shared" si="10"/>
        <v>160225.60000000001</v>
      </c>
      <c r="AB93" s="35"/>
      <c r="AC93" s="35">
        <f t="shared" si="236"/>
        <v>160225.60000000001</v>
      </c>
      <c r="AD93" s="35"/>
      <c r="AE93" s="35">
        <f t="shared" si="237"/>
        <v>160225.60000000001</v>
      </c>
      <c r="AF93" s="35"/>
      <c r="AG93" s="35">
        <f t="shared" si="238"/>
        <v>160225.60000000001</v>
      </c>
      <c r="AH93" s="35"/>
      <c r="AI93" s="35">
        <f t="shared" si="239"/>
        <v>160225.60000000001</v>
      </c>
      <c r="AJ93" s="35"/>
      <c r="AK93" s="35">
        <f t="shared" si="240"/>
        <v>160225.60000000001</v>
      </c>
      <c r="AL93" s="46"/>
      <c r="AM93" s="35">
        <f t="shared" si="241"/>
        <v>160225.60000000001</v>
      </c>
      <c r="AN93" s="35">
        <v>0</v>
      </c>
      <c r="AO93" s="35"/>
      <c r="AP93" s="35">
        <f t="shared" si="17"/>
        <v>0</v>
      </c>
      <c r="AQ93" s="35"/>
      <c r="AR93" s="35">
        <f t="shared" si="242"/>
        <v>0</v>
      </c>
      <c r="AS93" s="35"/>
      <c r="AT93" s="35">
        <f t="shared" si="243"/>
        <v>0</v>
      </c>
      <c r="AU93" s="35"/>
      <c r="AV93" s="35">
        <f t="shared" si="244"/>
        <v>0</v>
      </c>
      <c r="AW93" s="35"/>
      <c r="AX93" s="35">
        <f t="shared" si="245"/>
        <v>0</v>
      </c>
      <c r="AY93" s="35"/>
      <c r="AZ93" s="35">
        <f t="shared" si="246"/>
        <v>0</v>
      </c>
      <c r="BA93" s="46"/>
      <c r="BB93" s="35">
        <f t="shared" si="247"/>
        <v>0</v>
      </c>
      <c r="BC93" s="29" t="s">
        <v>221</v>
      </c>
      <c r="BE93" s="11"/>
    </row>
    <row r="94" spans="1:58" ht="56.25" x14ac:dyDescent="0.3">
      <c r="A94" s="1" t="s">
        <v>140</v>
      </c>
      <c r="B94" s="59" t="s">
        <v>94</v>
      </c>
      <c r="C94" s="6" t="s">
        <v>32</v>
      </c>
      <c r="D94" s="35">
        <v>2093</v>
      </c>
      <c r="E94" s="35"/>
      <c r="F94" s="35">
        <f t="shared" si="0"/>
        <v>2093</v>
      </c>
      <c r="G94" s="35"/>
      <c r="H94" s="35">
        <f t="shared" si="226"/>
        <v>2093</v>
      </c>
      <c r="I94" s="35"/>
      <c r="J94" s="35">
        <f t="shared" si="227"/>
        <v>2093</v>
      </c>
      <c r="K94" s="35"/>
      <c r="L94" s="35">
        <f t="shared" si="228"/>
        <v>2093</v>
      </c>
      <c r="M94" s="35"/>
      <c r="N94" s="35">
        <f t="shared" si="229"/>
        <v>2093</v>
      </c>
      <c r="O94" s="78"/>
      <c r="P94" s="35">
        <f t="shared" si="230"/>
        <v>2093</v>
      </c>
      <c r="Q94" s="35"/>
      <c r="R94" s="35">
        <f t="shared" si="231"/>
        <v>2093</v>
      </c>
      <c r="S94" s="35"/>
      <c r="T94" s="35">
        <f t="shared" si="232"/>
        <v>2093</v>
      </c>
      <c r="U94" s="35"/>
      <c r="V94" s="35">
        <f t="shared" si="233"/>
        <v>2093</v>
      </c>
      <c r="W94" s="46"/>
      <c r="X94" s="35">
        <f t="shared" si="234"/>
        <v>2093</v>
      </c>
      <c r="Y94" s="35">
        <v>38895</v>
      </c>
      <c r="Z94" s="35">
        <v>-38895</v>
      </c>
      <c r="AA94" s="35">
        <f t="shared" si="10"/>
        <v>0</v>
      </c>
      <c r="AB94" s="35"/>
      <c r="AC94" s="35">
        <f t="shared" si="236"/>
        <v>0</v>
      </c>
      <c r="AD94" s="35"/>
      <c r="AE94" s="35">
        <f t="shared" si="237"/>
        <v>0</v>
      </c>
      <c r="AF94" s="35"/>
      <c r="AG94" s="35">
        <f t="shared" si="238"/>
        <v>0</v>
      </c>
      <c r="AH94" s="35"/>
      <c r="AI94" s="35">
        <f t="shared" si="239"/>
        <v>0</v>
      </c>
      <c r="AJ94" s="35"/>
      <c r="AK94" s="35">
        <f t="shared" si="240"/>
        <v>0</v>
      </c>
      <c r="AL94" s="46"/>
      <c r="AM94" s="35">
        <f t="shared" si="241"/>
        <v>0</v>
      </c>
      <c r="AN94" s="35">
        <v>0</v>
      </c>
      <c r="AO94" s="35"/>
      <c r="AP94" s="35">
        <f t="shared" si="17"/>
        <v>0</v>
      </c>
      <c r="AQ94" s="35"/>
      <c r="AR94" s="35">
        <f t="shared" si="242"/>
        <v>0</v>
      </c>
      <c r="AS94" s="35"/>
      <c r="AT94" s="35">
        <f t="shared" si="243"/>
        <v>0</v>
      </c>
      <c r="AU94" s="35"/>
      <c r="AV94" s="35">
        <f t="shared" si="244"/>
        <v>0</v>
      </c>
      <c r="AW94" s="35"/>
      <c r="AX94" s="35">
        <f t="shared" si="245"/>
        <v>0</v>
      </c>
      <c r="AY94" s="35"/>
      <c r="AZ94" s="35">
        <f t="shared" si="246"/>
        <v>0</v>
      </c>
      <c r="BA94" s="46"/>
      <c r="BB94" s="35">
        <f t="shared" si="247"/>
        <v>0</v>
      </c>
      <c r="BC94" s="29" t="s">
        <v>222</v>
      </c>
      <c r="BE94" s="11"/>
    </row>
    <row r="95" spans="1:58" ht="75" x14ac:dyDescent="0.3">
      <c r="A95" s="1" t="s">
        <v>141</v>
      </c>
      <c r="B95" s="59" t="s">
        <v>38</v>
      </c>
      <c r="C95" s="6" t="s">
        <v>39</v>
      </c>
      <c r="D95" s="35">
        <v>6293</v>
      </c>
      <c r="E95" s="35">
        <v>2697</v>
      </c>
      <c r="F95" s="35">
        <f t="shared" si="0"/>
        <v>8990</v>
      </c>
      <c r="G95" s="35">
        <v>-6293</v>
      </c>
      <c r="H95" s="35">
        <f t="shared" si="226"/>
        <v>2697</v>
      </c>
      <c r="I95" s="35"/>
      <c r="J95" s="35">
        <f t="shared" si="227"/>
        <v>2697</v>
      </c>
      <c r="K95" s="35"/>
      <c r="L95" s="35">
        <f t="shared" si="228"/>
        <v>2697</v>
      </c>
      <c r="M95" s="35"/>
      <c r="N95" s="35">
        <f t="shared" si="229"/>
        <v>2697</v>
      </c>
      <c r="O95" s="78"/>
      <c r="P95" s="35">
        <f t="shared" si="230"/>
        <v>2697</v>
      </c>
      <c r="Q95" s="35"/>
      <c r="R95" s="35">
        <f t="shared" si="231"/>
        <v>2697</v>
      </c>
      <c r="S95" s="35"/>
      <c r="T95" s="35">
        <f t="shared" si="232"/>
        <v>2697</v>
      </c>
      <c r="U95" s="35"/>
      <c r="V95" s="35">
        <f t="shared" si="233"/>
        <v>2697</v>
      </c>
      <c r="W95" s="46"/>
      <c r="X95" s="35">
        <f t="shared" si="234"/>
        <v>2697</v>
      </c>
      <c r="Y95" s="35">
        <v>0</v>
      </c>
      <c r="Z95" s="35"/>
      <c r="AA95" s="35">
        <f t="shared" si="10"/>
        <v>0</v>
      </c>
      <c r="AB95" s="35">
        <v>6293</v>
      </c>
      <c r="AC95" s="35">
        <f t="shared" si="236"/>
        <v>6293</v>
      </c>
      <c r="AD95" s="35"/>
      <c r="AE95" s="35">
        <f t="shared" si="237"/>
        <v>6293</v>
      </c>
      <c r="AF95" s="35"/>
      <c r="AG95" s="35">
        <f t="shared" si="238"/>
        <v>6293</v>
      </c>
      <c r="AH95" s="35"/>
      <c r="AI95" s="35">
        <f t="shared" si="239"/>
        <v>6293</v>
      </c>
      <c r="AJ95" s="35"/>
      <c r="AK95" s="35">
        <f t="shared" si="240"/>
        <v>6293</v>
      </c>
      <c r="AL95" s="46"/>
      <c r="AM95" s="35">
        <f t="shared" si="241"/>
        <v>6293</v>
      </c>
      <c r="AN95" s="35">
        <v>0</v>
      </c>
      <c r="AO95" s="35"/>
      <c r="AP95" s="35">
        <f t="shared" si="17"/>
        <v>0</v>
      </c>
      <c r="AQ95" s="35"/>
      <c r="AR95" s="35">
        <f t="shared" si="242"/>
        <v>0</v>
      </c>
      <c r="AS95" s="35"/>
      <c r="AT95" s="35">
        <f t="shared" si="243"/>
        <v>0</v>
      </c>
      <c r="AU95" s="35"/>
      <c r="AV95" s="35">
        <f t="shared" si="244"/>
        <v>0</v>
      </c>
      <c r="AW95" s="35"/>
      <c r="AX95" s="35">
        <f t="shared" si="245"/>
        <v>0</v>
      </c>
      <c r="AY95" s="35"/>
      <c r="AZ95" s="35">
        <f t="shared" si="246"/>
        <v>0</v>
      </c>
      <c r="BA95" s="46"/>
      <c r="BB95" s="35">
        <f t="shared" si="247"/>
        <v>0</v>
      </c>
      <c r="BC95" s="29" t="s">
        <v>223</v>
      </c>
      <c r="BE95" s="11"/>
    </row>
    <row r="96" spans="1:58" ht="56.25" x14ac:dyDescent="0.3">
      <c r="A96" s="1" t="s">
        <v>142</v>
      </c>
      <c r="B96" s="59" t="s">
        <v>40</v>
      </c>
      <c r="C96" s="6" t="s">
        <v>32</v>
      </c>
      <c r="D96" s="35">
        <v>9350</v>
      </c>
      <c r="E96" s="35"/>
      <c r="F96" s="35">
        <f t="shared" si="0"/>
        <v>9350</v>
      </c>
      <c r="G96" s="35"/>
      <c r="H96" s="35">
        <f t="shared" si="226"/>
        <v>9350</v>
      </c>
      <c r="I96" s="35"/>
      <c r="J96" s="35">
        <f t="shared" si="227"/>
        <v>9350</v>
      </c>
      <c r="K96" s="35"/>
      <c r="L96" s="35">
        <f t="shared" si="228"/>
        <v>9350</v>
      </c>
      <c r="M96" s="35"/>
      <c r="N96" s="35">
        <f t="shared" si="229"/>
        <v>9350</v>
      </c>
      <c r="O96" s="78">
        <v>245.98699999999999</v>
      </c>
      <c r="P96" s="35">
        <f t="shared" si="230"/>
        <v>9595.9869999999992</v>
      </c>
      <c r="Q96" s="35"/>
      <c r="R96" s="35">
        <f t="shared" si="231"/>
        <v>9595.9869999999992</v>
      </c>
      <c r="S96" s="35"/>
      <c r="T96" s="35">
        <f t="shared" si="232"/>
        <v>9595.9869999999992</v>
      </c>
      <c r="U96" s="35"/>
      <c r="V96" s="35">
        <f t="shared" si="233"/>
        <v>9595.9869999999992</v>
      </c>
      <c r="W96" s="46"/>
      <c r="X96" s="35">
        <f t="shared" si="234"/>
        <v>9595.9869999999992</v>
      </c>
      <c r="Y96" s="35">
        <v>0</v>
      </c>
      <c r="Z96" s="35"/>
      <c r="AA96" s="35">
        <f t="shared" si="10"/>
        <v>0</v>
      </c>
      <c r="AB96" s="35"/>
      <c r="AC96" s="35">
        <f t="shared" si="236"/>
        <v>0</v>
      </c>
      <c r="AD96" s="35"/>
      <c r="AE96" s="35">
        <f t="shared" si="237"/>
        <v>0</v>
      </c>
      <c r="AF96" s="35"/>
      <c r="AG96" s="35">
        <f t="shared" si="238"/>
        <v>0</v>
      </c>
      <c r="AH96" s="35"/>
      <c r="AI96" s="35">
        <f t="shared" si="239"/>
        <v>0</v>
      </c>
      <c r="AJ96" s="35"/>
      <c r="AK96" s="35">
        <f t="shared" si="240"/>
        <v>0</v>
      </c>
      <c r="AL96" s="46"/>
      <c r="AM96" s="35">
        <f t="shared" si="241"/>
        <v>0</v>
      </c>
      <c r="AN96" s="35">
        <v>0</v>
      </c>
      <c r="AO96" s="35"/>
      <c r="AP96" s="35">
        <f t="shared" si="17"/>
        <v>0</v>
      </c>
      <c r="AQ96" s="35"/>
      <c r="AR96" s="35">
        <f t="shared" si="242"/>
        <v>0</v>
      </c>
      <c r="AS96" s="35"/>
      <c r="AT96" s="35">
        <f t="shared" si="243"/>
        <v>0</v>
      </c>
      <c r="AU96" s="35"/>
      <c r="AV96" s="35">
        <f t="shared" si="244"/>
        <v>0</v>
      </c>
      <c r="AW96" s="35"/>
      <c r="AX96" s="35">
        <f t="shared" si="245"/>
        <v>0</v>
      </c>
      <c r="AY96" s="35"/>
      <c r="AZ96" s="35">
        <f t="shared" si="246"/>
        <v>0</v>
      </c>
      <c r="BA96" s="46"/>
      <c r="BB96" s="35">
        <f t="shared" si="247"/>
        <v>0</v>
      </c>
      <c r="BC96" s="29" t="s">
        <v>224</v>
      </c>
      <c r="BE96" s="11"/>
    </row>
    <row r="97" spans="1:57" ht="56.25" x14ac:dyDescent="0.3">
      <c r="A97" s="1" t="s">
        <v>143</v>
      </c>
      <c r="B97" s="59" t="s">
        <v>95</v>
      </c>
      <c r="C97" s="6" t="s">
        <v>32</v>
      </c>
      <c r="D97" s="35">
        <v>15288.6</v>
      </c>
      <c r="E97" s="35">
        <v>-15288.6</v>
      </c>
      <c r="F97" s="35">
        <f t="shared" si="0"/>
        <v>0</v>
      </c>
      <c r="G97" s="35"/>
      <c r="H97" s="35">
        <f t="shared" si="226"/>
        <v>0</v>
      </c>
      <c r="I97" s="35"/>
      <c r="J97" s="35">
        <f t="shared" si="227"/>
        <v>0</v>
      </c>
      <c r="K97" s="35"/>
      <c r="L97" s="35">
        <f t="shared" si="228"/>
        <v>0</v>
      </c>
      <c r="M97" s="35"/>
      <c r="N97" s="35">
        <f t="shared" si="229"/>
        <v>0</v>
      </c>
      <c r="O97" s="78"/>
      <c r="P97" s="35">
        <f t="shared" si="230"/>
        <v>0</v>
      </c>
      <c r="Q97" s="35"/>
      <c r="R97" s="35">
        <f t="shared" si="231"/>
        <v>0</v>
      </c>
      <c r="S97" s="35"/>
      <c r="T97" s="35">
        <f t="shared" si="232"/>
        <v>0</v>
      </c>
      <c r="U97" s="35"/>
      <c r="V97" s="35">
        <f t="shared" si="233"/>
        <v>0</v>
      </c>
      <c r="W97" s="46"/>
      <c r="X97" s="35">
        <f t="shared" si="234"/>
        <v>0</v>
      </c>
      <c r="Y97" s="35">
        <v>100597.4</v>
      </c>
      <c r="Z97" s="35">
        <v>21932.6</v>
      </c>
      <c r="AA97" s="35">
        <f t="shared" si="10"/>
        <v>122530</v>
      </c>
      <c r="AB97" s="35">
        <v>-30245.838</v>
      </c>
      <c r="AC97" s="35">
        <f t="shared" si="236"/>
        <v>92284.161999999997</v>
      </c>
      <c r="AD97" s="35"/>
      <c r="AE97" s="35">
        <f t="shared" si="237"/>
        <v>92284.161999999997</v>
      </c>
      <c r="AF97" s="35"/>
      <c r="AG97" s="35">
        <f t="shared" si="238"/>
        <v>92284.161999999997</v>
      </c>
      <c r="AH97" s="35"/>
      <c r="AI97" s="35">
        <f t="shared" si="239"/>
        <v>92284.161999999997</v>
      </c>
      <c r="AJ97" s="35"/>
      <c r="AK97" s="35">
        <f t="shared" si="240"/>
        <v>92284.161999999997</v>
      </c>
      <c r="AL97" s="46">
        <v>-35084.171999999999</v>
      </c>
      <c r="AM97" s="35">
        <f t="shared" si="241"/>
        <v>57199.99</v>
      </c>
      <c r="AN97" s="35">
        <v>37000</v>
      </c>
      <c r="AO97" s="35"/>
      <c r="AP97" s="35">
        <f t="shared" si="17"/>
        <v>37000</v>
      </c>
      <c r="AQ97" s="35">
        <v>30245.838</v>
      </c>
      <c r="AR97" s="35">
        <f t="shared" si="242"/>
        <v>67245.838000000003</v>
      </c>
      <c r="AS97" s="35"/>
      <c r="AT97" s="35">
        <f t="shared" si="243"/>
        <v>67245.838000000003</v>
      </c>
      <c r="AU97" s="35"/>
      <c r="AV97" s="35">
        <f t="shared" si="244"/>
        <v>67245.838000000003</v>
      </c>
      <c r="AW97" s="35"/>
      <c r="AX97" s="35">
        <f t="shared" si="245"/>
        <v>67245.838000000003</v>
      </c>
      <c r="AY97" s="35"/>
      <c r="AZ97" s="35">
        <f t="shared" si="246"/>
        <v>67245.838000000003</v>
      </c>
      <c r="BA97" s="46">
        <v>35084.171999999999</v>
      </c>
      <c r="BB97" s="35">
        <f t="shared" si="247"/>
        <v>102330.01000000001</v>
      </c>
      <c r="BC97" s="29" t="s">
        <v>225</v>
      </c>
      <c r="BE97" s="11"/>
    </row>
    <row r="98" spans="1:57" ht="56.25" x14ac:dyDescent="0.3">
      <c r="A98" s="1" t="s">
        <v>144</v>
      </c>
      <c r="B98" s="59" t="s">
        <v>96</v>
      </c>
      <c r="C98" s="6" t="s">
        <v>32</v>
      </c>
      <c r="D98" s="35">
        <v>14760.4</v>
      </c>
      <c r="E98" s="35"/>
      <c r="F98" s="35">
        <f t="shared" si="0"/>
        <v>14760.4</v>
      </c>
      <c r="G98" s="35">
        <v>25454.12</v>
      </c>
      <c r="H98" s="35">
        <f t="shared" si="226"/>
        <v>40214.519999999997</v>
      </c>
      <c r="I98" s="35">
        <v>-685.54</v>
      </c>
      <c r="J98" s="35">
        <f t="shared" si="227"/>
        <v>39528.979999999996</v>
      </c>
      <c r="K98" s="35"/>
      <c r="L98" s="35">
        <f t="shared" si="228"/>
        <v>39528.979999999996</v>
      </c>
      <c r="M98" s="35"/>
      <c r="N98" s="35">
        <f t="shared" si="229"/>
        <v>39528.979999999996</v>
      </c>
      <c r="O98" s="78"/>
      <c r="P98" s="35">
        <f t="shared" si="230"/>
        <v>39528.979999999996</v>
      </c>
      <c r="Q98" s="35"/>
      <c r="R98" s="35">
        <f t="shared" si="231"/>
        <v>39528.979999999996</v>
      </c>
      <c r="S98" s="35"/>
      <c r="T98" s="35">
        <f t="shared" si="232"/>
        <v>39528.979999999996</v>
      </c>
      <c r="U98" s="35"/>
      <c r="V98" s="35">
        <f t="shared" si="233"/>
        <v>39528.979999999996</v>
      </c>
      <c r="W98" s="46"/>
      <c r="X98" s="35">
        <f t="shared" si="234"/>
        <v>39528.979999999996</v>
      </c>
      <c r="Y98" s="35">
        <v>0</v>
      </c>
      <c r="Z98" s="35"/>
      <c r="AA98" s="35">
        <f t="shared" si="10"/>
        <v>0</v>
      </c>
      <c r="AB98" s="35">
        <v>232673.386</v>
      </c>
      <c r="AC98" s="35">
        <f t="shared" si="236"/>
        <v>232673.386</v>
      </c>
      <c r="AD98" s="35"/>
      <c r="AE98" s="35">
        <f t="shared" si="237"/>
        <v>232673.386</v>
      </c>
      <c r="AF98" s="35"/>
      <c r="AG98" s="35">
        <f t="shared" si="238"/>
        <v>232673.386</v>
      </c>
      <c r="AH98" s="35"/>
      <c r="AI98" s="35">
        <f t="shared" si="239"/>
        <v>232673.386</v>
      </c>
      <c r="AJ98" s="35"/>
      <c r="AK98" s="35">
        <f t="shared" si="240"/>
        <v>232673.386</v>
      </c>
      <c r="AL98" s="46"/>
      <c r="AM98" s="35">
        <f t="shared" si="241"/>
        <v>232673.386</v>
      </c>
      <c r="AN98" s="35">
        <v>0</v>
      </c>
      <c r="AO98" s="35"/>
      <c r="AP98" s="35">
        <f t="shared" si="17"/>
        <v>0</v>
      </c>
      <c r="AQ98" s="35">
        <v>20000</v>
      </c>
      <c r="AR98" s="35">
        <f t="shared" si="242"/>
        <v>20000</v>
      </c>
      <c r="AS98" s="35"/>
      <c r="AT98" s="35">
        <f t="shared" si="243"/>
        <v>20000</v>
      </c>
      <c r="AU98" s="35"/>
      <c r="AV98" s="35">
        <f t="shared" si="244"/>
        <v>20000</v>
      </c>
      <c r="AW98" s="35"/>
      <c r="AX98" s="35">
        <f t="shared" si="245"/>
        <v>20000</v>
      </c>
      <c r="AY98" s="35"/>
      <c r="AZ98" s="35">
        <f t="shared" si="246"/>
        <v>20000</v>
      </c>
      <c r="BA98" s="46"/>
      <c r="BB98" s="35">
        <f t="shared" si="247"/>
        <v>20000</v>
      </c>
      <c r="BC98" s="29" t="s">
        <v>226</v>
      </c>
      <c r="BE98" s="11"/>
    </row>
    <row r="99" spans="1:57" ht="56.25" x14ac:dyDescent="0.3">
      <c r="A99" s="1" t="s">
        <v>145</v>
      </c>
      <c r="B99" s="59" t="s">
        <v>31</v>
      </c>
      <c r="C99" s="6" t="s">
        <v>32</v>
      </c>
      <c r="D99" s="35">
        <v>110724.5</v>
      </c>
      <c r="E99" s="35"/>
      <c r="F99" s="35">
        <f t="shared" si="0"/>
        <v>110724.5</v>
      </c>
      <c r="G99" s="35">
        <v>-60759.125999999997</v>
      </c>
      <c r="H99" s="35">
        <f t="shared" si="226"/>
        <v>49965.374000000003</v>
      </c>
      <c r="I99" s="35"/>
      <c r="J99" s="35">
        <f t="shared" si="227"/>
        <v>49965.374000000003</v>
      </c>
      <c r="K99" s="35"/>
      <c r="L99" s="35">
        <f t="shared" si="228"/>
        <v>49965.374000000003</v>
      </c>
      <c r="M99" s="35"/>
      <c r="N99" s="35">
        <f t="shared" si="229"/>
        <v>49965.374000000003</v>
      </c>
      <c r="O99" s="78"/>
      <c r="P99" s="35">
        <f t="shared" si="230"/>
        <v>49965.374000000003</v>
      </c>
      <c r="Q99" s="35"/>
      <c r="R99" s="35">
        <f t="shared" si="231"/>
        <v>49965.374000000003</v>
      </c>
      <c r="S99" s="35"/>
      <c r="T99" s="35">
        <f t="shared" si="232"/>
        <v>49965.374000000003</v>
      </c>
      <c r="U99" s="35"/>
      <c r="V99" s="35">
        <f t="shared" si="233"/>
        <v>49965.374000000003</v>
      </c>
      <c r="W99" s="46"/>
      <c r="X99" s="35">
        <f t="shared" si="234"/>
        <v>49965.374000000003</v>
      </c>
      <c r="Y99" s="35">
        <v>26057.3</v>
      </c>
      <c r="Z99" s="35"/>
      <c r="AA99" s="35">
        <f t="shared" si="10"/>
        <v>26057.3</v>
      </c>
      <c r="AB99" s="35">
        <v>-15409.605</v>
      </c>
      <c r="AC99" s="35">
        <f t="shared" si="236"/>
        <v>10647.695</v>
      </c>
      <c r="AD99" s="35"/>
      <c r="AE99" s="35">
        <f t="shared" si="237"/>
        <v>10647.695</v>
      </c>
      <c r="AF99" s="35"/>
      <c r="AG99" s="35">
        <f t="shared" si="238"/>
        <v>10647.695</v>
      </c>
      <c r="AH99" s="35"/>
      <c r="AI99" s="35">
        <f t="shared" si="239"/>
        <v>10647.695</v>
      </c>
      <c r="AJ99" s="35"/>
      <c r="AK99" s="35">
        <f t="shared" si="240"/>
        <v>10647.695</v>
      </c>
      <c r="AL99" s="46"/>
      <c r="AM99" s="35">
        <f t="shared" si="241"/>
        <v>10647.695</v>
      </c>
      <c r="AN99" s="35">
        <v>0</v>
      </c>
      <c r="AO99" s="35"/>
      <c r="AP99" s="35">
        <f t="shared" si="17"/>
        <v>0</v>
      </c>
      <c r="AQ99" s="35"/>
      <c r="AR99" s="35">
        <f t="shared" si="242"/>
        <v>0</v>
      </c>
      <c r="AS99" s="35"/>
      <c r="AT99" s="35">
        <f t="shared" si="243"/>
        <v>0</v>
      </c>
      <c r="AU99" s="35"/>
      <c r="AV99" s="35">
        <f t="shared" si="244"/>
        <v>0</v>
      </c>
      <c r="AW99" s="35"/>
      <c r="AX99" s="35">
        <f t="shared" si="245"/>
        <v>0</v>
      </c>
      <c r="AY99" s="35"/>
      <c r="AZ99" s="35">
        <f t="shared" si="246"/>
        <v>0</v>
      </c>
      <c r="BA99" s="46"/>
      <c r="BB99" s="35">
        <f t="shared" si="247"/>
        <v>0</v>
      </c>
      <c r="BC99" s="29" t="s">
        <v>227</v>
      </c>
      <c r="BE99" s="11"/>
    </row>
    <row r="100" spans="1:57" ht="56.25" x14ac:dyDescent="0.3">
      <c r="A100" s="1" t="s">
        <v>146</v>
      </c>
      <c r="B100" s="59" t="s">
        <v>41</v>
      </c>
      <c r="C100" s="6" t="s">
        <v>32</v>
      </c>
      <c r="D100" s="35">
        <v>4480</v>
      </c>
      <c r="E100" s="35"/>
      <c r="F100" s="35">
        <f t="shared" ref="F100:F174" si="265">D100+E100</f>
        <v>4480</v>
      </c>
      <c r="G100" s="35">
        <v>-630</v>
      </c>
      <c r="H100" s="35">
        <f t="shared" si="226"/>
        <v>3850</v>
      </c>
      <c r="I100" s="35">
        <v>630</v>
      </c>
      <c r="J100" s="35">
        <f t="shared" si="227"/>
        <v>4480</v>
      </c>
      <c r="K100" s="35"/>
      <c r="L100" s="35">
        <f t="shared" si="228"/>
        <v>4480</v>
      </c>
      <c r="M100" s="35"/>
      <c r="N100" s="35">
        <f t="shared" si="229"/>
        <v>4480</v>
      </c>
      <c r="O100" s="78"/>
      <c r="P100" s="35">
        <f t="shared" si="230"/>
        <v>4480</v>
      </c>
      <c r="Q100" s="35"/>
      <c r="R100" s="35">
        <f t="shared" si="231"/>
        <v>4480</v>
      </c>
      <c r="S100" s="35"/>
      <c r="T100" s="35">
        <f t="shared" si="232"/>
        <v>4480</v>
      </c>
      <c r="U100" s="35"/>
      <c r="V100" s="35">
        <f t="shared" si="233"/>
        <v>4480</v>
      </c>
      <c r="W100" s="46"/>
      <c r="X100" s="35">
        <f t="shared" si="234"/>
        <v>4480</v>
      </c>
      <c r="Y100" s="35">
        <v>52519.8</v>
      </c>
      <c r="Z100" s="35"/>
      <c r="AA100" s="35">
        <f t="shared" ref="AA100:AA174" si="266">Y100+Z100</f>
        <v>52519.8</v>
      </c>
      <c r="AB100" s="35"/>
      <c r="AC100" s="35">
        <f t="shared" si="236"/>
        <v>52519.8</v>
      </c>
      <c r="AD100" s="35"/>
      <c r="AE100" s="35">
        <f t="shared" si="237"/>
        <v>52519.8</v>
      </c>
      <c r="AF100" s="35"/>
      <c r="AG100" s="35">
        <f t="shared" si="238"/>
        <v>52519.8</v>
      </c>
      <c r="AH100" s="35"/>
      <c r="AI100" s="35">
        <f t="shared" si="239"/>
        <v>52519.8</v>
      </c>
      <c r="AJ100" s="35"/>
      <c r="AK100" s="35">
        <f t="shared" si="240"/>
        <v>52519.8</v>
      </c>
      <c r="AL100" s="46"/>
      <c r="AM100" s="35">
        <f t="shared" si="241"/>
        <v>52519.8</v>
      </c>
      <c r="AN100" s="35">
        <v>0</v>
      </c>
      <c r="AO100" s="35"/>
      <c r="AP100" s="35">
        <f t="shared" ref="AP100:AP174" si="267">AN100+AO100</f>
        <v>0</v>
      </c>
      <c r="AQ100" s="35"/>
      <c r="AR100" s="35">
        <f t="shared" si="242"/>
        <v>0</v>
      </c>
      <c r="AS100" s="35"/>
      <c r="AT100" s="35">
        <f t="shared" si="243"/>
        <v>0</v>
      </c>
      <c r="AU100" s="35"/>
      <c r="AV100" s="35">
        <f t="shared" si="244"/>
        <v>0</v>
      </c>
      <c r="AW100" s="35"/>
      <c r="AX100" s="35">
        <f t="shared" si="245"/>
        <v>0</v>
      </c>
      <c r="AY100" s="35"/>
      <c r="AZ100" s="35">
        <f t="shared" si="246"/>
        <v>0</v>
      </c>
      <c r="BA100" s="46"/>
      <c r="BB100" s="35">
        <f t="shared" si="247"/>
        <v>0</v>
      </c>
      <c r="BC100" s="29" t="s">
        <v>228</v>
      </c>
      <c r="BE100" s="11"/>
    </row>
    <row r="101" spans="1:57" ht="103.5" customHeight="1" x14ac:dyDescent="0.3">
      <c r="A101" s="1" t="s">
        <v>147</v>
      </c>
      <c r="B101" s="59" t="s">
        <v>42</v>
      </c>
      <c r="C101" s="6" t="s">
        <v>32</v>
      </c>
      <c r="D101" s="35">
        <v>37668.300000000003</v>
      </c>
      <c r="E101" s="35"/>
      <c r="F101" s="35">
        <f t="shared" si="265"/>
        <v>37668.300000000003</v>
      </c>
      <c r="G101" s="35">
        <f>7.018+35935.006</f>
        <v>35942.023999999998</v>
      </c>
      <c r="H101" s="35">
        <f t="shared" si="226"/>
        <v>73610.323999999993</v>
      </c>
      <c r="I101" s="35"/>
      <c r="J101" s="35">
        <f t="shared" si="227"/>
        <v>73610.323999999993</v>
      </c>
      <c r="K101" s="35"/>
      <c r="L101" s="35">
        <f t="shared" si="228"/>
        <v>73610.323999999993</v>
      </c>
      <c r="M101" s="35"/>
      <c r="N101" s="35">
        <f t="shared" si="229"/>
        <v>73610.323999999993</v>
      </c>
      <c r="O101" s="78"/>
      <c r="P101" s="35">
        <f t="shared" si="230"/>
        <v>73610.323999999993</v>
      </c>
      <c r="Q101" s="35"/>
      <c r="R101" s="35">
        <f t="shared" si="231"/>
        <v>73610.323999999993</v>
      </c>
      <c r="S101" s="35"/>
      <c r="T101" s="35">
        <f t="shared" si="232"/>
        <v>73610.323999999993</v>
      </c>
      <c r="U101" s="35"/>
      <c r="V101" s="35">
        <f t="shared" si="233"/>
        <v>73610.323999999993</v>
      </c>
      <c r="W101" s="46">
        <v>35084.171999999999</v>
      </c>
      <c r="X101" s="35">
        <f t="shared" si="234"/>
        <v>108694.49599999998</v>
      </c>
      <c r="Y101" s="35">
        <v>0</v>
      </c>
      <c r="Z101" s="35"/>
      <c r="AA101" s="35">
        <f t="shared" si="266"/>
        <v>0</v>
      </c>
      <c r="AB101" s="35"/>
      <c r="AC101" s="35">
        <f t="shared" si="236"/>
        <v>0</v>
      </c>
      <c r="AD101" s="35"/>
      <c r="AE101" s="35">
        <f t="shared" si="237"/>
        <v>0</v>
      </c>
      <c r="AF101" s="35"/>
      <c r="AG101" s="35">
        <f t="shared" si="238"/>
        <v>0</v>
      </c>
      <c r="AH101" s="35"/>
      <c r="AI101" s="35">
        <f t="shared" si="239"/>
        <v>0</v>
      </c>
      <c r="AJ101" s="35"/>
      <c r="AK101" s="35">
        <f t="shared" si="240"/>
        <v>0</v>
      </c>
      <c r="AL101" s="46"/>
      <c r="AM101" s="35">
        <f t="shared" si="241"/>
        <v>0</v>
      </c>
      <c r="AN101" s="35">
        <v>0</v>
      </c>
      <c r="AO101" s="35"/>
      <c r="AP101" s="35">
        <f t="shared" si="267"/>
        <v>0</v>
      </c>
      <c r="AQ101" s="35"/>
      <c r="AR101" s="35">
        <f t="shared" si="242"/>
        <v>0</v>
      </c>
      <c r="AS101" s="35"/>
      <c r="AT101" s="35">
        <f t="shared" si="243"/>
        <v>0</v>
      </c>
      <c r="AU101" s="35"/>
      <c r="AV101" s="35">
        <f t="shared" si="244"/>
        <v>0</v>
      </c>
      <c r="AW101" s="35"/>
      <c r="AX101" s="35">
        <f t="shared" si="245"/>
        <v>0</v>
      </c>
      <c r="AY101" s="35"/>
      <c r="AZ101" s="35">
        <f t="shared" si="246"/>
        <v>0</v>
      </c>
      <c r="BA101" s="46"/>
      <c r="BB101" s="35">
        <f t="shared" si="247"/>
        <v>0</v>
      </c>
      <c r="BC101" s="29" t="s">
        <v>229</v>
      </c>
      <c r="BE101" s="11"/>
    </row>
    <row r="102" spans="1:57" ht="56.25" hidden="1" customHeight="1" x14ac:dyDescent="0.3">
      <c r="A102" s="1" t="s">
        <v>147</v>
      </c>
      <c r="B102" s="49" t="s">
        <v>97</v>
      </c>
      <c r="C102" s="6" t="s">
        <v>32</v>
      </c>
      <c r="D102" s="35">
        <v>45000</v>
      </c>
      <c r="E102" s="35">
        <v>-45000</v>
      </c>
      <c r="F102" s="35">
        <f t="shared" si="265"/>
        <v>0</v>
      </c>
      <c r="G102" s="35"/>
      <c r="H102" s="35">
        <f t="shared" si="226"/>
        <v>0</v>
      </c>
      <c r="I102" s="35"/>
      <c r="J102" s="35">
        <f t="shared" si="227"/>
        <v>0</v>
      </c>
      <c r="K102" s="35"/>
      <c r="L102" s="35">
        <f t="shared" si="228"/>
        <v>0</v>
      </c>
      <c r="M102" s="35"/>
      <c r="N102" s="35">
        <f t="shared" si="229"/>
        <v>0</v>
      </c>
      <c r="O102" s="78"/>
      <c r="P102" s="35">
        <f t="shared" si="230"/>
        <v>0</v>
      </c>
      <c r="Q102" s="35"/>
      <c r="R102" s="35">
        <f t="shared" si="231"/>
        <v>0</v>
      </c>
      <c r="S102" s="35"/>
      <c r="T102" s="35">
        <f t="shared" si="232"/>
        <v>0</v>
      </c>
      <c r="U102" s="35"/>
      <c r="V102" s="35">
        <f t="shared" si="233"/>
        <v>0</v>
      </c>
      <c r="W102" s="46"/>
      <c r="X102" s="35">
        <f t="shared" si="234"/>
        <v>0</v>
      </c>
      <c r="Y102" s="35">
        <v>51669.599999999999</v>
      </c>
      <c r="Z102" s="35">
        <v>-51669.599999999999</v>
      </c>
      <c r="AA102" s="35">
        <f t="shared" si="266"/>
        <v>0</v>
      </c>
      <c r="AB102" s="35"/>
      <c r="AC102" s="35">
        <f t="shared" si="236"/>
        <v>0</v>
      </c>
      <c r="AD102" s="35"/>
      <c r="AE102" s="35">
        <f t="shared" si="237"/>
        <v>0</v>
      </c>
      <c r="AF102" s="35"/>
      <c r="AG102" s="35">
        <f t="shared" si="238"/>
        <v>0</v>
      </c>
      <c r="AH102" s="35"/>
      <c r="AI102" s="35">
        <f t="shared" si="239"/>
        <v>0</v>
      </c>
      <c r="AJ102" s="35"/>
      <c r="AK102" s="35">
        <f t="shared" si="240"/>
        <v>0</v>
      </c>
      <c r="AL102" s="46"/>
      <c r="AM102" s="35">
        <f t="shared" si="241"/>
        <v>0</v>
      </c>
      <c r="AN102" s="35">
        <v>0</v>
      </c>
      <c r="AO102" s="35"/>
      <c r="AP102" s="35">
        <f t="shared" si="267"/>
        <v>0</v>
      </c>
      <c r="AQ102" s="35"/>
      <c r="AR102" s="35">
        <f t="shared" si="242"/>
        <v>0</v>
      </c>
      <c r="AS102" s="35"/>
      <c r="AT102" s="35">
        <f t="shared" si="243"/>
        <v>0</v>
      </c>
      <c r="AU102" s="35"/>
      <c r="AV102" s="35">
        <f t="shared" si="244"/>
        <v>0</v>
      </c>
      <c r="AW102" s="35"/>
      <c r="AX102" s="35">
        <f t="shared" si="245"/>
        <v>0</v>
      </c>
      <c r="AY102" s="35"/>
      <c r="AZ102" s="35">
        <f t="shared" si="246"/>
        <v>0</v>
      </c>
      <c r="BA102" s="46"/>
      <c r="BB102" s="35">
        <f t="shared" si="247"/>
        <v>0</v>
      </c>
      <c r="BC102" s="29" t="s">
        <v>230</v>
      </c>
      <c r="BD102" s="23" t="s">
        <v>51</v>
      </c>
      <c r="BE102" s="11"/>
    </row>
    <row r="103" spans="1:57" ht="75" x14ac:dyDescent="0.3">
      <c r="A103" s="1" t="s">
        <v>148</v>
      </c>
      <c r="B103" s="53" t="s">
        <v>97</v>
      </c>
      <c r="C103" s="6" t="s">
        <v>39</v>
      </c>
      <c r="D103" s="34"/>
      <c r="E103" s="35">
        <v>45000</v>
      </c>
      <c r="F103" s="35">
        <f t="shared" si="265"/>
        <v>45000</v>
      </c>
      <c r="G103" s="35">
        <v>6293</v>
      </c>
      <c r="H103" s="35">
        <f t="shared" si="226"/>
        <v>51293</v>
      </c>
      <c r="I103" s="35"/>
      <c r="J103" s="35">
        <f t="shared" si="227"/>
        <v>51293</v>
      </c>
      <c r="K103" s="35"/>
      <c r="L103" s="35">
        <f t="shared" si="228"/>
        <v>51293</v>
      </c>
      <c r="M103" s="35"/>
      <c r="N103" s="35">
        <f t="shared" si="229"/>
        <v>51293</v>
      </c>
      <c r="O103" s="78"/>
      <c r="P103" s="35">
        <f t="shared" si="230"/>
        <v>51293</v>
      </c>
      <c r="Q103" s="35"/>
      <c r="R103" s="35">
        <f t="shared" si="231"/>
        <v>51293</v>
      </c>
      <c r="S103" s="35"/>
      <c r="T103" s="35">
        <f t="shared" si="232"/>
        <v>51293</v>
      </c>
      <c r="U103" s="35"/>
      <c r="V103" s="35">
        <f t="shared" si="233"/>
        <v>51293</v>
      </c>
      <c r="W103" s="46"/>
      <c r="X103" s="35">
        <f t="shared" si="234"/>
        <v>51293</v>
      </c>
      <c r="Y103" s="35"/>
      <c r="Z103" s="35">
        <v>51669.599999999999</v>
      </c>
      <c r="AA103" s="35">
        <f t="shared" si="266"/>
        <v>51669.599999999999</v>
      </c>
      <c r="AB103" s="35">
        <v>-6293</v>
      </c>
      <c r="AC103" s="35">
        <f t="shared" si="236"/>
        <v>45376.6</v>
      </c>
      <c r="AD103" s="35"/>
      <c r="AE103" s="35">
        <f t="shared" si="237"/>
        <v>45376.6</v>
      </c>
      <c r="AF103" s="35"/>
      <c r="AG103" s="35">
        <f t="shared" si="238"/>
        <v>45376.6</v>
      </c>
      <c r="AH103" s="35"/>
      <c r="AI103" s="35">
        <f t="shared" si="239"/>
        <v>45376.6</v>
      </c>
      <c r="AJ103" s="35"/>
      <c r="AK103" s="35">
        <f t="shared" si="240"/>
        <v>45376.6</v>
      </c>
      <c r="AL103" s="46"/>
      <c r="AM103" s="35">
        <f t="shared" si="241"/>
        <v>45376.6</v>
      </c>
      <c r="AN103" s="35"/>
      <c r="AO103" s="35"/>
      <c r="AP103" s="35">
        <f t="shared" si="267"/>
        <v>0</v>
      </c>
      <c r="AQ103" s="35"/>
      <c r="AR103" s="35">
        <f t="shared" si="242"/>
        <v>0</v>
      </c>
      <c r="AS103" s="35"/>
      <c r="AT103" s="35">
        <f t="shared" si="243"/>
        <v>0</v>
      </c>
      <c r="AU103" s="35"/>
      <c r="AV103" s="35">
        <f t="shared" si="244"/>
        <v>0</v>
      </c>
      <c r="AW103" s="35"/>
      <c r="AX103" s="35">
        <f t="shared" si="245"/>
        <v>0</v>
      </c>
      <c r="AY103" s="35"/>
      <c r="AZ103" s="35">
        <f t="shared" si="246"/>
        <v>0</v>
      </c>
      <c r="BA103" s="46"/>
      <c r="BB103" s="35">
        <f t="shared" si="247"/>
        <v>0</v>
      </c>
      <c r="BC103" s="29" t="s">
        <v>230</v>
      </c>
      <c r="BE103" s="11"/>
    </row>
    <row r="104" spans="1:57" ht="56.25" x14ac:dyDescent="0.3">
      <c r="A104" s="1" t="s">
        <v>149</v>
      </c>
      <c r="B104" s="59" t="s">
        <v>98</v>
      </c>
      <c r="C104" s="6" t="s">
        <v>32</v>
      </c>
      <c r="D104" s="34">
        <v>27873.5</v>
      </c>
      <c r="E104" s="35"/>
      <c r="F104" s="35">
        <f t="shared" si="265"/>
        <v>27873.5</v>
      </c>
      <c r="G104" s="35"/>
      <c r="H104" s="35">
        <f t="shared" si="226"/>
        <v>27873.5</v>
      </c>
      <c r="I104" s="35"/>
      <c r="J104" s="35">
        <f t="shared" si="227"/>
        <v>27873.5</v>
      </c>
      <c r="K104" s="35"/>
      <c r="L104" s="35">
        <f t="shared" si="228"/>
        <v>27873.5</v>
      </c>
      <c r="M104" s="35"/>
      <c r="N104" s="35">
        <f t="shared" si="229"/>
        <v>27873.5</v>
      </c>
      <c r="O104" s="78">
        <v>-245.98699999999999</v>
      </c>
      <c r="P104" s="35">
        <f t="shared" si="230"/>
        <v>27627.512999999999</v>
      </c>
      <c r="Q104" s="35"/>
      <c r="R104" s="35">
        <f t="shared" si="231"/>
        <v>27627.512999999999</v>
      </c>
      <c r="S104" s="35"/>
      <c r="T104" s="35">
        <f t="shared" si="232"/>
        <v>27627.512999999999</v>
      </c>
      <c r="U104" s="35"/>
      <c r="V104" s="35">
        <f t="shared" si="233"/>
        <v>27627.512999999999</v>
      </c>
      <c r="W104" s="46"/>
      <c r="X104" s="35">
        <f t="shared" si="234"/>
        <v>27627.512999999999</v>
      </c>
      <c r="Y104" s="35">
        <v>0</v>
      </c>
      <c r="Z104" s="35"/>
      <c r="AA104" s="35">
        <f t="shared" si="266"/>
        <v>0</v>
      </c>
      <c r="AB104" s="35"/>
      <c r="AC104" s="35">
        <f t="shared" si="236"/>
        <v>0</v>
      </c>
      <c r="AD104" s="35"/>
      <c r="AE104" s="35">
        <f t="shared" si="237"/>
        <v>0</v>
      </c>
      <c r="AF104" s="35"/>
      <c r="AG104" s="35">
        <f t="shared" si="238"/>
        <v>0</v>
      </c>
      <c r="AH104" s="35"/>
      <c r="AI104" s="35">
        <f t="shared" si="239"/>
        <v>0</v>
      </c>
      <c r="AJ104" s="35"/>
      <c r="AK104" s="35">
        <f t="shared" si="240"/>
        <v>0</v>
      </c>
      <c r="AL104" s="46"/>
      <c r="AM104" s="35">
        <f t="shared" si="241"/>
        <v>0</v>
      </c>
      <c r="AN104" s="35">
        <v>0</v>
      </c>
      <c r="AO104" s="35"/>
      <c r="AP104" s="35">
        <f t="shared" si="267"/>
        <v>0</v>
      </c>
      <c r="AQ104" s="35"/>
      <c r="AR104" s="35">
        <f t="shared" si="242"/>
        <v>0</v>
      </c>
      <c r="AS104" s="35"/>
      <c r="AT104" s="35">
        <f t="shared" si="243"/>
        <v>0</v>
      </c>
      <c r="AU104" s="35"/>
      <c r="AV104" s="35">
        <f t="shared" si="244"/>
        <v>0</v>
      </c>
      <c r="AW104" s="35"/>
      <c r="AX104" s="35">
        <f t="shared" si="245"/>
        <v>0</v>
      </c>
      <c r="AY104" s="35"/>
      <c r="AZ104" s="35">
        <f t="shared" si="246"/>
        <v>0</v>
      </c>
      <c r="BA104" s="46"/>
      <c r="BB104" s="35">
        <f t="shared" si="247"/>
        <v>0</v>
      </c>
      <c r="BC104" s="29" t="s">
        <v>231</v>
      </c>
      <c r="BE104" s="11"/>
    </row>
    <row r="105" spans="1:57" ht="56.25" x14ac:dyDescent="0.3">
      <c r="A105" s="1" t="s">
        <v>150</v>
      </c>
      <c r="B105" s="59" t="s">
        <v>133</v>
      </c>
      <c r="C105" s="6" t="s">
        <v>3</v>
      </c>
      <c r="D105" s="34">
        <f>D107+D108+D109</f>
        <v>1111422.8999999999</v>
      </c>
      <c r="E105" s="35">
        <f>E107+E108+E109</f>
        <v>-367677.39999999997</v>
      </c>
      <c r="F105" s="35">
        <f t="shared" si="265"/>
        <v>743745.5</v>
      </c>
      <c r="G105" s="35">
        <f>G107+G108+G109</f>
        <v>218956.44</v>
      </c>
      <c r="H105" s="35">
        <f t="shared" si="226"/>
        <v>962701.94</v>
      </c>
      <c r="I105" s="35">
        <f>I107+I108+I109</f>
        <v>2561.8420000000001</v>
      </c>
      <c r="J105" s="35">
        <f t="shared" si="227"/>
        <v>965263.78199999989</v>
      </c>
      <c r="K105" s="35">
        <f>K107+K108+K109</f>
        <v>0</v>
      </c>
      <c r="L105" s="35">
        <f t="shared" si="228"/>
        <v>965263.78199999989</v>
      </c>
      <c r="M105" s="35">
        <f>M107+M108+M109</f>
        <v>0</v>
      </c>
      <c r="N105" s="35">
        <f t="shared" si="229"/>
        <v>965263.78199999989</v>
      </c>
      <c r="O105" s="78">
        <f>O107+O108+O109</f>
        <v>56691.229000000007</v>
      </c>
      <c r="P105" s="35">
        <f t="shared" si="230"/>
        <v>1021955.0109999999</v>
      </c>
      <c r="Q105" s="35">
        <f>Q107+Q108+Q109</f>
        <v>1175.914</v>
      </c>
      <c r="R105" s="35">
        <f t="shared" si="231"/>
        <v>1023130.9249999999</v>
      </c>
      <c r="S105" s="35">
        <f>S107+S108+S109</f>
        <v>10868.319</v>
      </c>
      <c r="T105" s="35">
        <f t="shared" si="232"/>
        <v>1033999.2439999999</v>
      </c>
      <c r="U105" s="35">
        <f>U107+U108+U109</f>
        <v>202.001</v>
      </c>
      <c r="V105" s="35">
        <f t="shared" si="233"/>
        <v>1034201.245</v>
      </c>
      <c r="W105" s="46">
        <f>W107+W108+W109</f>
        <v>56218.447999999997</v>
      </c>
      <c r="X105" s="35">
        <f t="shared" si="234"/>
        <v>1090419.693</v>
      </c>
      <c r="Y105" s="35">
        <f t="shared" ref="Y105:AO105" si="268">Y107+Y108+Y109</f>
        <v>4577948.6999999993</v>
      </c>
      <c r="Z105" s="35">
        <f t="shared" ref="Z105:AB105" si="269">Z107+Z108+Z109</f>
        <v>-1417383.4</v>
      </c>
      <c r="AA105" s="35">
        <f t="shared" si="266"/>
        <v>3160565.2999999993</v>
      </c>
      <c r="AB105" s="35">
        <f t="shared" si="269"/>
        <v>0</v>
      </c>
      <c r="AC105" s="35">
        <f t="shared" si="236"/>
        <v>3160565.2999999993</v>
      </c>
      <c r="AD105" s="35">
        <f t="shared" ref="AD105:AF105" si="270">AD107+AD108+AD109</f>
        <v>0</v>
      </c>
      <c r="AE105" s="35">
        <f t="shared" si="237"/>
        <v>3160565.2999999993</v>
      </c>
      <c r="AF105" s="35">
        <f t="shared" si="270"/>
        <v>0</v>
      </c>
      <c r="AG105" s="35">
        <f t="shared" si="238"/>
        <v>3160565.2999999993</v>
      </c>
      <c r="AH105" s="35">
        <f t="shared" ref="AH105:AJ105" si="271">AH107+AH108+AH109</f>
        <v>-196067.99800000002</v>
      </c>
      <c r="AI105" s="35">
        <f t="shared" si="239"/>
        <v>2964497.3019999992</v>
      </c>
      <c r="AJ105" s="35">
        <f t="shared" si="271"/>
        <v>0</v>
      </c>
      <c r="AK105" s="35">
        <f t="shared" si="240"/>
        <v>2964497.3019999992</v>
      </c>
      <c r="AL105" s="46">
        <f t="shared" ref="AL105" si="272">AL107+AL108+AL109</f>
        <v>0</v>
      </c>
      <c r="AM105" s="35">
        <f t="shared" si="241"/>
        <v>2964497.3019999992</v>
      </c>
      <c r="AN105" s="35">
        <f t="shared" si="268"/>
        <v>649689.69999999995</v>
      </c>
      <c r="AO105" s="35">
        <f t="shared" si="268"/>
        <v>0</v>
      </c>
      <c r="AP105" s="35">
        <f t="shared" si="267"/>
        <v>649689.69999999995</v>
      </c>
      <c r="AQ105" s="35">
        <f t="shared" ref="AQ105:AS105" si="273">AQ107+AQ108+AQ109</f>
        <v>0</v>
      </c>
      <c r="AR105" s="35">
        <f t="shared" si="242"/>
        <v>649689.69999999995</v>
      </c>
      <c r="AS105" s="35">
        <f t="shared" si="273"/>
        <v>0</v>
      </c>
      <c r="AT105" s="35">
        <f t="shared" si="243"/>
        <v>649689.69999999995</v>
      </c>
      <c r="AU105" s="35">
        <f t="shared" ref="AU105:AW105" si="274">AU107+AU108+AU109</f>
        <v>0</v>
      </c>
      <c r="AV105" s="35">
        <f t="shared" si="244"/>
        <v>649689.69999999995</v>
      </c>
      <c r="AW105" s="35">
        <f t="shared" si="274"/>
        <v>50423.485999999997</v>
      </c>
      <c r="AX105" s="35">
        <f t="shared" si="245"/>
        <v>700113.18599999999</v>
      </c>
      <c r="AY105" s="35">
        <f t="shared" ref="AY105:BA105" si="275">AY107+AY108+AY109</f>
        <v>0</v>
      </c>
      <c r="AZ105" s="35">
        <f t="shared" si="246"/>
        <v>700113.18599999999</v>
      </c>
      <c r="BA105" s="46">
        <f t="shared" si="275"/>
        <v>0</v>
      </c>
      <c r="BB105" s="35">
        <f t="shared" si="247"/>
        <v>700113.18599999999</v>
      </c>
      <c r="BC105" s="29"/>
      <c r="BE105" s="11"/>
    </row>
    <row r="106" spans="1:57" x14ac:dyDescent="0.3">
      <c r="A106" s="1"/>
      <c r="B106" s="7" t="s">
        <v>5</v>
      </c>
      <c r="C106" s="6"/>
      <c r="D106" s="34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78"/>
      <c r="P106" s="35"/>
      <c r="Q106" s="35"/>
      <c r="R106" s="35"/>
      <c r="S106" s="35"/>
      <c r="T106" s="35"/>
      <c r="U106" s="35"/>
      <c r="V106" s="35"/>
      <c r="W106" s="46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46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46"/>
      <c r="BB106" s="35"/>
      <c r="BC106" s="29"/>
      <c r="BE106" s="11"/>
    </row>
    <row r="107" spans="1:57" hidden="1" x14ac:dyDescent="0.3">
      <c r="A107" s="1"/>
      <c r="B107" s="5" t="s">
        <v>6</v>
      </c>
      <c r="C107" s="6"/>
      <c r="D107" s="35">
        <v>154571.4</v>
      </c>
      <c r="E107" s="35"/>
      <c r="F107" s="35">
        <f t="shared" si="265"/>
        <v>154571.4</v>
      </c>
      <c r="G107" s="35">
        <f>189570.112+36577.073-41360.692+34169.947</f>
        <v>218956.44</v>
      </c>
      <c r="H107" s="35">
        <f t="shared" ref="H107:H110" si="276">F107+G107</f>
        <v>373527.83999999997</v>
      </c>
      <c r="I107" s="35">
        <v>2561.8420000000001</v>
      </c>
      <c r="J107" s="35">
        <f t="shared" ref="J107:J110" si="277">H107+I107</f>
        <v>376089.68199999997</v>
      </c>
      <c r="K107" s="35"/>
      <c r="L107" s="35">
        <f t="shared" ref="L107:L110" si="278">J107+K107</f>
        <v>376089.68199999997</v>
      </c>
      <c r="M107" s="35"/>
      <c r="N107" s="35">
        <f t="shared" ref="N107:N110" si="279">L107+M107</f>
        <v>376089.68199999997</v>
      </c>
      <c r="O107" s="78">
        <f>48359.987-1056.8+1056.8</f>
        <v>48359.987000000001</v>
      </c>
      <c r="P107" s="35">
        <f t="shared" ref="P107:P110" si="280">N107+O107</f>
        <v>424449.66899999999</v>
      </c>
      <c r="Q107" s="35">
        <f>766.991+408.923</f>
        <v>1175.914</v>
      </c>
      <c r="R107" s="35">
        <f t="shared" ref="R107:R110" si="281">P107+Q107</f>
        <v>425625.58299999998</v>
      </c>
      <c r="S107" s="35">
        <v>10868.319</v>
      </c>
      <c r="T107" s="35">
        <f t="shared" ref="T107:T110" si="282">R107+S107</f>
        <v>436493.902</v>
      </c>
      <c r="U107" s="35">
        <v>202.001</v>
      </c>
      <c r="V107" s="35">
        <f t="shared" ref="V107:V110" si="283">T107+U107</f>
        <v>436695.90299999999</v>
      </c>
      <c r="W107" s="46">
        <v>56218.447999999997</v>
      </c>
      <c r="X107" s="35">
        <f t="shared" ref="X107:X110" si="284">V107+W107</f>
        <v>492914.35099999997</v>
      </c>
      <c r="Y107" s="35">
        <v>0</v>
      </c>
      <c r="Z107" s="35"/>
      <c r="AA107" s="35">
        <f t="shared" si="266"/>
        <v>0</v>
      </c>
      <c r="AB107" s="35"/>
      <c r="AC107" s="35">
        <f t="shared" ref="AC107:AC110" si="285">AA107+AB107</f>
        <v>0</v>
      </c>
      <c r="AD107" s="35"/>
      <c r="AE107" s="35">
        <f t="shared" ref="AE107:AE110" si="286">AC107+AD107</f>
        <v>0</v>
      </c>
      <c r="AF107" s="35"/>
      <c r="AG107" s="35">
        <f t="shared" ref="AG107:AG110" si="287">AE107+AF107</f>
        <v>0</v>
      </c>
      <c r="AH107" s="35"/>
      <c r="AI107" s="35">
        <f t="shared" ref="AI107:AI110" si="288">AG107+AH107</f>
        <v>0</v>
      </c>
      <c r="AJ107" s="35"/>
      <c r="AK107" s="35">
        <f t="shared" ref="AK107:AK110" si="289">AI107+AJ107</f>
        <v>0</v>
      </c>
      <c r="AL107" s="46"/>
      <c r="AM107" s="35">
        <f t="shared" ref="AM107:AM110" si="290">AK107+AL107</f>
        <v>0</v>
      </c>
      <c r="AN107" s="35">
        <v>500000</v>
      </c>
      <c r="AO107" s="35"/>
      <c r="AP107" s="35">
        <f t="shared" si="267"/>
        <v>500000</v>
      </c>
      <c r="AQ107" s="35"/>
      <c r="AR107" s="35">
        <f t="shared" ref="AR107:AR110" si="291">AP107+AQ107</f>
        <v>500000</v>
      </c>
      <c r="AS107" s="35"/>
      <c r="AT107" s="35">
        <f t="shared" ref="AT107:AT110" si="292">AR107+AS107</f>
        <v>500000</v>
      </c>
      <c r="AU107" s="35"/>
      <c r="AV107" s="35">
        <f t="shared" ref="AV107:AV110" si="293">AT107+AU107</f>
        <v>500000</v>
      </c>
      <c r="AW107" s="35"/>
      <c r="AX107" s="35">
        <f t="shared" ref="AX107:AX110" si="294">AV107+AW107</f>
        <v>500000</v>
      </c>
      <c r="AY107" s="35"/>
      <c r="AZ107" s="35">
        <f t="shared" ref="AZ107:AZ110" si="295">AX107+AY107</f>
        <v>500000</v>
      </c>
      <c r="BA107" s="46"/>
      <c r="BB107" s="35">
        <f t="shared" ref="BB107:BB110" si="296">AZ107+BA107</f>
        <v>500000</v>
      </c>
      <c r="BC107" s="29" t="s">
        <v>346</v>
      </c>
      <c r="BD107" s="23" t="s">
        <v>51</v>
      </c>
      <c r="BE107" s="11"/>
    </row>
    <row r="108" spans="1:57" x14ac:dyDescent="0.3">
      <c r="A108" s="1"/>
      <c r="B108" s="7" t="s">
        <v>12</v>
      </c>
      <c r="C108" s="6"/>
      <c r="D108" s="35">
        <v>91719.2</v>
      </c>
      <c r="E108" s="35"/>
      <c r="F108" s="35">
        <f t="shared" si="265"/>
        <v>91719.2</v>
      </c>
      <c r="G108" s="35"/>
      <c r="H108" s="35">
        <f t="shared" si="276"/>
        <v>91719.2</v>
      </c>
      <c r="I108" s="35"/>
      <c r="J108" s="35">
        <f t="shared" si="277"/>
        <v>91719.2</v>
      </c>
      <c r="K108" s="35"/>
      <c r="L108" s="35">
        <f t="shared" si="278"/>
        <v>91719.2</v>
      </c>
      <c r="M108" s="35"/>
      <c r="N108" s="35">
        <f t="shared" si="279"/>
        <v>91719.2</v>
      </c>
      <c r="O108" s="78">
        <v>1056.8</v>
      </c>
      <c r="P108" s="35">
        <f t="shared" si="280"/>
        <v>92776</v>
      </c>
      <c r="Q108" s="35"/>
      <c r="R108" s="35">
        <f t="shared" si="281"/>
        <v>92776</v>
      </c>
      <c r="S108" s="35"/>
      <c r="T108" s="35">
        <f t="shared" si="282"/>
        <v>92776</v>
      </c>
      <c r="U108" s="35"/>
      <c r="V108" s="35">
        <f t="shared" si="283"/>
        <v>92776</v>
      </c>
      <c r="W108" s="46"/>
      <c r="X108" s="35">
        <f t="shared" si="284"/>
        <v>92776</v>
      </c>
      <c r="Y108" s="35">
        <v>99793.1</v>
      </c>
      <c r="Z108" s="35"/>
      <c r="AA108" s="35">
        <f t="shared" si="266"/>
        <v>99793.1</v>
      </c>
      <c r="AB108" s="35"/>
      <c r="AC108" s="35">
        <f t="shared" si="285"/>
        <v>99793.1</v>
      </c>
      <c r="AD108" s="35"/>
      <c r="AE108" s="35">
        <f t="shared" si="286"/>
        <v>99793.1</v>
      </c>
      <c r="AF108" s="35"/>
      <c r="AG108" s="35">
        <f t="shared" si="287"/>
        <v>99793.1</v>
      </c>
      <c r="AH108" s="35">
        <v>-75909.899000000005</v>
      </c>
      <c r="AI108" s="35">
        <f t="shared" si="288"/>
        <v>23883.201000000001</v>
      </c>
      <c r="AJ108" s="35"/>
      <c r="AK108" s="35">
        <f t="shared" si="289"/>
        <v>23883.201000000001</v>
      </c>
      <c r="AL108" s="46"/>
      <c r="AM108" s="35">
        <f t="shared" si="290"/>
        <v>23883.201000000001</v>
      </c>
      <c r="AN108" s="35">
        <v>149689.70000000001</v>
      </c>
      <c r="AO108" s="35"/>
      <c r="AP108" s="35">
        <f t="shared" si="267"/>
        <v>149689.70000000001</v>
      </c>
      <c r="AQ108" s="35"/>
      <c r="AR108" s="35">
        <f t="shared" si="291"/>
        <v>149689.70000000001</v>
      </c>
      <c r="AS108" s="35"/>
      <c r="AT108" s="35">
        <f t="shared" si="292"/>
        <v>149689.70000000001</v>
      </c>
      <c r="AU108" s="35"/>
      <c r="AV108" s="35">
        <f t="shared" si="293"/>
        <v>149689.70000000001</v>
      </c>
      <c r="AW108" s="35">
        <v>50423.485999999997</v>
      </c>
      <c r="AX108" s="35">
        <f t="shared" si="294"/>
        <v>200113.18600000002</v>
      </c>
      <c r="AY108" s="35"/>
      <c r="AZ108" s="35">
        <f t="shared" si="295"/>
        <v>200113.18600000002</v>
      </c>
      <c r="BA108" s="46"/>
      <c r="BB108" s="35">
        <f t="shared" si="296"/>
        <v>200113.18600000002</v>
      </c>
      <c r="BC108" s="29" t="s">
        <v>345</v>
      </c>
      <c r="BE108" s="11"/>
    </row>
    <row r="109" spans="1:57" ht="37.5" x14ac:dyDescent="0.3">
      <c r="A109" s="1"/>
      <c r="B109" s="59" t="s">
        <v>26</v>
      </c>
      <c r="C109" s="59"/>
      <c r="D109" s="35">
        <v>865132.3</v>
      </c>
      <c r="E109" s="35">
        <f>-344676.8-23000.6</f>
        <v>-367677.39999999997</v>
      </c>
      <c r="F109" s="35">
        <f t="shared" si="265"/>
        <v>497454.90000000008</v>
      </c>
      <c r="G109" s="35"/>
      <c r="H109" s="35">
        <f t="shared" si="276"/>
        <v>497454.90000000008</v>
      </c>
      <c r="I109" s="35"/>
      <c r="J109" s="35">
        <f t="shared" si="277"/>
        <v>497454.90000000008</v>
      </c>
      <c r="K109" s="35"/>
      <c r="L109" s="35">
        <f t="shared" si="278"/>
        <v>497454.90000000008</v>
      </c>
      <c r="M109" s="35"/>
      <c r="N109" s="35">
        <f t="shared" si="279"/>
        <v>497454.90000000008</v>
      </c>
      <c r="O109" s="78">
        <v>7274.442</v>
      </c>
      <c r="P109" s="35">
        <f t="shared" si="280"/>
        <v>504729.34200000006</v>
      </c>
      <c r="Q109" s="35"/>
      <c r="R109" s="35">
        <f t="shared" si="281"/>
        <v>504729.34200000006</v>
      </c>
      <c r="S109" s="35"/>
      <c r="T109" s="35">
        <f t="shared" si="282"/>
        <v>504729.34200000006</v>
      </c>
      <c r="U109" s="35"/>
      <c r="V109" s="35">
        <f t="shared" si="283"/>
        <v>504729.34200000006</v>
      </c>
      <c r="W109" s="46"/>
      <c r="X109" s="35">
        <f t="shared" si="284"/>
        <v>504729.34200000006</v>
      </c>
      <c r="Y109" s="35">
        <v>4478155.5999999996</v>
      </c>
      <c r="Z109" s="35">
        <f>-250718.5-1166664.9</f>
        <v>-1417383.4</v>
      </c>
      <c r="AA109" s="35">
        <f t="shared" si="266"/>
        <v>3060772.1999999997</v>
      </c>
      <c r="AB109" s="35"/>
      <c r="AC109" s="35">
        <f t="shared" si="285"/>
        <v>3060772.1999999997</v>
      </c>
      <c r="AD109" s="35"/>
      <c r="AE109" s="35">
        <f t="shared" si="286"/>
        <v>3060772.1999999997</v>
      </c>
      <c r="AF109" s="35"/>
      <c r="AG109" s="35">
        <f t="shared" si="287"/>
        <v>3060772.1999999997</v>
      </c>
      <c r="AH109" s="35">
        <v>-120158.099</v>
      </c>
      <c r="AI109" s="35">
        <f t="shared" si="288"/>
        <v>2940614.1009999998</v>
      </c>
      <c r="AJ109" s="35"/>
      <c r="AK109" s="35">
        <f t="shared" si="289"/>
        <v>2940614.1009999998</v>
      </c>
      <c r="AL109" s="46"/>
      <c r="AM109" s="35">
        <f t="shared" si="290"/>
        <v>2940614.1009999998</v>
      </c>
      <c r="AN109" s="35">
        <v>0</v>
      </c>
      <c r="AO109" s="35"/>
      <c r="AP109" s="35">
        <f t="shared" si="267"/>
        <v>0</v>
      </c>
      <c r="AQ109" s="35"/>
      <c r="AR109" s="35">
        <f t="shared" si="291"/>
        <v>0</v>
      </c>
      <c r="AS109" s="35"/>
      <c r="AT109" s="35">
        <f t="shared" si="292"/>
        <v>0</v>
      </c>
      <c r="AU109" s="35"/>
      <c r="AV109" s="35">
        <f t="shared" si="293"/>
        <v>0</v>
      </c>
      <c r="AW109" s="35"/>
      <c r="AX109" s="35">
        <f t="shared" si="294"/>
        <v>0</v>
      </c>
      <c r="AY109" s="35"/>
      <c r="AZ109" s="35">
        <f t="shared" si="295"/>
        <v>0</v>
      </c>
      <c r="BA109" s="46"/>
      <c r="BB109" s="35">
        <f t="shared" si="296"/>
        <v>0</v>
      </c>
      <c r="BC109" s="29" t="s">
        <v>234</v>
      </c>
      <c r="BE109" s="11"/>
    </row>
    <row r="110" spans="1:57" ht="56.25" x14ac:dyDescent="0.3">
      <c r="A110" s="1" t="s">
        <v>151</v>
      </c>
      <c r="B110" s="5" t="s">
        <v>353</v>
      </c>
      <c r="C110" s="6" t="s">
        <v>32</v>
      </c>
      <c r="D110" s="35">
        <f>D112</f>
        <v>272906</v>
      </c>
      <c r="E110" s="35">
        <f>E112</f>
        <v>0</v>
      </c>
      <c r="F110" s="35">
        <f t="shared" si="265"/>
        <v>272906</v>
      </c>
      <c r="G110" s="35">
        <f>G112</f>
        <v>0</v>
      </c>
      <c r="H110" s="35">
        <f t="shared" si="276"/>
        <v>272906</v>
      </c>
      <c r="I110" s="35">
        <f>I112</f>
        <v>0</v>
      </c>
      <c r="J110" s="35">
        <f t="shared" si="277"/>
        <v>272906</v>
      </c>
      <c r="K110" s="35">
        <f>K112</f>
        <v>0</v>
      </c>
      <c r="L110" s="35">
        <f t="shared" si="278"/>
        <v>272906</v>
      </c>
      <c r="M110" s="35">
        <f>M112</f>
        <v>0</v>
      </c>
      <c r="N110" s="35">
        <f t="shared" si="279"/>
        <v>272906</v>
      </c>
      <c r="O110" s="78">
        <f>O112</f>
        <v>0</v>
      </c>
      <c r="P110" s="35">
        <f t="shared" si="280"/>
        <v>272906</v>
      </c>
      <c r="Q110" s="35">
        <f>Q112</f>
        <v>0</v>
      </c>
      <c r="R110" s="35">
        <f t="shared" si="281"/>
        <v>272906</v>
      </c>
      <c r="S110" s="35">
        <f>S112</f>
        <v>0</v>
      </c>
      <c r="T110" s="35">
        <f t="shared" si="282"/>
        <v>272906</v>
      </c>
      <c r="U110" s="35">
        <f>U112</f>
        <v>0</v>
      </c>
      <c r="V110" s="35">
        <f t="shared" si="283"/>
        <v>272906</v>
      </c>
      <c r="W110" s="46">
        <f>W112</f>
        <v>0</v>
      </c>
      <c r="X110" s="35">
        <f t="shared" si="284"/>
        <v>272906</v>
      </c>
      <c r="Y110" s="35">
        <f t="shared" ref="Y110:AO110" si="297">Y112</f>
        <v>262018.8</v>
      </c>
      <c r="Z110" s="35">
        <f t="shared" ref="Z110:AB110" si="298">Z112</f>
        <v>0</v>
      </c>
      <c r="AA110" s="35">
        <f t="shared" si="266"/>
        <v>262018.8</v>
      </c>
      <c r="AB110" s="35">
        <f t="shared" si="298"/>
        <v>0</v>
      </c>
      <c r="AC110" s="35">
        <f t="shared" si="285"/>
        <v>262018.8</v>
      </c>
      <c r="AD110" s="35">
        <f t="shared" ref="AD110:AF110" si="299">AD112</f>
        <v>0</v>
      </c>
      <c r="AE110" s="35">
        <f t="shared" si="286"/>
        <v>262018.8</v>
      </c>
      <c r="AF110" s="35">
        <f t="shared" si="299"/>
        <v>0</v>
      </c>
      <c r="AG110" s="35">
        <f t="shared" si="287"/>
        <v>262018.8</v>
      </c>
      <c r="AH110" s="35">
        <f t="shared" ref="AH110:AJ110" si="300">AH112</f>
        <v>0</v>
      </c>
      <c r="AI110" s="35">
        <f t="shared" si="288"/>
        <v>262018.8</v>
      </c>
      <c r="AJ110" s="35">
        <f t="shared" si="300"/>
        <v>0</v>
      </c>
      <c r="AK110" s="35">
        <f t="shared" si="289"/>
        <v>262018.8</v>
      </c>
      <c r="AL110" s="46">
        <f t="shared" ref="AL110" si="301">AL112</f>
        <v>0</v>
      </c>
      <c r="AM110" s="35">
        <f t="shared" si="290"/>
        <v>262018.8</v>
      </c>
      <c r="AN110" s="35">
        <f t="shared" si="297"/>
        <v>0</v>
      </c>
      <c r="AO110" s="35">
        <f t="shared" si="297"/>
        <v>0</v>
      </c>
      <c r="AP110" s="35">
        <f t="shared" si="267"/>
        <v>0</v>
      </c>
      <c r="AQ110" s="35">
        <f t="shared" ref="AQ110:AS110" si="302">AQ112</f>
        <v>0</v>
      </c>
      <c r="AR110" s="35">
        <f t="shared" si="291"/>
        <v>0</v>
      </c>
      <c r="AS110" s="35">
        <f t="shared" si="302"/>
        <v>0</v>
      </c>
      <c r="AT110" s="35">
        <f t="shared" si="292"/>
        <v>0</v>
      </c>
      <c r="AU110" s="35">
        <f t="shared" ref="AU110:AW110" si="303">AU112</f>
        <v>0</v>
      </c>
      <c r="AV110" s="35">
        <f t="shared" si="293"/>
        <v>0</v>
      </c>
      <c r="AW110" s="35">
        <f t="shared" si="303"/>
        <v>0</v>
      </c>
      <c r="AX110" s="35">
        <f t="shared" si="294"/>
        <v>0</v>
      </c>
      <c r="AY110" s="35">
        <f t="shared" ref="AY110:BA110" si="304">AY112</f>
        <v>0</v>
      </c>
      <c r="AZ110" s="35">
        <f t="shared" si="295"/>
        <v>0</v>
      </c>
      <c r="BA110" s="46">
        <f t="shared" si="304"/>
        <v>0</v>
      </c>
      <c r="BB110" s="35">
        <f t="shared" si="296"/>
        <v>0</v>
      </c>
      <c r="BC110" s="29"/>
      <c r="BE110" s="11"/>
    </row>
    <row r="111" spans="1:57" x14ac:dyDescent="0.3">
      <c r="A111" s="1"/>
      <c r="B111" s="59" t="s">
        <v>5</v>
      </c>
      <c r="C111" s="6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78"/>
      <c r="P111" s="35"/>
      <c r="Q111" s="35"/>
      <c r="R111" s="35"/>
      <c r="S111" s="35"/>
      <c r="T111" s="35"/>
      <c r="U111" s="35"/>
      <c r="V111" s="35"/>
      <c r="W111" s="46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46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46"/>
      <c r="BB111" s="35"/>
      <c r="BC111" s="29"/>
      <c r="BE111" s="11"/>
    </row>
    <row r="112" spans="1:57" ht="37.5" x14ac:dyDescent="0.3">
      <c r="A112" s="1"/>
      <c r="B112" s="59" t="s">
        <v>26</v>
      </c>
      <c r="C112" s="6"/>
      <c r="D112" s="35">
        <v>272906</v>
      </c>
      <c r="E112" s="35"/>
      <c r="F112" s="35">
        <f t="shared" si="265"/>
        <v>272906</v>
      </c>
      <c r="G112" s="35"/>
      <c r="H112" s="35">
        <f t="shared" ref="H112:H113" si="305">F112+G112</f>
        <v>272906</v>
      </c>
      <c r="I112" s="35"/>
      <c r="J112" s="35">
        <f t="shared" ref="J112:J113" si="306">H112+I112</f>
        <v>272906</v>
      </c>
      <c r="K112" s="35"/>
      <c r="L112" s="35">
        <f t="shared" ref="L112:L113" si="307">J112+K112</f>
        <v>272906</v>
      </c>
      <c r="M112" s="35"/>
      <c r="N112" s="35">
        <f t="shared" ref="N112:N113" si="308">L112+M112</f>
        <v>272906</v>
      </c>
      <c r="O112" s="78"/>
      <c r="P112" s="35">
        <f t="shared" ref="P112:P113" si="309">N112+O112</f>
        <v>272906</v>
      </c>
      <c r="Q112" s="35"/>
      <c r="R112" s="35">
        <f t="shared" ref="R112:R113" si="310">P112+Q112</f>
        <v>272906</v>
      </c>
      <c r="S112" s="35"/>
      <c r="T112" s="35">
        <f t="shared" ref="T112:T113" si="311">R112+S112</f>
        <v>272906</v>
      </c>
      <c r="U112" s="35"/>
      <c r="V112" s="35">
        <f t="shared" ref="V112:V113" si="312">T112+U112</f>
        <v>272906</v>
      </c>
      <c r="W112" s="46"/>
      <c r="X112" s="35">
        <f t="shared" ref="X112:X113" si="313">V112+W112</f>
        <v>272906</v>
      </c>
      <c r="Y112" s="35">
        <v>262018.8</v>
      </c>
      <c r="Z112" s="35"/>
      <c r="AA112" s="35">
        <f t="shared" si="266"/>
        <v>262018.8</v>
      </c>
      <c r="AB112" s="35"/>
      <c r="AC112" s="35">
        <f t="shared" ref="AC112:AC113" si="314">AA112+AB112</f>
        <v>262018.8</v>
      </c>
      <c r="AD112" s="35"/>
      <c r="AE112" s="35">
        <f t="shared" ref="AE112:AE113" si="315">AC112+AD112</f>
        <v>262018.8</v>
      </c>
      <c r="AF112" s="35"/>
      <c r="AG112" s="35">
        <f t="shared" ref="AG112:AG113" si="316">AE112+AF112</f>
        <v>262018.8</v>
      </c>
      <c r="AH112" s="35"/>
      <c r="AI112" s="35">
        <f t="shared" ref="AI112:AI113" si="317">AG112+AH112</f>
        <v>262018.8</v>
      </c>
      <c r="AJ112" s="35"/>
      <c r="AK112" s="35">
        <f t="shared" ref="AK112:AK113" si="318">AI112+AJ112</f>
        <v>262018.8</v>
      </c>
      <c r="AL112" s="46"/>
      <c r="AM112" s="35">
        <f t="shared" ref="AM112:AM113" si="319">AK112+AL112</f>
        <v>262018.8</v>
      </c>
      <c r="AN112" s="35">
        <v>0</v>
      </c>
      <c r="AO112" s="35"/>
      <c r="AP112" s="35">
        <f t="shared" si="267"/>
        <v>0</v>
      </c>
      <c r="AQ112" s="35"/>
      <c r="AR112" s="35">
        <f t="shared" ref="AR112:AR113" si="320">AP112+AQ112</f>
        <v>0</v>
      </c>
      <c r="AS112" s="35"/>
      <c r="AT112" s="35">
        <f t="shared" ref="AT112:AT113" si="321">AR112+AS112</f>
        <v>0</v>
      </c>
      <c r="AU112" s="35"/>
      <c r="AV112" s="35">
        <f t="shared" ref="AV112:AV113" si="322">AT112+AU112</f>
        <v>0</v>
      </c>
      <c r="AW112" s="35"/>
      <c r="AX112" s="35">
        <f t="shared" ref="AX112:AX113" si="323">AV112+AW112</f>
        <v>0</v>
      </c>
      <c r="AY112" s="35"/>
      <c r="AZ112" s="35">
        <f t="shared" ref="AZ112:AZ113" si="324">AX112+AY112</f>
        <v>0</v>
      </c>
      <c r="BA112" s="46"/>
      <c r="BB112" s="35">
        <f t="shared" ref="BB112:BB113" si="325">AZ112+BA112</f>
        <v>0</v>
      </c>
      <c r="BC112" s="29" t="s">
        <v>234</v>
      </c>
      <c r="BE112" s="11"/>
    </row>
    <row r="113" spans="1:58" ht="120" customHeight="1" x14ac:dyDescent="0.3">
      <c r="A113" s="1" t="s">
        <v>152</v>
      </c>
      <c r="B113" s="59" t="s">
        <v>134</v>
      </c>
      <c r="C113" s="6" t="s">
        <v>3</v>
      </c>
      <c r="D113" s="35">
        <f>D115</f>
        <v>84835.199999999997</v>
      </c>
      <c r="E113" s="35">
        <f>E115</f>
        <v>0</v>
      </c>
      <c r="F113" s="35">
        <f t="shared" si="265"/>
        <v>84835.199999999997</v>
      </c>
      <c r="G113" s="35">
        <f>G115</f>
        <v>0</v>
      </c>
      <c r="H113" s="35">
        <f t="shared" si="305"/>
        <v>84835.199999999997</v>
      </c>
      <c r="I113" s="35">
        <f>I115</f>
        <v>0</v>
      </c>
      <c r="J113" s="35">
        <f t="shared" si="306"/>
        <v>84835.199999999997</v>
      </c>
      <c r="K113" s="35">
        <f>K115</f>
        <v>0</v>
      </c>
      <c r="L113" s="35">
        <f t="shared" si="307"/>
        <v>84835.199999999997</v>
      </c>
      <c r="M113" s="35">
        <f>M115</f>
        <v>0</v>
      </c>
      <c r="N113" s="35">
        <f t="shared" si="308"/>
        <v>84835.199999999997</v>
      </c>
      <c r="O113" s="78">
        <f>O115</f>
        <v>0</v>
      </c>
      <c r="P113" s="35">
        <f t="shared" si="309"/>
        <v>84835.199999999997</v>
      </c>
      <c r="Q113" s="35">
        <f>Q115</f>
        <v>0</v>
      </c>
      <c r="R113" s="35">
        <f t="shared" si="310"/>
        <v>84835.199999999997</v>
      </c>
      <c r="S113" s="35">
        <f>S115</f>
        <v>0</v>
      </c>
      <c r="T113" s="35">
        <f t="shared" si="311"/>
        <v>84835.199999999997</v>
      </c>
      <c r="U113" s="35">
        <f>U115</f>
        <v>0</v>
      </c>
      <c r="V113" s="35">
        <f t="shared" si="312"/>
        <v>84835.199999999997</v>
      </c>
      <c r="W113" s="46">
        <f>W115</f>
        <v>0</v>
      </c>
      <c r="X113" s="35">
        <f t="shared" si="313"/>
        <v>84835.199999999997</v>
      </c>
      <c r="Y113" s="35">
        <f t="shared" ref="Y113:AO113" si="326">Y115</f>
        <v>82155.399999999994</v>
      </c>
      <c r="Z113" s="35">
        <f t="shared" ref="Z113:AB113" si="327">Z115</f>
        <v>0</v>
      </c>
      <c r="AA113" s="35">
        <f t="shared" si="266"/>
        <v>82155.399999999994</v>
      </c>
      <c r="AB113" s="35">
        <f t="shared" si="327"/>
        <v>0</v>
      </c>
      <c r="AC113" s="35">
        <f t="shared" si="314"/>
        <v>82155.399999999994</v>
      </c>
      <c r="AD113" s="35">
        <f t="shared" ref="AD113:AF113" si="328">AD115</f>
        <v>0</v>
      </c>
      <c r="AE113" s="35">
        <f t="shared" si="315"/>
        <v>82155.399999999994</v>
      </c>
      <c r="AF113" s="35">
        <f t="shared" si="328"/>
        <v>0</v>
      </c>
      <c r="AG113" s="35">
        <f t="shared" si="316"/>
        <v>82155.399999999994</v>
      </c>
      <c r="AH113" s="35">
        <f t="shared" ref="AH113:AJ113" si="329">AH115</f>
        <v>0</v>
      </c>
      <c r="AI113" s="35">
        <f t="shared" si="317"/>
        <v>82155.399999999994</v>
      </c>
      <c r="AJ113" s="35">
        <f t="shared" si="329"/>
        <v>0</v>
      </c>
      <c r="AK113" s="35">
        <f t="shared" si="318"/>
        <v>82155.399999999994</v>
      </c>
      <c r="AL113" s="46">
        <f t="shared" ref="AL113" si="330">AL115</f>
        <v>0</v>
      </c>
      <c r="AM113" s="35">
        <f t="shared" si="319"/>
        <v>82155.399999999994</v>
      </c>
      <c r="AN113" s="35">
        <f t="shared" si="326"/>
        <v>78582.2</v>
      </c>
      <c r="AO113" s="35">
        <f t="shared" si="326"/>
        <v>0</v>
      </c>
      <c r="AP113" s="35">
        <f t="shared" si="267"/>
        <v>78582.2</v>
      </c>
      <c r="AQ113" s="35">
        <f t="shared" ref="AQ113:AS113" si="331">AQ115</f>
        <v>0</v>
      </c>
      <c r="AR113" s="35">
        <f t="shared" si="320"/>
        <v>78582.2</v>
      </c>
      <c r="AS113" s="35">
        <f t="shared" si="331"/>
        <v>0</v>
      </c>
      <c r="AT113" s="35">
        <f t="shared" si="321"/>
        <v>78582.2</v>
      </c>
      <c r="AU113" s="35">
        <f t="shared" ref="AU113:AW113" si="332">AU115</f>
        <v>0</v>
      </c>
      <c r="AV113" s="35">
        <f t="shared" si="322"/>
        <v>78582.2</v>
      </c>
      <c r="AW113" s="35">
        <f t="shared" si="332"/>
        <v>0</v>
      </c>
      <c r="AX113" s="35">
        <f t="shared" si="323"/>
        <v>78582.2</v>
      </c>
      <c r="AY113" s="35">
        <f t="shared" ref="AY113:BA113" si="333">AY115</f>
        <v>0</v>
      </c>
      <c r="AZ113" s="35">
        <f t="shared" si="324"/>
        <v>78582.2</v>
      </c>
      <c r="BA113" s="46">
        <f t="shared" si="333"/>
        <v>0</v>
      </c>
      <c r="BB113" s="35">
        <f t="shared" si="325"/>
        <v>78582.2</v>
      </c>
      <c r="BC113" s="29"/>
      <c r="BE113" s="11"/>
    </row>
    <row r="114" spans="1:58" x14ac:dyDescent="0.3">
      <c r="A114" s="1"/>
      <c r="B114" s="59" t="s">
        <v>5</v>
      </c>
      <c r="C114" s="6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78"/>
      <c r="P114" s="35"/>
      <c r="Q114" s="35"/>
      <c r="R114" s="35"/>
      <c r="S114" s="35"/>
      <c r="T114" s="35"/>
      <c r="U114" s="35"/>
      <c r="V114" s="35"/>
      <c r="W114" s="46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46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46"/>
      <c r="BB114" s="35"/>
      <c r="BC114" s="29"/>
      <c r="BE114" s="11"/>
    </row>
    <row r="115" spans="1:58" x14ac:dyDescent="0.3">
      <c r="A115" s="1"/>
      <c r="B115" s="59" t="s">
        <v>12</v>
      </c>
      <c r="C115" s="6"/>
      <c r="D115" s="35">
        <v>84835.199999999997</v>
      </c>
      <c r="E115" s="35"/>
      <c r="F115" s="35">
        <f t="shared" si="265"/>
        <v>84835.199999999997</v>
      </c>
      <c r="G115" s="35"/>
      <c r="H115" s="35">
        <f t="shared" ref="H115:H116" si="334">F115+G115</f>
        <v>84835.199999999997</v>
      </c>
      <c r="I115" s="35"/>
      <c r="J115" s="35">
        <f t="shared" ref="J115:J116" si="335">H115+I115</f>
        <v>84835.199999999997</v>
      </c>
      <c r="K115" s="35"/>
      <c r="L115" s="35">
        <f t="shared" ref="L115:L116" si="336">J115+K115</f>
        <v>84835.199999999997</v>
      </c>
      <c r="M115" s="35"/>
      <c r="N115" s="35">
        <f t="shared" ref="N115:N116" si="337">L115+M115</f>
        <v>84835.199999999997</v>
      </c>
      <c r="O115" s="78"/>
      <c r="P115" s="35">
        <f t="shared" ref="P115:P116" si="338">N115+O115</f>
        <v>84835.199999999997</v>
      </c>
      <c r="Q115" s="35"/>
      <c r="R115" s="35">
        <f t="shared" ref="R115:R116" si="339">P115+Q115</f>
        <v>84835.199999999997</v>
      </c>
      <c r="S115" s="35"/>
      <c r="T115" s="35">
        <f t="shared" ref="T115:T116" si="340">R115+S115</f>
        <v>84835.199999999997</v>
      </c>
      <c r="U115" s="35"/>
      <c r="V115" s="35">
        <f t="shared" ref="V115:V116" si="341">T115+U115</f>
        <v>84835.199999999997</v>
      </c>
      <c r="W115" s="46"/>
      <c r="X115" s="35">
        <f t="shared" ref="X115:X116" si="342">V115+W115</f>
        <v>84835.199999999997</v>
      </c>
      <c r="Y115" s="35">
        <v>82155.399999999994</v>
      </c>
      <c r="Z115" s="35"/>
      <c r="AA115" s="35">
        <f t="shared" si="266"/>
        <v>82155.399999999994</v>
      </c>
      <c r="AB115" s="35"/>
      <c r="AC115" s="35">
        <f t="shared" ref="AC115:AC116" si="343">AA115+AB115</f>
        <v>82155.399999999994</v>
      </c>
      <c r="AD115" s="35"/>
      <c r="AE115" s="35">
        <f t="shared" ref="AE115:AE116" si="344">AC115+AD115</f>
        <v>82155.399999999994</v>
      </c>
      <c r="AF115" s="35"/>
      <c r="AG115" s="35">
        <f t="shared" ref="AG115:AG116" si="345">AE115+AF115</f>
        <v>82155.399999999994</v>
      </c>
      <c r="AH115" s="35"/>
      <c r="AI115" s="35">
        <f t="shared" ref="AI115:AI116" si="346">AG115+AH115</f>
        <v>82155.399999999994</v>
      </c>
      <c r="AJ115" s="35"/>
      <c r="AK115" s="35">
        <f t="shared" ref="AK115:AK116" si="347">AI115+AJ115</f>
        <v>82155.399999999994</v>
      </c>
      <c r="AL115" s="46"/>
      <c r="AM115" s="35">
        <f t="shared" ref="AM115:AM116" si="348">AK115+AL115</f>
        <v>82155.399999999994</v>
      </c>
      <c r="AN115" s="35">
        <v>78582.2</v>
      </c>
      <c r="AO115" s="35"/>
      <c r="AP115" s="35">
        <f t="shared" si="267"/>
        <v>78582.2</v>
      </c>
      <c r="AQ115" s="35"/>
      <c r="AR115" s="35">
        <f t="shared" ref="AR115:AR116" si="349">AP115+AQ115</f>
        <v>78582.2</v>
      </c>
      <c r="AS115" s="35"/>
      <c r="AT115" s="35">
        <f t="shared" ref="AT115:AT116" si="350">AR115+AS115</f>
        <v>78582.2</v>
      </c>
      <c r="AU115" s="35"/>
      <c r="AV115" s="35">
        <f t="shared" ref="AV115:AV116" si="351">AT115+AU115</f>
        <v>78582.2</v>
      </c>
      <c r="AW115" s="35"/>
      <c r="AX115" s="35">
        <f t="shared" ref="AX115:AX116" si="352">AV115+AW115</f>
        <v>78582.2</v>
      </c>
      <c r="AY115" s="35"/>
      <c r="AZ115" s="35">
        <f t="shared" ref="AZ115:AZ116" si="353">AX115+AY115</f>
        <v>78582.2</v>
      </c>
      <c r="BA115" s="46"/>
      <c r="BB115" s="35">
        <f t="shared" ref="BB115:BB116" si="354">AZ115+BA115</f>
        <v>78582.2</v>
      </c>
      <c r="BC115" s="29" t="s">
        <v>232</v>
      </c>
      <c r="BE115" s="11"/>
    </row>
    <row r="116" spans="1:58" ht="56.25" x14ac:dyDescent="0.3">
      <c r="A116" s="1" t="s">
        <v>153</v>
      </c>
      <c r="B116" s="59" t="s">
        <v>135</v>
      </c>
      <c r="C116" s="6" t="s">
        <v>3</v>
      </c>
      <c r="D116" s="35">
        <f>D118+D119</f>
        <v>143054.29999999999</v>
      </c>
      <c r="E116" s="35">
        <f>E118+E119</f>
        <v>0</v>
      </c>
      <c r="F116" s="35">
        <f t="shared" si="265"/>
        <v>143054.29999999999</v>
      </c>
      <c r="G116" s="35">
        <f>G118+G119</f>
        <v>0</v>
      </c>
      <c r="H116" s="35">
        <f t="shared" si="334"/>
        <v>143054.29999999999</v>
      </c>
      <c r="I116" s="35">
        <f>I118+I119</f>
        <v>0</v>
      </c>
      <c r="J116" s="35">
        <f t="shared" si="335"/>
        <v>143054.29999999999</v>
      </c>
      <c r="K116" s="35">
        <f>K118+K119</f>
        <v>0</v>
      </c>
      <c r="L116" s="35">
        <f t="shared" si="336"/>
        <v>143054.29999999999</v>
      </c>
      <c r="M116" s="35">
        <f>M118+M119</f>
        <v>0</v>
      </c>
      <c r="N116" s="35">
        <f t="shared" si="337"/>
        <v>143054.29999999999</v>
      </c>
      <c r="O116" s="78">
        <f>O118+O119</f>
        <v>0</v>
      </c>
      <c r="P116" s="35">
        <f t="shared" si="338"/>
        <v>143054.29999999999</v>
      </c>
      <c r="Q116" s="35">
        <f>Q118+Q119</f>
        <v>0</v>
      </c>
      <c r="R116" s="35">
        <f t="shared" si="339"/>
        <v>143054.29999999999</v>
      </c>
      <c r="S116" s="35">
        <f>S118+S119</f>
        <v>0</v>
      </c>
      <c r="T116" s="35">
        <f t="shared" si="340"/>
        <v>143054.29999999999</v>
      </c>
      <c r="U116" s="35">
        <f>U118+U119</f>
        <v>0</v>
      </c>
      <c r="V116" s="35">
        <f t="shared" si="341"/>
        <v>143054.29999999999</v>
      </c>
      <c r="W116" s="46">
        <f>W118+W119</f>
        <v>0</v>
      </c>
      <c r="X116" s="35">
        <f t="shared" si="342"/>
        <v>143054.29999999999</v>
      </c>
      <c r="Y116" s="35">
        <f t="shared" ref="Y116:AO116" si="355">Y118+Y119</f>
        <v>138461.1</v>
      </c>
      <c r="Z116" s="35">
        <f t="shared" ref="Z116:AB116" si="356">Z118+Z119</f>
        <v>0</v>
      </c>
      <c r="AA116" s="35">
        <f t="shared" si="266"/>
        <v>138461.1</v>
      </c>
      <c r="AB116" s="35">
        <f t="shared" si="356"/>
        <v>0</v>
      </c>
      <c r="AC116" s="35">
        <f t="shared" si="343"/>
        <v>138461.1</v>
      </c>
      <c r="AD116" s="35">
        <f t="shared" ref="AD116:AF116" si="357">AD118+AD119</f>
        <v>0</v>
      </c>
      <c r="AE116" s="35">
        <f t="shared" si="344"/>
        <v>138461.1</v>
      </c>
      <c r="AF116" s="35">
        <f t="shared" si="357"/>
        <v>0</v>
      </c>
      <c r="AG116" s="35">
        <f t="shared" si="345"/>
        <v>138461.1</v>
      </c>
      <c r="AH116" s="35">
        <f t="shared" ref="AH116:AJ116" si="358">AH118+AH119</f>
        <v>0</v>
      </c>
      <c r="AI116" s="35">
        <f t="shared" si="346"/>
        <v>138461.1</v>
      </c>
      <c r="AJ116" s="35">
        <f t="shared" si="358"/>
        <v>0</v>
      </c>
      <c r="AK116" s="35">
        <f t="shared" si="347"/>
        <v>138461.1</v>
      </c>
      <c r="AL116" s="46">
        <f t="shared" ref="AL116" si="359">AL118+AL119</f>
        <v>0</v>
      </c>
      <c r="AM116" s="35">
        <f t="shared" si="348"/>
        <v>138461.1</v>
      </c>
      <c r="AN116" s="35">
        <f t="shared" si="355"/>
        <v>132336.9</v>
      </c>
      <c r="AO116" s="35">
        <f t="shared" si="355"/>
        <v>0</v>
      </c>
      <c r="AP116" s="35">
        <f t="shared" si="267"/>
        <v>132336.9</v>
      </c>
      <c r="AQ116" s="35">
        <f t="shared" ref="AQ116:AS116" si="360">AQ118+AQ119</f>
        <v>0</v>
      </c>
      <c r="AR116" s="35">
        <f t="shared" si="349"/>
        <v>132336.9</v>
      </c>
      <c r="AS116" s="35">
        <f t="shared" si="360"/>
        <v>0</v>
      </c>
      <c r="AT116" s="35">
        <f t="shared" si="350"/>
        <v>132336.9</v>
      </c>
      <c r="AU116" s="35">
        <f t="shared" ref="AU116:AW116" si="361">AU118+AU119</f>
        <v>0</v>
      </c>
      <c r="AV116" s="35">
        <f t="shared" si="351"/>
        <v>132336.9</v>
      </c>
      <c r="AW116" s="35">
        <f t="shared" si="361"/>
        <v>0</v>
      </c>
      <c r="AX116" s="35">
        <f t="shared" si="352"/>
        <v>132336.9</v>
      </c>
      <c r="AY116" s="35">
        <f t="shared" ref="AY116:BA116" si="362">AY118+AY119</f>
        <v>0</v>
      </c>
      <c r="AZ116" s="35">
        <f t="shared" si="353"/>
        <v>132336.9</v>
      </c>
      <c r="BA116" s="46">
        <f t="shared" si="362"/>
        <v>0</v>
      </c>
      <c r="BB116" s="35">
        <f t="shared" si="354"/>
        <v>132336.9</v>
      </c>
      <c r="BC116" s="29"/>
      <c r="BE116" s="11"/>
    </row>
    <row r="117" spans="1:58" x14ac:dyDescent="0.3">
      <c r="A117" s="1"/>
      <c r="B117" s="59" t="s">
        <v>5</v>
      </c>
      <c r="C117" s="6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78"/>
      <c r="P117" s="35"/>
      <c r="Q117" s="35"/>
      <c r="R117" s="35"/>
      <c r="S117" s="35"/>
      <c r="T117" s="35"/>
      <c r="U117" s="35"/>
      <c r="V117" s="35"/>
      <c r="W117" s="46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46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46"/>
      <c r="BB117" s="35"/>
      <c r="BC117" s="29"/>
      <c r="BE117" s="11"/>
    </row>
    <row r="118" spans="1:58" x14ac:dyDescent="0.3">
      <c r="A118" s="1"/>
      <c r="B118" s="59" t="s">
        <v>12</v>
      </c>
      <c r="C118" s="6"/>
      <c r="D118" s="35">
        <v>35763.599999999999</v>
      </c>
      <c r="E118" s="35"/>
      <c r="F118" s="35">
        <f t="shared" si="265"/>
        <v>35763.599999999999</v>
      </c>
      <c r="G118" s="35"/>
      <c r="H118" s="35">
        <f t="shared" ref="H118:H120" si="363">F118+G118</f>
        <v>35763.599999999999</v>
      </c>
      <c r="I118" s="35"/>
      <c r="J118" s="35">
        <f t="shared" ref="J118:J120" si="364">H118+I118</f>
        <v>35763.599999999999</v>
      </c>
      <c r="K118" s="35"/>
      <c r="L118" s="35">
        <f t="shared" ref="L118:L120" si="365">J118+K118</f>
        <v>35763.599999999999</v>
      </c>
      <c r="M118" s="35"/>
      <c r="N118" s="35">
        <f t="shared" ref="N118:N120" si="366">L118+M118</f>
        <v>35763.599999999999</v>
      </c>
      <c r="O118" s="78"/>
      <c r="P118" s="35">
        <f t="shared" ref="P118:P120" si="367">N118+O118</f>
        <v>35763.599999999999</v>
      </c>
      <c r="Q118" s="35"/>
      <c r="R118" s="35">
        <f t="shared" ref="R118:R120" si="368">P118+Q118</f>
        <v>35763.599999999999</v>
      </c>
      <c r="S118" s="35"/>
      <c r="T118" s="35">
        <f t="shared" ref="T118:T120" si="369">R118+S118</f>
        <v>35763.599999999999</v>
      </c>
      <c r="U118" s="35"/>
      <c r="V118" s="35">
        <f t="shared" ref="V118:V120" si="370">T118+U118</f>
        <v>35763.599999999999</v>
      </c>
      <c r="W118" s="46"/>
      <c r="X118" s="35">
        <f t="shared" ref="X118:X120" si="371">V118+W118</f>
        <v>35763.599999999999</v>
      </c>
      <c r="Y118" s="35">
        <v>34615.300000000003</v>
      </c>
      <c r="Z118" s="35"/>
      <c r="AA118" s="35">
        <f t="shared" si="266"/>
        <v>34615.300000000003</v>
      </c>
      <c r="AB118" s="35"/>
      <c r="AC118" s="35">
        <f t="shared" ref="AC118:AC120" si="372">AA118+AB118</f>
        <v>34615.300000000003</v>
      </c>
      <c r="AD118" s="35"/>
      <c r="AE118" s="35">
        <f t="shared" ref="AE118:AE120" si="373">AC118+AD118</f>
        <v>34615.300000000003</v>
      </c>
      <c r="AF118" s="35"/>
      <c r="AG118" s="35">
        <f t="shared" ref="AG118:AG120" si="374">AE118+AF118</f>
        <v>34615.300000000003</v>
      </c>
      <c r="AH118" s="35"/>
      <c r="AI118" s="35">
        <f t="shared" ref="AI118:AI120" si="375">AG118+AH118</f>
        <v>34615.300000000003</v>
      </c>
      <c r="AJ118" s="35"/>
      <c r="AK118" s="35">
        <f t="shared" ref="AK118:AK120" si="376">AI118+AJ118</f>
        <v>34615.300000000003</v>
      </c>
      <c r="AL118" s="46"/>
      <c r="AM118" s="35">
        <f t="shared" ref="AM118:AM120" si="377">AK118+AL118</f>
        <v>34615.300000000003</v>
      </c>
      <c r="AN118" s="35">
        <v>33084.199999999997</v>
      </c>
      <c r="AO118" s="35"/>
      <c r="AP118" s="35">
        <f t="shared" si="267"/>
        <v>33084.199999999997</v>
      </c>
      <c r="AQ118" s="35"/>
      <c r="AR118" s="35">
        <f t="shared" ref="AR118:AR120" si="378">AP118+AQ118</f>
        <v>33084.199999999997</v>
      </c>
      <c r="AS118" s="35"/>
      <c r="AT118" s="35">
        <f t="shared" ref="AT118:AT120" si="379">AR118+AS118</f>
        <v>33084.199999999997</v>
      </c>
      <c r="AU118" s="35"/>
      <c r="AV118" s="35">
        <f t="shared" ref="AV118:AV120" si="380">AT118+AU118</f>
        <v>33084.199999999997</v>
      </c>
      <c r="AW118" s="35"/>
      <c r="AX118" s="35">
        <f t="shared" ref="AX118:AX120" si="381">AV118+AW118</f>
        <v>33084.199999999997</v>
      </c>
      <c r="AY118" s="35"/>
      <c r="AZ118" s="35">
        <f t="shared" ref="AZ118:AZ120" si="382">AX118+AY118</f>
        <v>33084.199999999997</v>
      </c>
      <c r="BA118" s="46"/>
      <c r="BB118" s="35">
        <f t="shared" ref="BB118:BB120" si="383">AZ118+BA118</f>
        <v>33084.199999999997</v>
      </c>
      <c r="BC118" s="29" t="s">
        <v>233</v>
      </c>
      <c r="BE118" s="11"/>
    </row>
    <row r="119" spans="1:58" x14ac:dyDescent="0.3">
      <c r="A119" s="1"/>
      <c r="B119" s="59" t="s">
        <v>19</v>
      </c>
      <c r="C119" s="6"/>
      <c r="D119" s="35">
        <v>107290.7</v>
      </c>
      <c r="E119" s="35"/>
      <c r="F119" s="35">
        <f t="shared" si="265"/>
        <v>107290.7</v>
      </c>
      <c r="G119" s="35"/>
      <c r="H119" s="35">
        <f t="shared" si="363"/>
        <v>107290.7</v>
      </c>
      <c r="I119" s="35"/>
      <c r="J119" s="35">
        <f t="shared" si="364"/>
        <v>107290.7</v>
      </c>
      <c r="K119" s="35"/>
      <c r="L119" s="35">
        <f t="shared" si="365"/>
        <v>107290.7</v>
      </c>
      <c r="M119" s="35"/>
      <c r="N119" s="35">
        <f t="shared" si="366"/>
        <v>107290.7</v>
      </c>
      <c r="O119" s="78"/>
      <c r="P119" s="35">
        <f t="shared" si="367"/>
        <v>107290.7</v>
      </c>
      <c r="Q119" s="35"/>
      <c r="R119" s="35">
        <f t="shared" si="368"/>
        <v>107290.7</v>
      </c>
      <c r="S119" s="35"/>
      <c r="T119" s="35">
        <f t="shared" si="369"/>
        <v>107290.7</v>
      </c>
      <c r="U119" s="35"/>
      <c r="V119" s="35">
        <f t="shared" si="370"/>
        <v>107290.7</v>
      </c>
      <c r="W119" s="46"/>
      <c r="X119" s="35">
        <f t="shared" si="371"/>
        <v>107290.7</v>
      </c>
      <c r="Y119" s="35">
        <v>103845.8</v>
      </c>
      <c r="Z119" s="35"/>
      <c r="AA119" s="35">
        <f t="shared" si="266"/>
        <v>103845.8</v>
      </c>
      <c r="AB119" s="35"/>
      <c r="AC119" s="35">
        <f t="shared" si="372"/>
        <v>103845.8</v>
      </c>
      <c r="AD119" s="35"/>
      <c r="AE119" s="35">
        <f t="shared" si="373"/>
        <v>103845.8</v>
      </c>
      <c r="AF119" s="35"/>
      <c r="AG119" s="35">
        <f t="shared" si="374"/>
        <v>103845.8</v>
      </c>
      <c r="AH119" s="35"/>
      <c r="AI119" s="35">
        <f t="shared" si="375"/>
        <v>103845.8</v>
      </c>
      <c r="AJ119" s="35"/>
      <c r="AK119" s="35">
        <f t="shared" si="376"/>
        <v>103845.8</v>
      </c>
      <c r="AL119" s="46"/>
      <c r="AM119" s="35">
        <f t="shared" si="377"/>
        <v>103845.8</v>
      </c>
      <c r="AN119" s="35">
        <v>99252.7</v>
      </c>
      <c r="AO119" s="35"/>
      <c r="AP119" s="35">
        <f t="shared" si="267"/>
        <v>99252.7</v>
      </c>
      <c r="AQ119" s="35"/>
      <c r="AR119" s="35">
        <f t="shared" si="378"/>
        <v>99252.7</v>
      </c>
      <c r="AS119" s="35"/>
      <c r="AT119" s="35">
        <f t="shared" si="379"/>
        <v>99252.7</v>
      </c>
      <c r="AU119" s="35"/>
      <c r="AV119" s="35">
        <f t="shared" si="380"/>
        <v>99252.7</v>
      </c>
      <c r="AW119" s="35"/>
      <c r="AX119" s="35">
        <f t="shared" si="381"/>
        <v>99252.7</v>
      </c>
      <c r="AY119" s="35"/>
      <c r="AZ119" s="35">
        <f t="shared" si="382"/>
        <v>99252.7</v>
      </c>
      <c r="BA119" s="46"/>
      <c r="BB119" s="35">
        <f t="shared" si="383"/>
        <v>99252.7</v>
      </c>
      <c r="BC119" s="29" t="s">
        <v>233</v>
      </c>
      <c r="BE119" s="11"/>
    </row>
    <row r="120" spans="1:58" ht="56.25" x14ac:dyDescent="0.3">
      <c r="A120" s="1" t="s">
        <v>154</v>
      </c>
      <c r="B120" s="59" t="s">
        <v>354</v>
      </c>
      <c r="C120" s="6" t="s">
        <v>32</v>
      </c>
      <c r="D120" s="35"/>
      <c r="E120" s="35">
        <f>E122</f>
        <v>11500.2</v>
      </c>
      <c r="F120" s="35">
        <f t="shared" si="265"/>
        <v>11500.2</v>
      </c>
      <c r="G120" s="35">
        <f>G122</f>
        <v>0</v>
      </c>
      <c r="H120" s="35">
        <f t="shared" si="363"/>
        <v>11500.2</v>
      </c>
      <c r="I120" s="35">
        <f>I122</f>
        <v>0</v>
      </c>
      <c r="J120" s="35">
        <f t="shared" si="364"/>
        <v>11500.2</v>
      </c>
      <c r="K120" s="35">
        <f>K122</f>
        <v>0</v>
      </c>
      <c r="L120" s="35">
        <f t="shared" si="365"/>
        <v>11500.2</v>
      </c>
      <c r="M120" s="35">
        <f>M122</f>
        <v>0</v>
      </c>
      <c r="N120" s="35">
        <f t="shared" si="366"/>
        <v>11500.2</v>
      </c>
      <c r="O120" s="78">
        <f>O122</f>
        <v>0</v>
      </c>
      <c r="P120" s="35">
        <f t="shared" si="367"/>
        <v>11500.2</v>
      </c>
      <c r="Q120" s="35">
        <f>Q122</f>
        <v>0</v>
      </c>
      <c r="R120" s="35">
        <f t="shared" si="368"/>
        <v>11500.2</v>
      </c>
      <c r="S120" s="35">
        <f>S122</f>
        <v>0</v>
      </c>
      <c r="T120" s="35">
        <f t="shared" si="369"/>
        <v>11500.2</v>
      </c>
      <c r="U120" s="35">
        <f>U122</f>
        <v>0</v>
      </c>
      <c r="V120" s="35">
        <f t="shared" si="370"/>
        <v>11500.2</v>
      </c>
      <c r="W120" s="46">
        <f>W122</f>
        <v>0</v>
      </c>
      <c r="X120" s="35">
        <f t="shared" si="371"/>
        <v>11500.2</v>
      </c>
      <c r="Y120" s="35"/>
      <c r="Z120" s="35">
        <f>Z122</f>
        <v>583233.69999999995</v>
      </c>
      <c r="AA120" s="35">
        <f t="shared" si="266"/>
        <v>583233.69999999995</v>
      </c>
      <c r="AB120" s="35">
        <f>AB122</f>
        <v>0</v>
      </c>
      <c r="AC120" s="35">
        <f t="shared" si="372"/>
        <v>583233.69999999995</v>
      </c>
      <c r="AD120" s="35">
        <f>AD122</f>
        <v>0</v>
      </c>
      <c r="AE120" s="35">
        <f t="shared" si="373"/>
        <v>583233.69999999995</v>
      </c>
      <c r="AF120" s="35">
        <f>AF122</f>
        <v>0</v>
      </c>
      <c r="AG120" s="35">
        <f t="shared" si="374"/>
        <v>583233.69999999995</v>
      </c>
      <c r="AH120" s="35">
        <f>AH122</f>
        <v>0</v>
      </c>
      <c r="AI120" s="35">
        <f t="shared" si="375"/>
        <v>583233.69999999995</v>
      </c>
      <c r="AJ120" s="35">
        <f>AJ122</f>
        <v>0</v>
      </c>
      <c r="AK120" s="35">
        <f t="shared" si="376"/>
        <v>583233.69999999995</v>
      </c>
      <c r="AL120" s="46">
        <f>AL122</f>
        <v>0</v>
      </c>
      <c r="AM120" s="35">
        <f t="shared" si="377"/>
        <v>583233.69999999995</v>
      </c>
      <c r="AN120" s="35"/>
      <c r="AO120" s="35"/>
      <c r="AP120" s="35">
        <f t="shared" si="267"/>
        <v>0</v>
      </c>
      <c r="AQ120" s="35"/>
      <c r="AR120" s="35">
        <f t="shared" si="378"/>
        <v>0</v>
      </c>
      <c r="AS120" s="35"/>
      <c r="AT120" s="35">
        <f t="shared" si="379"/>
        <v>0</v>
      </c>
      <c r="AU120" s="35"/>
      <c r="AV120" s="35">
        <f t="shared" si="380"/>
        <v>0</v>
      </c>
      <c r="AW120" s="35"/>
      <c r="AX120" s="35">
        <f t="shared" si="381"/>
        <v>0</v>
      </c>
      <c r="AY120" s="35"/>
      <c r="AZ120" s="35">
        <f t="shared" si="382"/>
        <v>0</v>
      </c>
      <c r="BA120" s="46"/>
      <c r="BB120" s="35">
        <f t="shared" si="383"/>
        <v>0</v>
      </c>
      <c r="BC120" s="29"/>
      <c r="BE120" s="11"/>
    </row>
    <row r="121" spans="1:58" x14ac:dyDescent="0.3">
      <c r="A121" s="1"/>
      <c r="B121" s="59" t="s">
        <v>5</v>
      </c>
      <c r="C121" s="6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78"/>
      <c r="P121" s="35"/>
      <c r="Q121" s="35"/>
      <c r="R121" s="35"/>
      <c r="S121" s="35"/>
      <c r="T121" s="35"/>
      <c r="U121" s="35"/>
      <c r="V121" s="35"/>
      <c r="W121" s="46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46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46"/>
      <c r="BB121" s="35"/>
      <c r="BC121" s="29"/>
      <c r="BE121" s="11"/>
    </row>
    <row r="122" spans="1:58" ht="37.5" x14ac:dyDescent="0.3">
      <c r="A122" s="1"/>
      <c r="B122" s="59" t="s">
        <v>26</v>
      </c>
      <c r="C122" s="6"/>
      <c r="D122" s="35"/>
      <c r="E122" s="35">
        <v>11500.2</v>
      </c>
      <c r="F122" s="35">
        <f t="shared" si="265"/>
        <v>11500.2</v>
      </c>
      <c r="G122" s="35"/>
      <c r="H122" s="35">
        <f t="shared" ref="H122:H123" si="384">F122+G122</f>
        <v>11500.2</v>
      </c>
      <c r="I122" s="35"/>
      <c r="J122" s="35">
        <f t="shared" ref="J122:J123" si="385">H122+I122</f>
        <v>11500.2</v>
      </c>
      <c r="K122" s="35"/>
      <c r="L122" s="35">
        <f t="shared" ref="L122:L123" si="386">J122+K122</f>
        <v>11500.2</v>
      </c>
      <c r="M122" s="35"/>
      <c r="N122" s="35">
        <f t="shared" ref="N122:N123" si="387">L122+M122</f>
        <v>11500.2</v>
      </c>
      <c r="O122" s="78"/>
      <c r="P122" s="35">
        <f t="shared" ref="P122:P123" si="388">N122+O122</f>
        <v>11500.2</v>
      </c>
      <c r="Q122" s="35"/>
      <c r="R122" s="35">
        <f t="shared" ref="R122:R123" si="389">P122+Q122</f>
        <v>11500.2</v>
      </c>
      <c r="S122" s="35"/>
      <c r="T122" s="35">
        <f t="shared" ref="T122:T123" si="390">R122+S122</f>
        <v>11500.2</v>
      </c>
      <c r="U122" s="35"/>
      <c r="V122" s="35">
        <f t="shared" ref="V122:V123" si="391">T122+U122</f>
        <v>11500.2</v>
      </c>
      <c r="W122" s="46"/>
      <c r="X122" s="35">
        <f t="shared" ref="X122:X123" si="392">V122+W122</f>
        <v>11500.2</v>
      </c>
      <c r="Y122" s="35"/>
      <c r="Z122" s="35">
        <v>583233.69999999995</v>
      </c>
      <c r="AA122" s="35">
        <f t="shared" si="266"/>
        <v>583233.69999999995</v>
      </c>
      <c r="AB122" s="35"/>
      <c r="AC122" s="35">
        <f t="shared" ref="AC122:AC123" si="393">AA122+AB122</f>
        <v>583233.69999999995</v>
      </c>
      <c r="AD122" s="35"/>
      <c r="AE122" s="35">
        <f t="shared" ref="AE122:AE123" si="394">AC122+AD122</f>
        <v>583233.69999999995</v>
      </c>
      <c r="AF122" s="35"/>
      <c r="AG122" s="35">
        <f t="shared" ref="AG122:AG123" si="395">AE122+AF122</f>
        <v>583233.69999999995</v>
      </c>
      <c r="AH122" s="35"/>
      <c r="AI122" s="35">
        <f t="shared" ref="AI122:AI123" si="396">AG122+AH122</f>
        <v>583233.69999999995</v>
      </c>
      <c r="AJ122" s="35"/>
      <c r="AK122" s="35">
        <f t="shared" ref="AK122:AK123" si="397">AI122+AJ122</f>
        <v>583233.69999999995</v>
      </c>
      <c r="AL122" s="46"/>
      <c r="AM122" s="35">
        <f t="shared" ref="AM122:AM123" si="398">AK122+AL122</f>
        <v>583233.69999999995</v>
      </c>
      <c r="AN122" s="35"/>
      <c r="AO122" s="35"/>
      <c r="AP122" s="35">
        <f t="shared" si="267"/>
        <v>0</v>
      </c>
      <c r="AQ122" s="35"/>
      <c r="AR122" s="35">
        <f t="shared" ref="AR122:AR123" si="399">AP122+AQ122</f>
        <v>0</v>
      </c>
      <c r="AS122" s="35"/>
      <c r="AT122" s="35">
        <f t="shared" ref="AT122:AT123" si="400">AR122+AS122</f>
        <v>0</v>
      </c>
      <c r="AU122" s="35"/>
      <c r="AV122" s="35">
        <f t="shared" ref="AV122:AV123" si="401">AT122+AU122</f>
        <v>0</v>
      </c>
      <c r="AW122" s="35"/>
      <c r="AX122" s="35">
        <f t="shared" ref="AX122:AX123" si="402">AV122+AW122</f>
        <v>0</v>
      </c>
      <c r="AY122" s="35"/>
      <c r="AZ122" s="35">
        <f t="shared" ref="AZ122:AZ123" si="403">AX122+AY122</f>
        <v>0</v>
      </c>
      <c r="BA122" s="46"/>
      <c r="BB122" s="35">
        <f t="shared" ref="BB122:BB123" si="404">AZ122+BA122</f>
        <v>0</v>
      </c>
      <c r="BC122" s="29" t="s">
        <v>234</v>
      </c>
      <c r="BE122" s="11"/>
    </row>
    <row r="123" spans="1:58" ht="56.25" x14ac:dyDescent="0.3">
      <c r="A123" s="1" t="s">
        <v>155</v>
      </c>
      <c r="B123" s="59" t="s">
        <v>355</v>
      </c>
      <c r="C123" s="6" t="s">
        <v>32</v>
      </c>
      <c r="D123" s="35"/>
      <c r="E123" s="35">
        <f>E125</f>
        <v>11500.4</v>
      </c>
      <c r="F123" s="35">
        <f t="shared" si="265"/>
        <v>11500.4</v>
      </c>
      <c r="G123" s="35">
        <f>G125</f>
        <v>0</v>
      </c>
      <c r="H123" s="35">
        <f t="shared" si="384"/>
        <v>11500.4</v>
      </c>
      <c r="I123" s="35">
        <f>I125</f>
        <v>0</v>
      </c>
      <c r="J123" s="35">
        <f t="shared" si="385"/>
        <v>11500.4</v>
      </c>
      <c r="K123" s="35">
        <f>K125</f>
        <v>0</v>
      </c>
      <c r="L123" s="35">
        <f t="shared" si="386"/>
        <v>11500.4</v>
      </c>
      <c r="M123" s="35">
        <f>M125</f>
        <v>0</v>
      </c>
      <c r="N123" s="35">
        <f t="shared" si="387"/>
        <v>11500.4</v>
      </c>
      <c r="O123" s="78">
        <f>O125</f>
        <v>0</v>
      </c>
      <c r="P123" s="35">
        <f t="shared" si="388"/>
        <v>11500.4</v>
      </c>
      <c r="Q123" s="35">
        <f>Q125</f>
        <v>0</v>
      </c>
      <c r="R123" s="35">
        <f t="shared" si="389"/>
        <v>11500.4</v>
      </c>
      <c r="S123" s="35">
        <f>S125</f>
        <v>0</v>
      </c>
      <c r="T123" s="35">
        <f t="shared" si="390"/>
        <v>11500.4</v>
      </c>
      <c r="U123" s="35">
        <f>U125</f>
        <v>0</v>
      </c>
      <c r="V123" s="35">
        <f t="shared" si="391"/>
        <v>11500.4</v>
      </c>
      <c r="W123" s="46">
        <f>W125</f>
        <v>0</v>
      </c>
      <c r="X123" s="35">
        <f t="shared" si="392"/>
        <v>11500.4</v>
      </c>
      <c r="Y123" s="35"/>
      <c r="Z123" s="35">
        <f>Z125</f>
        <v>583431.19999999995</v>
      </c>
      <c r="AA123" s="35">
        <f t="shared" si="266"/>
        <v>583431.19999999995</v>
      </c>
      <c r="AB123" s="35">
        <f>AB125</f>
        <v>0</v>
      </c>
      <c r="AC123" s="35">
        <f t="shared" si="393"/>
        <v>583431.19999999995</v>
      </c>
      <c r="AD123" s="35">
        <f>AD125</f>
        <v>0</v>
      </c>
      <c r="AE123" s="35">
        <f t="shared" si="394"/>
        <v>583431.19999999995</v>
      </c>
      <c r="AF123" s="35">
        <f>AF125</f>
        <v>0</v>
      </c>
      <c r="AG123" s="35">
        <f t="shared" si="395"/>
        <v>583431.19999999995</v>
      </c>
      <c r="AH123" s="35">
        <f>AH125</f>
        <v>0</v>
      </c>
      <c r="AI123" s="35">
        <f t="shared" si="396"/>
        <v>583431.19999999995</v>
      </c>
      <c r="AJ123" s="35">
        <f>AJ125</f>
        <v>0</v>
      </c>
      <c r="AK123" s="35">
        <f t="shared" si="397"/>
        <v>583431.19999999995</v>
      </c>
      <c r="AL123" s="46">
        <f>AL125</f>
        <v>0</v>
      </c>
      <c r="AM123" s="35">
        <f t="shared" si="398"/>
        <v>583431.19999999995</v>
      </c>
      <c r="AN123" s="35"/>
      <c r="AO123" s="35"/>
      <c r="AP123" s="35">
        <f t="shared" si="267"/>
        <v>0</v>
      </c>
      <c r="AQ123" s="35"/>
      <c r="AR123" s="35">
        <f t="shared" si="399"/>
        <v>0</v>
      </c>
      <c r="AS123" s="35"/>
      <c r="AT123" s="35">
        <f t="shared" si="400"/>
        <v>0</v>
      </c>
      <c r="AU123" s="35"/>
      <c r="AV123" s="35">
        <f t="shared" si="401"/>
        <v>0</v>
      </c>
      <c r="AW123" s="35"/>
      <c r="AX123" s="35">
        <f t="shared" si="402"/>
        <v>0</v>
      </c>
      <c r="AY123" s="35"/>
      <c r="AZ123" s="35">
        <f t="shared" si="403"/>
        <v>0</v>
      </c>
      <c r="BA123" s="46"/>
      <c r="BB123" s="35">
        <f t="shared" si="404"/>
        <v>0</v>
      </c>
      <c r="BC123" s="29"/>
      <c r="BE123" s="11"/>
    </row>
    <row r="124" spans="1:58" x14ac:dyDescent="0.3">
      <c r="A124" s="1"/>
      <c r="B124" s="59" t="s">
        <v>5</v>
      </c>
      <c r="C124" s="6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78"/>
      <c r="P124" s="35"/>
      <c r="Q124" s="35"/>
      <c r="R124" s="35"/>
      <c r="S124" s="35"/>
      <c r="T124" s="35"/>
      <c r="U124" s="35"/>
      <c r="V124" s="35"/>
      <c r="W124" s="46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46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46"/>
      <c r="BB124" s="35"/>
      <c r="BC124" s="29"/>
      <c r="BE124" s="11"/>
    </row>
    <row r="125" spans="1:58" ht="37.5" x14ac:dyDescent="0.3">
      <c r="A125" s="1"/>
      <c r="B125" s="59" t="s">
        <v>26</v>
      </c>
      <c r="C125" s="6"/>
      <c r="D125" s="35"/>
      <c r="E125" s="35">
        <v>11500.4</v>
      </c>
      <c r="F125" s="35">
        <f t="shared" si="265"/>
        <v>11500.4</v>
      </c>
      <c r="G125" s="35"/>
      <c r="H125" s="35">
        <f t="shared" ref="H125:H126" si="405">F125+G125</f>
        <v>11500.4</v>
      </c>
      <c r="I125" s="35"/>
      <c r="J125" s="35">
        <f t="shared" ref="J125:J126" si="406">H125+I125</f>
        <v>11500.4</v>
      </c>
      <c r="K125" s="35"/>
      <c r="L125" s="35">
        <f t="shared" ref="L125:L126" si="407">J125+K125</f>
        <v>11500.4</v>
      </c>
      <c r="M125" s="35"/>
      <c r="N125" s="35">
        <f t="shared" ref="N125:N126" si="408">L125+M125</f>
        <v>11500.4</v>
      </c>
      <c r="O125" s="78"/>
      <c r="P125" s="35">
        <f t="shared" ref="P125:P126" si="409">N125+O125</f>
        <v>11500.4</v>
      </c>
      <c r="Q125" s="35"/>
      <c r="R125" s="35">
        <f t="shared" ref="R125:R126" si="410">P125+Q125</f>
        <v>11500.4</v>
      </c>
      <c r="S125" s="35"/>
      <c r="T125" s="35">
        <f t="shared" ref="T125:T126" si="411">R125+S125</f>
        <v>11500.4</v>
      </c>
      <c r="U125" s="35"/>
      <c r="V125" s="35">
        <f t="shared" ref="V125:V126" si="412">T125+U125</f>
        <v>11500.4</v>
      </c>
      <c r="W125" s="46"/>
      <c r="X125" s="35">
        <f t="shared" ref="X125:X126" si="413">V125+W125</f>
        <v>11500.4</v>
      </c>
      <c r="Y125" s="35"/>
      <c r="Z125" s="35">
        <v>583431.19999999995</v>
      </c>
      <c r="AA125" s="35">
        <f t="shared" si="266"/>
        <v>583431.19999999995</v>
      </c>
      <c r="AB125" s="35"/>
      <c r="AC125" s="35">
        <f t="shared" ref="AC125:AC126" si="414">AA125+AB125</f>
        <v>583431.19999999995</v>
      </c>
      <c r="AD125" s="35"/>
      <c r="AE125" s="35">
        <f t="shared" ref="AE125:AE126" si="415">AC125+AD125</f>
        <v>583431.19999999995</v>
      </c>
      <c r="AF125" s="35"/>
      <c r="AG125" s="35">
        <f t="shared" ref="AG125:AG126" si="416">AE125+AF125</f>
        <v>583431.19999999995</v>
      </c>
      <c r="AH125" s="35"/>
      <c r="AI125" s="35">
        <f t="shared" ref="AI125:AI126" si="417">AG125+AH125</f>
        <v>583431.19999999995</v>
      </c>
      <c r="AJ125" s="35"/>
      <c r="AK125" s="35">
        <f t="shared" ref="AK125:AK126" si="418">AI125+AJ125</f>
        <v>583431.19999999995</v>
      </c>
      <c r="AL125" s="46"/>
      <c r="AM125" s="35">
        <f t="shared" ref="AM125:AM126" si="419">AK125+AL125</f>
        <v>583431.19999999995</v>
      </c>
      <c r="AN125" s="35"/>
      <c r="AO125" s="35"/>
      <c r="AP125" s="35">
        <f t="shared" si="267"/>
        <v>0</v>
      </c>
      <c r="AQ125" s="35"/>
      <c r="AR125" s="35">
        <f t="shared" ref="AR125:AR126" si="420">AP125+AQ125</f>
        <v>0</v>
      </c>
      <c r="AS125" s="35"/>
      <c r="AT125" s="35">
        <f t="shared" ref="AT125:AT126" si="421">AR125+AS125</f>
        <v>0</v>
      </c>
      <c r="AU125" s="35"/>
      <c r="AV125" s="35">
        <f t="shared" ref="AV125:AV126" si="422">AT125+AU125</f>
        <v>0</v>
      </c>
      <c r="AW125" s="35"/>
      <c r="AX125" s="35">
        <f t="shared" ref="AX125:AX126" si="423">AV125+AW125</f>
        <v>0</v>
      </c>
      <c r="AY125" s="35"/>
      <c r="AZ125" s="35">
        <f t="shared" ref="AZ125:AZ126" si="424">AX125+AY125</f>
        <v>0</v>
      </c>
      <c r="BA125" s="46"/>
      <c r="BB125" s="35">
        <f t="shared" ref="BB125:BB126" si="425">AZ125+BA125</f>
        <v>0</v>
      </c>
      <c r="BC125" s="29" t="s">
        <v>234</v>
      </c>
      <c r="BE125" s="11"/>
    </row>
    <row r="126" spans="1:58" x14ac:dyDescent="0.3">
      <c r="A126" s="1"/>
      <c r="B126" s="59" t="s">
        <v>24</v>
      </c>
      <c r="C126" s="59"/>
      <c r="D126" s="37">
        <f>D130+D134+D135+D136+D137+D138+D139+D140+D141+D142+D143+D144</f>
        <v>517225.00000000006</v>
      </c>
      <c r="E126" s="37">
        <f>E130+E134+E135+E136+E137+E138+E139+E140+E141+E142+E143+E144+E145</f>
        <v>-1474.1000000000004</v>
      </c>
      <c r="F126" s="37">
        <f t="shared" si="265"/>
        <v>515750.90000000008</v>
      </c>
      <c r="G126" s="37">
        <f>G130+G134+G135+G136+G137+G138+G139+G140+G141+G142+G143+G144+G145</f>
        <v>4011.2</v>
      </c>
      <c r="H126" s="37">
        <f t="shared" si="405"/>
        <v>519762.10000000009</v>
      </c>
      <c r="I126" s="37">
        <f>I130+I134+I135+I136+I137+I138+I139+I140+I141+I142+I143+I144+I145</f>
        <v>0</v>
      </c>
      <c r="J126" s="37">
        <f t="shared" si="406"/>
        <v>519762.10000000009</v>
      </c>
      <c r="K126" s="37">
        <f>K130+K134+K135+K136+K137+K138+K139+K140+K141+K142+K143+K144+K145</f>
        <v>0</v>
      </c>
      <c r="L126" s="37">
        <f t="shared" si="407"/>
        <v>519762.10000000009</v>
      </c>
      <c r="M126" s="37">
        <f>M130+M134+M135+M136+M137+M138+M139+M140+M141+M142+M143+M144+M145</f>
        <v>0</v>
      </c>
      <c r="N126" s="37">
        <f t="shared" si="408"/>
        <v>519762.10000000009</v>
      </c>
      <c r="O126" s="37">
        <f>O130+O134+O135+O136+O137+O138+O139+O140+O141+O142+O143+O144+O145</f>
        <v>18000</v>
      </c>
      <c r="P126" s="37">
        <f t="shared" si="409"/>
        <v>537762.10000000009</v>
      </c>
      <c r="Q126" s="37">
        <f>Q130+Q134+Q135+Q136+Q137+Q138+Q139+Q140+Q141+Q142+Q143+Q144+Q145</f>
        <v>0</v>
      </c>
      <c r="R126" s="37">
        <f t="shared" si="410"/>
        <v>537762.10000000009</v>
      </c>
      <c r="S126" s="37">
        <f>S130+S134+S135+S136+S137+S138+S139+S140+S141+S142+S143+S144+S145</f>
        <v>-1361.5</v>
      </c>
      <c r="T126" s="37">
        <f t="shared" si="411"/>
        <v>536400.60000000009</v>
      </c>
      <c r="U126" s="35">
        <f>U130+U134+U135+U136+U137+U138+U139+U140+U141+U142+U143+U144+U145</f>
        <v>0</v>
      </c>
      <c r="V126" s="37">
        <f t="shared" si="412"/>
        <v>536400.60000000009</v>
      </c>
      <c r="W126" s="37">
        <f>W130+W134+W135+W136+W137+W138+W139+W140+W141+W142+W143+W144+W145</f>
        <v>-11500</v>
      </c>
      <c r="X126" s="35">
        <f t="shared" si="413"/>
        <v>524900.60000000009</v>
      </c>
      <c r="Y126" s="37">
        <f t="shared" ref="Y126:AN126" si="426">Y130+Y134+Y135+Y136+Y137+Y138+Y139+Y140+Y141+Y142+Y143+Y144</f>
        <v>618381.4</v>
      </c>
      <c r="Z126" s="37">
        <f>Z130+Z134+Z135+Z136+Z137+Z138+Z139+Z140+Z141+Z142+Z143+Z144+Z145</f>
        <v>-1768.8999999999996</v>
      </c>
      <c r="AA126" s="37">
        <f t="shared" si="266"/>
        <v>616612.5</v>
      </c>
      <c r="AB126" s="37">
        <f>AB130+AB134+AB135+AB136+AB137+AB138+AB139+AB140+AB141+AB142+AB143+AB144+AB145</f>
        <v>0</v>
      </c>
      <c r="AC126" s="37">
        <f t="shared" si="414"/>
        <v>616612.5</v>
      </c>
      <c r="AD126" s="37">
        <f>AD130+AD134+AD135+AD136+AD137+AD138+AD139+AD140+AD141+AD142+AD143+AD144+AD145</f>
        <v>0</v>
      </c>
      <c r="AE126" s="37">
        <f t="shared" si="415"/>
        <v>616612.5</v>
      </c>
      <c r="AF126" s="37">
        <f>AF130+AF134+AF135+AF136+AF137+AF138+AF139+AF140+AF141+AF142+AF143+AF144+AF145</f>
        <v>0</v>
      </c>
      <c r="AG126" s="37">
        <f t="shared" si="416"/>
        <v>616612.5</v>
      </c>
      <c r="AH126" s="37">
        <f>AH130+AH134+AH135+AH136+AH137+AH138+AH139+AH140+AH141+AH142+AH143+AH144+AH145</f>
        <v>-18000</v>
      </c>
      <c r="AI126" s="37">
        <f t="shared" si="417"/>
        <v>598612.5</v>
      </c>
      <c r="AJ126" s="35">
        <f>AJ130+AJ134+AJ135+AJ136+AJ137+AJ138+AJ139+AJ140+AJ141+AJ142+AJ143+AJ144+AJ145</f>
        <v>0</v>
      </c>
      <c r="AK126" s="37">
        <f t="shared" si="418"/>
        <v>598612.5</v>
      </c>
      <c r="AL126" s="37">
        <f>AL130+AL134+AL135+AL136+AL137+AL138+AL139+AL140+AL141+AL142+AL143+AL144+AL145</f>
        <v>2738.9789999999994</v>
      </c>
      <c r="AM126" s="35">
        <f t="shared" si="419"/>
        <v>601351.47900000005</v>
      </c>
      <c r="AN126" s="37">
        <f t="shared" si="426"/>
        <v>201480.4</v>
      </c>
      <c r="AO126" s="37">
        <f>AO130+AO134+AO135+AO136+AO137+AO138+AO139+AO140+AO141+AO142+AO143+AO144+AO145</f>
        <v>0</v>
      </c>
      <c r="AP126" s="37">
        <f t="shared" si="267"/>
        <v>201480.4</v>
      </c>
      <c r="AQ126" s="37">
        <f>AQ130+AQ134+AQ135+AQ136+AQ137+AQ138+AQ139+AQ140+AQ141+AQ142+AQ143+AQ144+AQ145</f>
        <v>0</v>
      </c>
      <c r="AR126" s="37">
        <f t="shared" si="420"/>
        <v>201480.4</v>
      </c>
      <c r="AS126" s="37">
        <f>AS130+AS134+AS135+AS136+AS137+AS138+AS139+AS140+AS141+AS142+AS143+AS144+AS145</f>
        <v>0</v>
      </c>
      <c r="AT126" s="37">
        <f t="shared" si="421"/>
        <v>201480.4</v>
      </c>
      <c r="AU126" s="37">
        <f>AU130+AU134+AU135+AU136+AU137+AU138+AU139+AU140+AU141+AU142+AU143+AU144+AU145</f>
        <v>0</v>
      </c>
      <c r="AV126" s="37">
        <f t="shared" si="422"/>
        <v>201480.4</v>
      </c>
      <c r="AW126" s="37">
        <f>AW130+AW134+AW135+AW136+AW137+AW138+AW139+AW140+AW141+AW142+AW143+AW144+AW145</f>
        <v>-92000</v>
      </c>
      <c r="AX126" s="37">
        <f t="shared" si="423"/>
        <v>109480.4</v>
      </c>
      <c r="AY126" s="35">
        <f>AY130+AY134+AY135+AY136+AY137+AY138+AY139+AY140+AY141+AY142+AY143+AY144+AY145</f>
        <v>0</v>
      </c>
      <c r="AZ126" s="37">
        <f t="shared" si="424"/>
        <v>109480.4</v>
      </c>
      <c r="BA126" s="37">
        <f>BA130+BA134+BA135+BA136+BA137+BA138+BA139+BA140+BA141+BA142+BA143+BA144+BA145</f>
        <v>0</v>
      </c>
      <c r="BB126" s="35">
        <f t="shared" si="425"/>
        <v>109480.4</v>
      </c>
      <c r="BC126" s="31"/>
      <c r="BD126" s="24"/>
      <c r="BE126" s="17"/>
      <c r="BF126" s="18"/>
    </row>
    <row r="127" spans="1:58" x14ac:dyDescent="0.3">
      <c r="A127" s="1"/>
      <c r="B127" s="7" t="s">
        <v>5</v>
      </c>
      <c r="C127" s="59"/>
      <c r="D127" s="36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5"/>
      <c r="V127" s="37"/>
      <c r="W127" s="37"/>
      <c r="X127" s="35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5"/>
      <c r="AK127" s="37"/>
      <c r="AL127" s="37"/>
      <c r="AM127" s="35"/>
      <c r="AN127" s="37"/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  <c r="AY127" s="35"/>
      <c r="AZ127" s="37"/>
      <c r="BA127" s="37"/>
      <c r="BB127" s="35"/>
      <c r="BC127" s="31"/>
      <c r="BD127" s="24"/>
      <c r="BE127" s="17"/>
      <c r="BF127" s="18"/>
    </row>
    <row r="128" spans="1:58" s="18" customFormat="1" hidden="1" x14ac:dyDescent="0.3">
      <c r="A128" s="16"/>
      <c r="B128" s="19" t="s">
        <v>6</v>
      </c>
      <c r="C128" s="55"/>
      <c r="D128" s="36">
        <f>D132+D134+D135+D136+D137+D138+D139+D140+D141+D142+D143+D144</f>
        <v>433563.80000000005</v>
      </c>
      <c r="E128" s="37">
        <f>E132+E134+E135+E136+E137+E138+E139+E140+E141+E142+E143+E144+E147</f>
        <v>-1474.1</v>
      </c>
      <c r="F128" s="37">
        <f t="shared" si="265"/>
        <v>432089.70000000007</v>
      </c>
      <c r="G128" s="37">
        <f>G132+G134+G135+G136+G137+G138+G139+G140+G141+G142+G143+G144+G147</f>
        <v>4011.2</v>
      </c>
      <c r="H128" s="37">
        <f t="shared" ref="H128:H130" si="427">F128+G128</f>
        <v>436100.90000000008</v>
      </c>
      <c r="I128" s="37">
        <f>I132+I134+I135+I136+I137+I138+I139+I140+I141+I142+I143+I144+I147</f>
        <v>0</v>
      </c>
      <c r="J128" s="37">
        <f t="shared" ref="J128:J130" si="428">H128+I128</f>
        <v>436100.90000000008</v>
      </c>
      <c r="K128" s="37">
        <f>K132+K134+K135+K136+K137+K138+K139+K140+K141+K142+K143+K144+K147</f>
        <v>0</v>
      </c>
      <c r="L128" s="37">
        <f t="shared" ref="L128:L130" si="429">J128+K128</f>
        <v>436100.90000000008</v>
      </c>
      <c r="M128" s="37">
        <f>M132+M134+M135+M136+M137+M138+M139+M140+M141+M142+M143+M144+M147</f>
        <v>0</v>
      </c>
      <c r="N128" s="37">
        <f t="shared" ref="N128:N130" si="430">L128+M128</f>
        <v>436100.90000000008</v>
      </c>
      <c r="O128" s="37">
        <f>O132+O134+O135+O136+O137+O138+O139+O140+O141+O142+O143+O144+O147</f>
        <v>18000</v>
      </c>
      <c r="P128" s="37">
        <f t="shared" ref="P128:P130" si="431">N128+O128</f>
        <v>454100.90000000008</v>
      </c>
      <c r="Q128" s="37">
        <f>Q132+Q134+Q135+Q136+Q137+Q138+Q139+Q140+Q141+Q142+Q143+Q144+Q147</f>
        <v>0</v>
      </c>
      <c r="R128" s="37">
        <f t="shared" ref="R128:R130" si="432">P128+Q128</f>
        <v>454100.90000000008</v>
      </c>
      <c r="S128" s="37">
        <f>S132+S134+S135+S136+S137+S138+S139+S140+S141+S142+S143+S144+S147</f>
        <v>-1361.5</v>
      </c>
      <c r="T128" s="37">
        <f t="shared" ref="T128:T130" si="433">R128+S128</f>
        <v>452739.40000000008</v>
      </c>
      <c r="U128" s="35">
        <f>U132+U134+U135+U136+U137+U138+U139+U140+U141+U142+U143+U144+U147</f>
        <v>0</v>
      </c>
      <c r="V128" s="37">
        <f t="shared" ref="V128:V130" si="434">T128+U128</f>
        <v>452739.40000000008</v>
      </c>
      <c r="W128" s="37">
        <f>W132+W134+W135+W136+W137+W138+W139+W140+W141+W142+W143+W144+W147</f>
        <v>-11500</v>
      </c>
      <c r="X128" s="37">
        <f t="shared" ref="X128:X130" si="435">V128+W128</f>
        <v>441239.40000000008</v>
      </c>
      <c r="Y128" s="37">
        <f t="shared" ref="Y128:AN128" si="436">Y132+Y134+Y135+Y136+Y137+Y138+Y139+Y140+Y141+Y142+Y143+Y144</f>
        <v>618381.4</v>
      </c>
      <c r="Z128" s="37">
        <f>Z132+Z134+Z135+Z136+Z137+Z138+Z139+Z140+Z141+Z142+Z143+Z144+Z147</f>
        <v>-1768.8999999999996</v>
      </c>
      <c r="AA128" s="37">
        <f t="shared" si="266"/>
        <v>616612.5</v>
      </c>
      <c r="AB128" s="37">
        <f>AB132+AB134+AB135+AB136+AB137+AB138+AB139+AB140+AB141+AB142+AB143+AB144+AB147</f>
        <v>0</v>
      </c>
      <c r="AC128" s="37">
        <f t="shared" ref="AC128:AC130" si="437">AA128+AB128</f>
        <v>616612.5</v>
      </c>
      <c r="AD128" s="37">
        <f>AD132+AD134+AD135+AD136+AD137+AD138+AD139+AD140+AD141+AD142+AD143+AD144+AD147</f>
        <v>0</v>
      </c>
      <c r="AE128" s="37">
        <f t="shared" ref="AE128:AE130" si="438">AC128+AD128</f>
        <v>616612.5</v>
      </c>
      <c r="AF128" s="37">
        <f>AF132+AF134+AF135+AF136+AF137+AF138+AF139+AF140+AF141+AF142+AF143+AF144+AF147</f>
        <v>0</v>
      </c>
      <c r="AG128" s="37">
        <f t="shared" ref="AG128:AG130" si="439">AE128+AF128</f>
        <v>616612.5</v>
      </c>
      <c r="AH128" s="37">
        <f>AH132+AH134+AH135+AH136+AH137+AH138+AH139+AH140+AH141+AH142+AH143+AH144+AH147</f>
        <v>-18000</v>
      </c>
      <c r="AI128" s="37">
        <f t="shared" ref="AI128:AI130" si="440">AG128+AH128</f>
        <v>598612.5</v>
      </c>
      <c r="AJ128" s="35">
        <f>AJ132+AJ134+AJ135+AJ136+AJ137+AJ138+AJ139+AJ140+AJ141+AJ142+AJ143+AJ144+AJ147</f>
        <v>0</v>
      </c>
      <c r="AK128" s="37">
        <f t="shared" ref="AK128:AK130" si="441">AI128+AJ128</f>
        <v>598612.5</v>
      </c>
      <c r="AL128" s="37">
        <f>AL132+AL134+AL135+AL136+AL137+AL138+AL139+AL140+AL141+AL142+AL143+AL144+AL147</f>
        <v>2738.9789999999994</v>
      </c>
      <c r="AM128" s="37">
        <f t="shared" ref="AM128:AM130" si="442">AK128+AL128</f>
        <v>601351.47900000005</v>
      </c>
      <c r="AN128" s="37">
        <f t="shared" si="436"/>
        <v>201480.4</v>
      </c>
      <c r="AO128" s="37">
        <f>AO132+AO134+AO135+AO136+AO137+AO138+AO139+AO140+AO141+AO142+AO143+AO144+AO147</f>
        <v>0</v>
      </c>
      <c r="AP128" s="37">
        <f t="shared" si="267"/>
        <v>201480.4</v>
      </c>
      <c r="AQ128" s="37">
        <f>AQ132+AQ134+AQ135+AQ136+AQ137+AQ138+AQ139+AQ140+AQ141+AQ142+AQ143+AQ144+AQ147</f>
        <v>0</v>
      </c>
      <c r="AR128" s="37">
        <f t="shared" ref="AR128:AR130" si="443">AP128+AQ128</f>
        <v>201480.4</v>
      </c>
      <c r="AS128" s="37">
        <f>AS132+AS134+AS135+AS136+AS137+AS138+AS139+AS140+AS141+AS142+AS143+AS144+AS147</f>
        <v>0</v>
      </c>
      <c r="AT128" s="37">
        <f t="shared" ref="AT128:AT130" si="444">AR128+AS128</f>
        <v>201480.4</v>
      </c>
      <c r="AU128" s="37">
        <f>AU132+AU134+AU135+AU136+AU137+AU138+AU139+AU140+AU141+AU142+AU143+AU144+AU147</f>
        <v>0</v>
      </c>
      <c r="AV128" s="37">
        <f t="shared" ref="AV128:AV130" si="445">AT128+AU128</f>
        <v>201480.4</v>
      </c>
      <c r="AW128" s="37">
        <f>AW132+AW134+AW135+AW136+AW137+AW138+AW139+AW140+AW141+AW142+AW143+AW144+AW147</f>
        <v>-92000</v>
      </c>
      <c r="AX128" s="37">
        <f t="shared" ref="AX128:AX130" si="446">AV128+AW128</f>
        <v>109480.4</v>
      </c>
      <c r="AY128" s="35">
        <f>AY132+AY134+AY135+AY136+AY137+AY138+AY139+AY140+AY141+AY142+AY143+AY144+AY147</f>
        <v>0</v>
      </c>
      <c r="AZ128" s="37">
        <f t="shared" ref="AZ128:AZ130" si="447">AX128+AY128</f>
        <v>109480.4</v>
      </c>
      <c r="BA128" s="37">
        <f>BA132+BA134+BA135+BA136+BA137+BA138+BA139+BA140+BA141+BA142+BA143+BA144+BA147</f>
        <v>0</v>
      </c>
      <c r="BB128" s="37">
        <f t="shared" ref="BB128:BB130" si="448">AZ128+BA128</f>
        <v>109480.4</v>
      </c>
      <c r="BC128" s="31"/>
      <c r="BD128" s="24" t="s">
        <v>51</v>
      </c>
      <c r="BE128" s="17"/>
    </row>
    <row r="129" spans="1:58" x14ac:dyDescent="0.3">
      <c r="A129" s="1"/>
      <c r="B129" s="7" t="s">
        <v>12</v>
      </c>
      <c r="C129" s="59"/>
      <c r="D129" s="36">
        <f>D133</f>
        <v>83661.2</v>
      </c>
      <c r="E129" s="37">
        <f>E133+E148</f>
        <v>0</v>
      </c>
      <c r="F129" s="37">
        <f t="shared" si="265"/>
        <v>83661.2</v>
      </c>
      <c r="G129" s="37">
        <f>G133+G148</f>
        <v>0</v>
      </c>
      <c r="H129" s="37">
        <f t="shared" si="427"/>
        <v>83661.2</v>
      </c>
      <c r="I129" s="37">
        <f>I133+I148</f>
        <v>0</v>
      </c>
      <c r="J129" s="37">
        <f t="shared" si="428"/>
        <v>83661.2</v>
      </c>
      <c r="K129" s="37">
        <f>K133+K148</f>
        <v>0</v>
      </c>
      <c r="L129" s="37">
        <f t="shared" si="429"/>
        <v>83661.2</v>
      </c>
      <c r="M129" s="37">
        <f>M133+M148</f>
        <v>0</v>
      </c>
      <c r="N129" s="37">
        <f t="shared" si="430"/>
        <v>83661.2</v>
      </c>
      <c r="O129" s="37">
        <f>O133+O148</f>
        <v>0</v>
      </c>
      <c r="P129" s="37">
        <f t="shared" si="431"/>
        <v>83661.2</v>
      </c>
      <c r="Q129" s="37">
        <f>Q133+Q148</f>
        <v>0</v>
      </c>
      <c r="R129" s="37">
        <f t="shared" si="432"/>
        <v>83661.2</v>
      </c>
      <c r="S129" s="37">
        <f>S133+S148</f>
        <v>0</v>
      </c>
      <c r="T129" s="37">
        <f t="shared" si="433"/>
        <v>83661.2</v>
      </c>
      <c r="U129" s="35">
        <f>U133+U148</f>
        <v>0</v>
      </c>
      <c r="V129" s="37">
        <f t="shared" si="434"/>
        <v>83661.2</v>
      </c>
      <c r="W129" s="37">
        <f>W133+W148</f>
        <v>0</v>
      </c>
      <c r="X129" s="35">
        <f t="shared" si="435"/>
        <v>83661.2</v>
      </c>
      <c r="Y129" s="37">
        <f t="shared" ref="Y129:AN129" si="449">Y133</f>
        <v>0</v>
      </c>
      <c r="Z129" s="37">
        <f>Z133+Z148</f>
        <v>0</v>
      </c>
      <c r="AA129" s="37">
        <f t="shared" si="266"/>
        <v>0</v>
      </c>
      <c r="AB129" s="37">
        <f>AB133+AB148</f>
        <v>0</v>
      </c>
      <c r="AC129" s="37">
        <f t="shared" si="437"/>
        <v>0</v>
      </c>
      <c r="AD129" s="37">
        <f>AD133+AD148</f>
        <v>0</v>
      </c>
      <c r="AE129" s="37">
        <f t="shared" si="438"/>
        <v>0</v>
      </c>
      <c r="AF129" s="37">
        <f>AF133+AF148</f>
        <v>0</v>
      </c>
      <c r="AG129" s="37">
        <f t="shared" si="439"/>
        <v>0</v>
      </c>
      <c r="AH129" s="37">
        <f>AH133+AH148</f>
        <v>0</v>
      </c>
      <c r="AI129" s="37">
        <f t="shared" si="440"/>
        <v>0</v>
      </c>
      <c r="AJ129" s="35">
        <f>AJ133+AJ148</f>
        <v>0</v>
      </c>
      <c r="AK129" s="37">
        <f t="shared" si="441"/>
        <v>0</v>
      </c>
      <c r="AL129" s="37">
        <f>AL133+AL148</f>
        <v>0</v>
      </c>
      <c r="AM129" s="35">
        <f t="shared" si="442"/>
        <v>0</v>
      </c>
      <c r="AN129" s="37">
        <f t="shared" si="449"/>
        <v>0</v>
      </c>
      <c r="AO129" s="37">
        <f>AO133+AO148</f>
        <v>0</v>
      </c>
      <c r="AP129" s="37">
        <f t="shared" si="267"/>
        <v>0</v>
      </c>
      <c r="AQ129" s="37">
        <f>AQ133+AQ148</f>
        <v>0</v>
      </c>
      <c r="AR129" s="37">
        <f t="shared" si="443"/>
        <v>0</v>
      </c>
      <c r="AS129" s="37">
        <f>AS133+AS148</f>
        <v>0</v>
      </c>
      <c r="AT129" s="37">
        <f t="shared" si="444"/>
        <v>0</v>
      </c>
      <c r="AU129" s="37">
        <f>AU133+AU148</f>
        <v>0</v>
      </c>
      <c r="AV129" s="37">
        <f t="shared" si="445"/>
        <v>0</v>
      </c>
      <c r="AW129" s="37">
        <f>AW133+AW148</f>
        <v>0</v>
      </c>
      <c r="AX129" s="37">
        <f t="shared" si="446"/>
        <v>0</v>
      </c>
      <c r="AY129" s="35">
        <f>AY133+AY148</f>
        <v>0</v>
      </c>
      <c r="AZ129" s="37">
        <f t="shared" si="447"/>
        <v>0</v>
      </c>
      <c r="BA129" s="37">
        <f>BA133+BA148</f>
        <v>0</v>
      </c>
      <c r="BB129" s="35">
        <f t="shared" si="448"/>
        <v>0</v>
      </c>
      <c r="BC129" s="31"/>
      <c r="BD129" s="24"/>
      <c r="BE129" s="17"/>
      <c r="BF129" s="18"/>
    </row>
    <row r="130" spans="1:58" ht="56.25" x14ac:dyDescent="0.3">
      <c r="A130" s="1" t="s">
        <v>156</v>
      </c>
      <c r="B130" s="7" t="s">
        <v>99</v>
      </c>
      <c r="C130" s="6" t="s">
        <v>28</v>
      </c>
      <c r="D130" s="34">
        <f>D132+D133</f>
        <v>144161.20000000001</v>
      </c>
      <c r="E130" s="35">
        <f>E132+E133</f>
        <v>-8013.6</v>
      </c>
      <c r="F130" s="35">
        <f t="shared" si="265"/>
        <v>136147.6</v>
      </c>
      <c r="G130" s="35">
        <f>G132+G133</f>
        <v>3770.5059999999999</v>
      </c>
      <c r="H130" s="35">
        <f t="shared" si="427"/>
        <v>139918.106</v>
      </c>
      <c r="I130" s="35">
        <f>I132+I133</f>
        <v>0</v>
      </c>
      <c r="J130" s="35">
        <f t="shared" si="428"/>
        <v>139918.106</v>
      </c>
      <c r="K130" s="35">
        <f>K132+K133</f>
        <v>-2353.636</v>
      </c>
      <c r="L130" s="35">
        <f t="shared" si="429"/>
        <v>137564.47</v>
      </c>
      <c r="M130" s="35">
        <f>M132+M133</f>
        <v>2353.6</v>
      </c>
      <c r="N130" s="35">
        <f t="shared" si="430"/>
        <v>139918.07</v>
      </c>
      <c r="O130" s="78">
        <f>O132+O133</f>
        <v>18000</v>
      </c>
      <c r="P130" s="35">
        <f t="shared" si="431"/>
        <v>157918.07</v>
      </c>
      <c r="Q130" s="35">
        <f>Q132+Q133</f>
        <v>0</v>
      </c>
      <c r="R130" s="35">
        <f t="shared" si="432"/>
        <v>157918.07</v>
      </c>
      <c r="S130" s="35">
        <f>S132+S133</f>
        <v>0</v>
      </c>
      <c r="T130" s="35">
        <f t="shared" si="433"/>
        <v>157918.07</v>
      </c>
      <c r="U130" s="35">
        <f>U132+U133</f>
        <v>0</v>
      </c>
      <c r="V130" s="35">
        <f t="shared" si="434"/>
        <v>157918.07</v>
      </c>
      <c r="W130" s="46">
        <f>W132+W133</f>
        <v>0</v>
      </c>
      <c r="X130" s="35">
        <f t="shared" si="435"/>
        <v>157918.07</v>
      </c>
      <c r="Y130" s="35">
        <f t="shared" ref="Y130:AO130" si="450">Y132+Y133</f>
        <v>68900</v>
      </c>
      <c r="Z130" s="35">
        <f t="shared" ref="Z130:AB130" si="451">Z132+Z133</f>
        <v>-8356.2000000000007</v>
      </c>
      <c r="AA130" s="35">
        <f t="shared" si="266"/>
        <v>60543.8</v>
      </c>
      <c r="AB130" s="35">
        <f t="shared" si="451"/>
        <v>0</v>
      </c>
      <c r="AC130" s="35">
        <f t="shared" si="437"/>
        <v>60543.8</v>
      </c>
      <c r="AD130" s="35">
        <f t="shared" ref="AD130:AF130" si="452">AD132+AD133</f>
        <v>0</v>
      </c>
      <c r="AE130" s="35">
        <f t="shared" si="438"/>
        <v>60543.8</v>
      </c>
      <c r="AF130" s="35">
        <f t="shared" si="452"/>
        <v>0</v>
      </c>
      <c r="AG130" s="35">
        <f t="shared" si="439"/>
        <v>60543.8</v>
      </c>
      <c r="AH130" s="35">
        <f t="shared" ref="AH130:AJ130" si="453">AH132+AH133</f>
        <v>-18000</v>
      </c>
      <c r="AI130" s="35">
        <f t="shared" si="440"/>
        <v>42543.8</v>
      </c>
      <c r="AJ130" s="35">
        <f t="shared" si="453"/>
        <v>0</v>
      </c>
      <c r="AK130" s="35">
        <f t="shared" si="441"/>
        <v>42543.8</v>
      </c>
      <c r="AL130" s="46">
        <f t="shared" ref="AL130" si="454">AL132+AL133</f>
        <v>0</v>
      </c>
      <c r="AM130" s="35">
        <f t="shared" si="442"/>
        <v>42543.8</v>
      </c>
      <c r="AN130" s="35">
        <f t="shared" si="450"/>
        <v>80000</v>
      </c>
      <c r="AO130" s="35">
        <f t="shared" si="450"/>
        <v>0</v>
      </c>
      <c r="AP130" s="35">
        <f t="shared" si="267"/>
        <v>80000</v>
      </c>
      <c r="AQ130" s="35">
        <f t="shared" ref="AQ130:AS130" si="455">AQ132+AQ133</f>
        <v>0</v>
      </c>
      <c r="AR130" s="35">
        <f t="shared" si="443"/>
        <v>80000</v>
      </c>
      <c r="AS130" s="35">
        <f t="shared" si="455"/>
        <v>0</v>
      </c>
      <c r="AT130" s="35">
        <f t="shared" si="444"/>
        <v>80000</v>
      </c>
      <c r="AU130" s="35">
        <f t="shared" ref="AU130:AW130" si="456">AU132+AU133</f>
        <v>0</v>
      </c>
      <c r="AV130" s="35">
        <f t="shared" si="445"/>
        <v>80000</v>
      </c>
      <c r="AW130" s="35">
        <f t="shared" si="456"/>
        <v>0</v>
      </c>
      <c r="AX130" s="35">
        <f t="shared" si="446"/>
        <v>80000</v>
      </c>
      <c r="AY130" s="35">
        <f t="shared" ref="AY130:BA130" si="457">AY132+AY133</f>
        <v>0</v>
      </c>
      <c r="AZ130" s="35">
        <f t="shared" si="447"/>
        <v>80000</v>
      </c>
      <c r="BA130" s="46">
        <f t="shared" si="457"/>
        <v>0</v>
      </c>
      <c r="BB130" s="35">
        <f t="shared" si="448"/>
        <v>80000</v>
      </c>
      <c r="BC130" s="29"/>
      <c r="BE130" s="11"/>
    </row>
    <row r="131" spans="1:58" x14ac:dyDescent="0.3">
      <c r="A131" s="1"/>
      <c r="B131" s="7" t="s">
        <v>5</v>
      </c>
      <c r="C131" s="6"/>
      <c r="D131" s="34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78"/>
      <c r="P131" s="35"/>
      <c r="Q131" s="35"/>
      <c r="R131" s="35"/>
      <c r="S131" s="35"/>
      <c r="T131" s="35"/>
      <c r="U131" s="35"/>
      <c r="V131" s="35"/>
      <c r="W131" s="46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46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46"/>
      <c r="BB131" s="35"/>
      <c r="BC131" s="29"/>
      <c r="BE131" s="11"/>
    </row>
    <row r="132" spans="1:58" hidden="1" x14ac:dyDescent="0.3">
      <c r="A132" s="1"/>
      <c r="B132" s="5" t="s">
        <v>6</v>
      </c>
      <c r="C132" s="43"/>
      <c r="D132" s="34">
        <v>60500</v>
      </c>
      <c r="E132" s="35"/>
      <c r="F132" s="35">
        <f t="shared" si="265"/>
        <v>60500</v>
      </c>
      <c r="G132" s="35">
        <v>3770.5059999999999</v>
      </c>
      <c r="H132" s="35">
        <f t="shared" ref="H132:H145" si="458">F132+G132</f>
        <v>64270.506000000001</v>
      </c>
      <c r="I132" s="35"/>
      <c r="J132" s="35">
        <f t="shared" ref="J132:J145" si="459">H132+I132</f>
        <v>64270.506000000001</v>
      </c>
      <c r="K132" s="35">
        <v>-2353.636</v>
      </c>
      <c r="L132" s="35">
        <f t="shared" ref="L132:L145" si="460">J132+K132</f>
        <v>61916.87</v>
      </c>
      <c r="M132" s="35"/>
      <c r="N132" s="35">
        <f t="shared" ref="N132:N145" si="461">L132+M132</f>
        <v>61916.87</v>
      </c>
      <c r="O132" s="78">
        <v>18000</v>
      </c>
      <c r="P132" s="35">
        <f t="shared" ref="P132:P145" si="462">N132+O132</f>
        <v>79916.87</v>
      </c>
      <c r="Q132" s="35"/>
      <c r="R132" s="35">
        <f t="shared" ref="R132:R145" si="463">P132+Q132</f>
        <v>79916.87</v>
      </c>
      <c r="S132" s="35"/>
      <c r="T132" s="35">
        <f t="shared" ref="T132:T145" si="464">R132+S132</f>
        <v>79916.87</v>
      </c>
      <c r="U132" s="35"/>
      <c r="V132" s="35">
        <f t="shared" ref="V132:V145" si="465">T132+U132</f>
        <v>79916.87</v>
      </c>
      <c r="W132" s="46"/>
      <c r="X132" s="35">
        <f t="shared" ref="X132:X145" si="466">V132+W132</f>
        <v>79916.87</v>
      </c>
      <c r="Y132" s="35">
        <v>68900</v>
      </c>
      <c r="Z132" s="35">
        <v>-8356.2000000000007</v>
      </c>
      <c r="AA132" s="35">
        <f t="shared" si="266"/>
        <v>60543.8</v>
      </c>
      <c r="AB132" s="35"/>
      <c r="AC132" s="35">
        <f t="shared" ref="AC132:AC145" si="467">AA132+AB132</f>
        <v>60543.8</v>
      </c>
      <c r="AD132" s="35"/>
      <c r="AE132" s="35">
        <f t="shared" ref="AE132:AE145" si="468">AC132+AD132</f>
        <v>60543.8</v>
      </c>
      <c r="AF132" s="35"/>
      <c r="AG132" s="35">
        <f t="shared" ref="AG132:AG145" si="469">AE132+AF132</f>
        <v>60543.8</v>
      </c>
      <c r="AH132" s="35">
        <v>-18000</v>
      </c>
      <c r="AI132" s="35">
        <f t="shared" ref="AI132:AI145" si="470">AG132+AH132</f>
        <v>42543.8</v>
      </c>
      <c r="AJ132" s="35"/>
      <c r="AK132" s="35">
        <f t="shared" ref="AK132:AK145" si="471">AI132+AJ132</f>
        <v>42543.8</v>
      </c>
      <c r="AL132" s="46"/>
      <c r="AM132" s="35">
        <f t="shared" ref="AM132:AM145" si="472">AK132+AL132</f>
        <v>42543.8</v>
      </c>
      <c r="AN132" s="35">
        <v>80000</v>
      </c>
      <c r="AO132" s="35"/>
      <c r="AP132" s="35">
        <f t="shared" si="267"/>
        <v>80000</v>
      </c>
      <c r="AQ132" s="35"/>
      <c r="AR132" s="35">
        <f t="shared" ref="AR132:AR145" si="473">AP132+AQ132</f>
        <v>80000</v>
      </c>
      <c r="AS132" s="35"/>
      <c r="AT132" s="35">
        <f t="shared" ref="AT132:AT145" si="474">AR132+AS132</f>
        <v>80000</v>
      </c>
      <c r="AU132" s="35"/>
      <c r="AV132" s="35">
        <f t="shared" ref="AV132:AV145" si="475">AT132+AU132</f>
        <v>80000</v>
      </c>
      <c r="AW132" s="35"/>
      <c r="AX132" s="35">
        <f t="shared" ref="AX132:AX145" si="476">AV132+AW132</f>
        <v>80000</v>
      </c>
      <c r="AY132" s="35"/>
      <c r="AZ132" s="35">
        <f t="shared" ref="AZ132:AZ145" si="477">AX132+AY132</f>
        <v>80000</v>
      </c>
      <c r="BA132" s="46"/>
      <c r="BB132" s="35">
        <f t="shared" ref="BB132:BB145" si="478">AZ132+BA132</f>
        <v>80000</v>
      </c>
      <c r="BC132" s="29" t="s">
        <v>235</v>
      </c>
      <c r="BD132" s="23" t="s">
        <v>51</v>
      </c>
      <c r="BE132" s="11"/>
    </row>
    <row r="133" spans="1:58" x14ac:dyDescent="0.3">
      <c r="A133" s="1"/>
      <c r="B133" s="7" t="s">
        <v>12</v>
      </c>
      <c r="C133" s="59"/>
      <c r="D133" s="34">
        <v>83661.2</v>
      </c>
      <c r="E133" s="35">
        <v>-8013.6</v>
      </c>
      <c r="F133" s="35">
        <f t="shared" si="265"/>
        <v>75647.599999999991</v>
      </c>
      <c r="G133" s="35"/>
      <c r="H133" s="35">
        <f t="shared" si="458"/>
        <v>75647.599999999991</v>
      </c>
      <c r="I133" s="35"/>
      <c r="J133" s="35">
        <f t="shared" si="459"/>
        <v>75647.599999999991</v>
      </c>
      <c r="K133" s="35"/>
      <c r="L133" s="35">
        <f t="shared" si="460"/>
        <v>75647.599999999991</v>
      </c>
      <c r="M133" s="35">
        <v>2353.6</v>
      </c>
      <c r="N133" s="35">
        <f t="shared" si="461"/>
        <v>78001.2</v>
      </c>
      <c r="O133" s="78"/>
      <c r="P133" s="35">
        <f t="shared" si="462"/>
        <v>78001.2</v>
      </c>
      <c r="Q133" s="35"/>
      <c r="R133" s="35">
        <f t="shared" si="463"/>
        <v>78001.2</v>
      </c>
      <c r="S133" s="35"/>
      <c r="T133" s="35">
        <f t="shared" si="464"/>
        <v>78001.2</v>
      </c>
      <c r="U133" s="35"/>
      <c r="V133" s="35">
        <f t="shared" si="465"/>
        <v>78001.2</v>
      </c>
      <c r="W133" s="46"/>
      <c r="X133" s="35">
        <f t="shared" si="466"/>
        <v>78001.2</v>
      </c>
      <c r="Y133" s="35">
        <v>0</v>
      </c>
      <c r="Z133" s="35"/>
      <c r="AA133" s="35">
        <f t="shared" si="266"/>
        <v>0</v>
      </c>
      <c r="AB133" s="35"/>
      <c r="AC133" s="35">
        <f t="shared" si="467"/>
        <v>0</v>
      </c>
      <c r="AD133" s="35"/>
      <c r="AE133" s="35">
        <f t="shared" si="468"/>
        <v>0</v>
      </c>
      <c r="AF133" s="35"/>
      <c r="AG133" s="35">
        <f t="shared" si="469"/>
        <v>0</v>
      </c>
      <c r="AH133" s="35"/>
      <c r="AI133" s="35">
        <f t="shared" si="470"/>
        <v>0</v>
      </c>
      <c r="AJ133" s="35"/>
      <c r="AK133" s="35">
        <f t="shared" si="471"/>
        <v>0</v>
      </c>
      <c r="AL133" s="46"/>
      <c r="AM133" s="35">
        <f t="shared" si="472"/>
        <v>0</v>
      </c>
      <c r="AN133" s="35">
        <v>0</v>
      </c>
      <c r="AO133" s="35"/>
      <c r="AP133" s="35">
        <f t="shared" si="267"/>
        <v>0</v>
      </c>
      <c r="AQ133" s="35"/>
      <c r="AR133" s="35">
        <f t="shared" si="473"/>
        <v>0</v>
      </c>
      <c r="AS133" s="35"/>
      <c r="AT133" s="35">
        <f t="shared" si="474"/>
        <v>0</v>
      </c>
      <c r="AU133" s="35"/>
      <c r="AV133" s="35">
        <f t="shared" si="475"/>
        <v>0</v>
      </c>
      <c r="AW133" s="35"/>
      <c r="AX133" s="35">
        <f t="shared" si="476"/>
        <v>0</v>
      </c>
      <c r="AY133" s="35"/>
      <c r="AZ133" s="35">
        <f t="shared" si="477"/>
        <v>0</v>
      </c>
      <c r="BA133" s="46"/>
      <c r="BB133" s="35">
        <f t="shared" si="478"/>
        <v>0</v>
      </c>
      <c r="BC133" s="29" t="s">
        <v>264</v>
      </c>
      <c r="BE133" s="11"/>
    </row>
    <row r="134" spans="1:58" ht="56.25" x14ac:dyDescent="0.3">
      <c r="A134" s="1" t="s">
        <v>157</v>
      </c>
      <c r="B134" s="59" t="s">
        <v>100</v>
      </c>
      <c r="C134" s="6" t="s">
        <v>28</v>
      </c>
      <c r="D134" s="34">
        <v>43000</v>
      </c>
      <c r="E134" s="35"/>
      <c r="F134" s="35">
        <f t="shared" si="265"/>
        <v>43000</v>
      </c>
      <c r="G134" s="35"/>
      <c r="H134" s="35">
        <f t="shared" si="458"/>
        <v>43000</v>
      </c>
      <c r="I134" s="35"/>
      <c r="J134" s="35">
        <f t="shared" si="459"/>
        <v>43000</v>
      </c>
      <c r="K134" s="35"/>
      <c r="L134" s="35">
        <f t="shared" si="460"/>
        <v>43000</v>
      </c>
      <c r="M134" s="35"/>
      <c r="N134" s="35">
        <f t="shared" si="461"/>
        <v>43000</v>
      </c>
      <c r="O134" s="78"/>
      <c r="P134" s="35">
        <f t="shared" si="462"/>
        <v>43000</v>
      </c>
      <c r="Q134" s="35"/>
      <c r="R134" s="35">
        <f t="shared" si="463"/>
        <v>43000</v>
      </c>
      <c r="S134" s="35"/>
      <c r="T134" s="35">
        <f t="shared" si="464"/>
        <v>43000</v>
      </c>
      <c r="U134" s="35"/>
      <c r="V134" s="35">
        <f t="shared" si="465"/>
        <v>43000</v>
      </c>
      <c r="W134" s="46"/>
      <c r="X134" s="35">
        <f t="shared" si="466"/>
        <v>43000</v>
      </c>
      <c r="Y134" s="35">
        <v>30079.5</v>
      </c>
      <c r="Z134" s="35"/>
      <c r="AA134" s="35">
        <f t="shared" si="266"/>
        <v>30079.5</v>
      </c>
      <c r="AB134" s="35"/>
      <c r="AC134" s="35">
        <f t="shared" si="467"/>
        <v>30079.5</v>
      </c>
      <c r="AD134" s="35"/>
      <c r="AE134" s="35">
        <f t="shared" si="468"/>
        <v>30079.5</v>
      </c>
      <c r="AF134" s="35"/>
      <c r="AG134" s="35">
        <f t="shared" si="469"/>
        <v>30079.5</v>
      </c>
      <c r="AH134" s="35"/>
      <c r="AI134" s="35">
        <f t="shared" si="470"/>
        <v>30079.5</v>
      </c>
      <c r="AJ134" s="35"/>
      <c r="AK134" s="35">
        <f t="shared" si="471"/>
        <v>30079.5</v>
      </c>
      <c r="AL134" s="46"/>
      <c r="AM134" s="35">
        <f t="shared" si="472"/>
        <v>30079.5</v>
      </c>
      <c r="AN134" s="35">
        <v>29480.400000000001</v>
      </c>
      <c r="AO134" s="35"/>
      <c r="AP134" s="35">
        <f t="shared" si="267"/>
        <v>29480.400000000001</v>
      </c>
      <c r="AQ134" s="35"/>
      <c r="AR134" s="35">
        <f t="shared" si="473"/>
        <v>29480.400000000001</v>
      </c>
      <c r="AS134" s="35"/>
      <c r="AT134" s="35">
        <f t="shared" si="474"/>
        <v>29480.400000000001</v>
      </c>
      <c r="AU134" s="35"/>
      <c r="AV134" s="35">
        <f t="shared" si="475"/>
        <v>29480.400000000001</v>
      </c>
      <c r="AW134" s="35"/>
      <c r="AX134" s="35">
        <f t="shared" si="476"/>
        <v>29480.400000000001</v>
      </c>
      <c r="AY134" s="35"/>
      <c r="AZ134" s="35">
        <f t="shared" si="477"/>
        <v>29480.400000000001</v>
      </c>
      <c r="BA134" s="46"/>
      <c r="BB134" s="35">
        <f t="shared" si="478"/>
        <v>29480.400000000001</v>
      </c>
      <c r="BC134" s="29" t="s">
        <v>236</v>
      </c>
      <c r="BE134" s="11"/>
    </row>
    <row r="135" spans="1:58" ht="56.25" x14ac:dyDescent="0.3">
      <c r="A135" s="1" t="s">
        <v>158</v>
      </c>
      <c r="B135" s="7" t="s">
        <v>101</v>
      </c>
      <c r="C135" s="6" t="s">
        <v>28</v>
      </c>
      <c r="D135" s="34">
        <v>3673.8</v>
      </c>
      <c r="E135" s="35">
        <v>-78.5</v>
      </c>
      <c r="F135" s="35">
        <f t="shared" si="265"/>
        <v>3595.3</v>
      </c>
      <c r="G135" s="35">
        <v>240.69399999999999</v>
      </c>
      <c r="H135" s="35">
        <f t="shared" si="458"/>
        <v>3835.9940000000001</v>
      </c>
      <c r="I135" s="35"/>
      <c r="J135" s="35">
        <f t="shared" si="459"/>
        <v>3835.9940000000001</v>
      </c>
      <c r="K135" s="35"/>
      <c r="L135" s="35">
        <f t="shared" si="460"/>
        <v>3835.9940000000001</v>
      </c>
      <c r="M135" s="35"/>
      <c r="N135" s="35">
        <f t="shared" si="461"/>
        <v>3835.9940000000001</v>
      </c>
      <c r="O135" s="78"/>
      <c r="P135" s="35">
        <f t="shared" si="462"/>
        <v>3835.9940000000001</v>
      </c>
      <c r="Q135" s="35"/>
      <c r="R135" s="35">
        <f t="shared" si="463"/>
        <v>3835.9940000000001</v>
      </c>
      <c r="S135" s="35"/>
      <c r="T135" s="35">
        <f t="shared" si="464"/>
        <v>3835.9940000000001</v>
      </c>
      <c r="U135" s="35"/>
      <c r="V135" s="35">
        <f t="shared" si="465"/>
        <v>3835.9940000000001</v>
      </c>
      <c r="W135" s="46"/>
      <c r="X135" s="35">
        <f t="shared" si="466"/>
        <v>3835.9940000000001</v>
      </c>
      <c r="Y135" s="35">
        <v>18064.5</v>
      </c>
      <c r="Z135" s="35"/>
      <c r="AA135" s="35">
        <f t="shared" si="266"/>
        <v>18064.5</v>
      </c>
      <c r="AB135" s="35"/>
      <c r="AC135" s="35">
        <f t="shared" si="467"/>
        <v>18064.5</v>
      </c>
      <c r="AD135" s="35"/>
      <c r="AE135" s="35">
        <f t="shared" si="468"/>
        <v>18064.5</v>
      </c>
      <c r="AF135" s="35"/>
      <c r="AG135" s="35">
        <f t="shared" si="469"/>
        <v>18064.5</v>
      </c>
      <c r="AH135" s="35"/>
      <c r="AI135" s="35">
        <f t="shared" si="470"/>
        <v>18064.5</v>
      </c>
      <c r="AJ135" s="35"/>
      <c r="AK135" s="35">
        <f t="shared" si="471"/>
        <v>18064.5</v>
      </c>
      <c r="AL135" s="46">
        <v>-8761.0210000000006</v>
      </c>
      <c r="AM135" s="35">
        <f t="shared" si="472"/>
        <v>9303.4789999999994</v>
      </c>
      <c r="AN135" s="35">
        <v>0</v>
      </c>
      <c r="AO135" s="35"/>
      <c r="AP135" s="35">
        <f t="shared" si="267"/>
        <v>0</v>
      </c>
      <c r="AQ135" s="35"/>
      <c r="AR135" s="35">
        <f t="shared" si="473"/>
        <v>0</v>
      </c>
      <c r="AS135" s="35"/>
      <c r="AT135" s="35">
        <f t="shared" si="474"/>
        <v>0</v>
      </c>
      <c r="AU135" s="35"/>
      <c r="AV135" s="35">
        <f t="shared" si="475"/>
        <v>0</v>
      </c>
      <c r="AW135" s="35"/>
      <c r="AX135" s="35">
        <f t="shared" si="476"/>
        <v>0</v>
      </c>
      <c r="AY135" s="35"/>
      <c r="AZ135" s="35">
        <f t="shared" si="477"/>
        <v>0</v>
      </c>
      <c r="BA135" s="46"/>
      <c r="BB135" s="35">
        <f t="shared" si="478"/>
        <v>0</v>
      </c>
      <c r="BC135" s="29" t="s">
        <v>237</v>
      </c>
      <c r="BE135" s="11"/>
    </row>
    <row r="136" spans="1:58" ht="56.25" x14ac:dyDescent="0.3">
      <c r="A136" s="1" t="s">
        <v>159</v>
      </c>
      <c r="B136" s="7" t="s">
        <v>102</v>
      </c>
      <c r="C136" s="6" t="s">
        <v>28</v>
      </c>
      <c r="D136" s="34">
        <v>50217.2</v>
      </c>
      <c r="E136" s="35"/>
      <c r="F136" s="35">
        <f t="shared" si="265"/>
        <v>50217.2</v>
      </c>
      <c r="G136" s="35"/>
      <c r="H136" s="35">
        <f t="shared" si="458"/>
        <v>50217.2</v>
      </c>
      <c r="I136" s="35"/>
      <c r="J136" s="35">
        <f t="shared" si="459"/>
        <v>50217.2</v>
      </c>
      <c r="K136" s="35"/>
      <c r="L136" s="35">
        <f t="shared" si="460"/>
        <v>50217.2</v>
      </c>
      <c r="M136" s="35"/>
      <c r="N136" s="35">
        <f t="shared" si="461"/>
        <v>50217.2</v>
      </c>
      <c r="O136" s="78"/>
      <c r="P136" s="35">
        <f t="shared" si="462"/>
        <v>50217.2</v>
      </c>
      <c r="Q136" s="35"/>
      <c r="R136" s="35">
        <f t="shared" si="463"/>
        <v>50217.2</v>
      </c>
      <c r="S136" s="35"/>
      <c r="T136" s="35">
        <f t="shared" si="464"/>
        <v>50217.2</v>
      </c>
      <c r="U136" s="35"/>
      <c r="V136" s="35">
        <f t="shared" si="465"/>
        <v>50217.2</v>
      </c>
      <c r="W136" s="46"/>
      <c r="X136" s="35">
        <f t="shared" si="466"/>
        <v>50217.2</v>
      </c>
      <c r="Y136" s="35">
        <v>33915.699999999997</v>
      </c>
      <c r="Z136" s="35">
        <v>-1565.6</v>
      </c>
      <c r="AA136" s="35">
        <f t="shared" si="266"/>
        <v>32350.1</v>
      </c>
      <c r="AB136" s="35"/>
      <c r="AC136" s="35">
        <f t="shared" si="467"/>
        <v>32350.1</v>
      </c>
      <c r="AD136" s="35"/>
      <c r="AE136" s="35">
        <f t="shared" si="468"/>
        <v>32350.1</v>
      </c>
      <c r="AF136" s="35"/>
      <c r="AG136" s="35">
        <f t="shared" si="469"/>
        <v>32350.1</v>
      </c>
      <c r="AH136" s="35"/>
      <c r="AI136" s="35">
        <f t="shared" si="470"/>
        <v>32350.1</v>
      </c>
      <c r="AJ136" s="35"/>
      <c r="AK136" s="35">
        <f t="shared" si="471"/>
        <v>32350.1</v>
      </c>
      <c r="AL136" s="46"/>
      <c r="AM136" s="35">
        <f t="shared" si="472"/>
        <v>32350.1</v>
      </c>
      <c r="AN136" s="35">
        <v>0</v>
      </c>
      <c r="AO136" s="35"/>
      <c r="AP136" s="35">
        <f t="shared" si="267"/>
        <v>0</v>
      </c>
      <c r="AQ136" s="35"/>
      <c r="AR136" s="35">
        <f t="shared" si="473"/>
        <v>0</v>
      </c>
      <c r="AS136" s="35"/>
      <c r="AT136" s="35">
        <f t="shared" si="474"/>
        <v>0</v>
      </c>
      <c r="AU136" s="35"/>
      <c r="AV136" s="35">
        <f t="shared" si="475"/>
        <v>0</v>
      </c>
      <c r="AW136" s="35"/>
      <c r="AX136" s="35">
        <f t="shared" si="476"/>
        <v>0</v>
      </c>
      <c r="AY136" s="35"/>
      <c r="AZ136" s="35">
        <f t="shared" si="477"/>
        <v>0</v>
      </c>
      <c r="BA136" s="46"/>
      <c r="BB136" s="35">
        <f t="shared" si="478"/>
        <v>0</v>
      </c>
      <c r="BC136" s="29" t="s">
        <v>238</v>
      </c>
      <c r="BE136" s="11"/>
    </row>
    <row r="137" spans="1:58" ht="56.25" x14ac:dyDescent="0.3">
      <c r="A137" s="1" t="s">
        <v>160</v>
      </c>
      <c r="B137" s="7" t="s">
        <v>103</v>
      </c>
      <c r="C137" s="6" t="s">
        <v>28</v>
      </c>
      <c r="D137" s="34">
        <v>36605.5</v>
      </c>
      <c r="E137" s="35">
        <v>-765.5</v>
      </c>
      <c r="F137" s="35">
        <f t="shared" si="265"/>
        <v>35840</v>
      </c>
      <c r="G137" s="35"/>
      <c r="H137" s="35">
        <f t="shared" si="458"/>
        <v>35840</v>
      </c>
      <c r="I137" s="35"/>
      <c r="J137" s="35">
        <f t="shared" si="459"/>
        <v>35840</v>
      </c>
      <c r="K137" s="35"/>
      <c r="L137" s="35">
        <f t="shared" si="460"/>
        <v>35840</v>
      </c>
      <c r="M137" s="35"/>
      <c r="N137" s="35">
        <f t="shared" si="461"/>
        <v>35840</v>
      </c>
      <c r="O137" s="78"/>
      <c r="P137" s="35">
        <f t="shared" si="462"/>
        <v>35840</v>
      </c>
      <c r="Q137" s="35"/>
      <c r="R137" s="35">
        <f t="shared" si="463"/>
        <v>35840</v>
      </c>
      <c r="S137" s="35"/>
      <c r="T137" s="35">
        <f t="shared" si="464"/>
        <v>35840</v>
      </c>
      <c r="U137" s="35"/>
      <c r="V137" s="35">
        <f t="shared" si="465"/>
        <v>35840</v>
      </c>
      <c r="W137" s="46"/>
      <c r="X137" s="35">
        <f t="shared" si="466"/>
        <v>35840</v>
      </c>
      <c r="Y137" s="35">
        <v>0</v>
      </c>
      <c r="Z137" s="35"/>
      <c r="AA137" s="35">
        <f t="shared" si="266"/>
        <v>0</v>
      </c>
      <c r="AB137" s="35"/>
      <c r="AC137" s="35">
        <f t="shared" si="467"/>
        <v>0</v>
      </c>
      <c r="AD137" s="35"/>
      <c r="AE137" s="35">
        <f t="shared" si="468"/>
        <v>0</v>
      </c>
      <c r="AF137" s="35"/>
      <c r="AG137" s="35">
        <f t="shared" si="469"/>
        <v>0</v>
      </c>
      <c r="AH137" s="35"/>
      <c r="AI137" s="35">
        <f t="shared" si="470"/>
        <v>0</v>
      </c>
      <c r="AJ137" s="35"/>
      <c r="AK137" s="35">
        <f t="shared" si="471"/>
        <v>0</v>
      </c>
      <c r="AL137" s="46"/>
      <c r="AM137" s="35">
        <f t="shared" si="472"/>
        <v>0</v>
      </c>
      <c r="AN137" s="35">
        <v>0</v>
      </c>
      <c r="AO137" s="35"/>
      <c r="AP137" s="35">
        <f t="shared" si="267"/>
        <v>0</v>
      </c>
      <c r="AQ137" s="35"/>
      <c r="AR137" s="35">
        <f t="shared" si="473"/>
        <v>0</v>
      </c>
      <c r="AS137" s="35"/>
      <c r="AT137" s="35">
        <f t="shared" si="474"/>
        <v>0</v>
      </c>
      <c r="AU137" s="35"/>
      <c r="AV137" s="35">
        <f t="shared" si="475"/>
        <v>0</v>
      </c>
      <c r="AW137" s="35"/>
      <c r="AX137" s="35">
        <f t="shared" si="476"/>
        <v>0</v>
      </c>
      <c r="AY137" s="35"/>
      <c r="AZ137" s="35">
        <f t="shared" si="477"/>
        <v>0</v>
      </c>
      <c r="BA137" s="46"/>
      <c r="BB137" s="35">
        <f t="shared" si="478"/>
        <v>0</v>
      </c>
      <c r="BC137" s="29" t="s">
        <v>239</v>
      </c>
      <c r="BE137" s="11"/>
    </row>
    <row r="138" spans="1:58" ht="56.25" hidden="1" x14ac:dyDescent="0.3">
      <c r="A138" s="1" t="s">
        <v>158</v>
      </c>
      <c r="B138" s="5" t="s">
        <v>104</v>
      </c>
      <c r="C138" s="6" t="s">
        <v>28</v>
      </c>
      <c r="D138" s="34">
        <v>0</v>
      </c>
      <c r="E138" s="35"/>
      <c r="F138" s="35">
        <f t="shared" si="265"/>
        <v>0</v>
      </c>
      <c r="G138" s="35"/>
      <c r="H138" s="35">
        <f t="shared" si="458"/>
        <v>0</v>
      </c>
      <c r="I138" s="35"/>
      <c r="J138" s="35">
        <f t="shared" si="459"/>
        <v>0</v>
      </c>
      <c r="K138" s="35"/>
      <c r="L138" s="35">
        <f t="shared" si="460"/>
        <v>0</v>
      </c>
      <c r="M138" s="35"/>
      <c r="N138" s="35">
        <f t="shared" si="461"/>
        <v>0</v>
      </c>
      <c r="O138" s="78"/>
      <c r="P138" s="35">
        <f t="shared" si="462"/>
        <v>0</v>
      </c>
      <c r="Q138" s="35"/>
      <c r="R138" s="35">
        <f t="shared" si="463"/>
        <v>0</v>
      </c>
      <c r="S138" s="35"/>
      <c r="T138" s="35">
        <f t="shared" si="464"/>
        <v>0</v>
      </c>
      <c r="U138" s="35"/>
      <c r="V138" s="35">
        <f t="shared" si="465"/>
        <v>0</v>
      </c>
      <c r="W138" s="46"/>
      <c r="X138" s="35">
        <f t="shared" si="466"/>
        <v>0</v>
      </c>
      <c r="Y138" s="35">
        <v>0</v>
      </c>
      <c r="Z138" s="35"/>
      <c r="AA138" s="35">
        <f t="shared" si="266"/>
        <v>0</v>
      </c>
      <c r="AB138" s="35"/>
      <c r="AC138" s="35">
        <f t="shared" si="467"/>
        <v>0</v>
      </c>
      <c r="AD138" s="35"/>
      <c r="AE138" s="35">
        <f t="shared" si="468"/>
        <v>0</v>
      </c>
      <c r="AF138" s="35"/>
      <c r="AG138" s="35">
        <f t="shared" si="469"/>
        <v>0</v>
      </c>
      <c r="AH138" s="35"/>
      <c r="AI138" s="35">
        <f t="shared" si="470"/>
        <v>0</v>
      </c>
      <c r="AJ138" s="35"/>
      <c r="AK138" s="35">
        <f t="shared" si="471"/>
        <v>0</v>
      </c>
      <c r="AL138" s="46"/>
      <c r="AM138" s="35">
        <f t="shared" si="472"/>
        <v>0</v>
      </c>
      <c r="AN138" s="35">
        <v>92000</v>
      </c>
      <c r="AO138" s="35"/>
      <c r="AP138" s="35">
        <f t="shared" si="267"/>
        <v>92000</v>
      </c>
      <c r="AQ138" s="35"/>
      <c r="AR138" s="35">
        <f t="shared" si="473"/>
        <v>92000</v>
      </c>
      <c r="AS138" s="35"/>
      <c r="AT138" s="35">
        <f t="shared" si="474"/>
        <v>92000</v>
      </c>
      <c r="AU138" s="35"/>
      <c r="AV138" s="35">
        <f t="shared" si="475"/>
        <v>92000</v>
      </c>
      <c r="AW138" s="35">
        <v>-92000</v>
      </c>
      <c r="AX138" s="35">
        <f t="shared" si="476"/>
        <v>0</v>
      </c>
      <c r="AY138" s="35"/>
      <c r="AZ138" s="35">
        <f t="shared" si="477"/>
        <v>0</v>
      </c>
      <c r="BA138" s="46"/>
      <c r="BB138" s="35">
        <f t="shared" si="478"/>
        <v>0</v>
      </c>
      <c r="BC138" s="29" t="s">
        <v>240</v>
      </c>
      <c r="BD138" s="23" t="s">
        <v>51</v>
      </c>
      <c r="BE138" s="11"/>
    </row>
    <row r="139" spans="1:58" ht="56.25" x14ac:dyDescent="0.3">
      <c r="A139" s="1" t="s">
        <v>161</v>
      </c>
      <c r="B139" s="7" t="s">
        <v>105</v>
      </c>
      <c r="C139" s="6" t="s">
        <v>28</v>
      </c>
      <c r="D139" s="34">
        <v>54241.5</v>
      </c>
      <c r="E139" s="35">
        <v>-630.1</v>
      </c>
      <c r="F139" s="35">
        <f t="shared" si="265"/>
        <v>53611.4</v>
      </c>
      <c r="G139" s="35"/>
      <c r="H139" s="35">
        <f t="shared" si="458"/>
        <v>53611.4</v>
      </c>
      <c r="I139" s="35"/>
      <c r="J139" s="35">
        <f t="shared" si="459"/>
        <v>53611.4</v>
      </c>
      <c r="K139" s="35"/>
      <c r="L139" s="35">
        <f t="shared" si="460"/>
        <v>53611.4</v>
      </c>
      <c r="M139" s="35"/>
      <c r="N139" s="35">
        <f t="shared" si="461"/>
        <v>53611.4</v>
      </c>
      <c r="O139" s="78"/>
      <c r="P139" s="35">
        <f t="shared" si="462"/>
        <v>53611.4</v>
      </c>
      <c r="Q139" s="35"/>
      <c r="R139" s="35">
        <f t="shared" si="463"/>
        <v>53611.4</v>
      </c>
      <c r="S139" s="35"/>
      <c r="T139" s="35">
        <f t="shared" si="464"/>
        <v>53611.4</v>
      </c>
      <c r="U139" s="35"/>
      <c r="V139" s="35">
        <f t="shared" si="465"/>
        <v>53611.4</v>
      </c>
      <c r="W139" s="46"/>
      <c r="X139" s="35">
        <f t="shared" si="466"/>
        <v>53611.4</v>
      </c>
      <c r="Y139" s="35">
        <v>0</v>
      </c>
      <c r="Z139" s="35"/>
      <c r="AA139" s="35">
        <f t="shared" si="266"/>
        <v>0</v>
      </c>
      <c r="AB139" s="35"/>
      <c r="AC139" s="35">
        <f t="shared" si="467"/>
        <v>0</v>
      </c>
      <c r="AD139" s="35"/>
      <c r="AE139" s="35">
        <f t="shared" si="468"/>
        <v>0</v>
      </c>
      <c r="AF139" s="35"/>
      <c r="AG139" s="35">
        <f t="shared" si="469"/>
        <v>0</v>
      </c>
      <c r="AH139" s="35"/>
      <c r="AI139" s="35">
        <f t="shared" si="470"/>
        <v>0</v>
      </c>
      <c r="AJ139" s="35"/>
      <c r="AK139" s="35">
        <f t="shared" si="471"/>
        <v>0</v>
      </c>
      <c r="AL139" s="46"/>
      <c r="AM139" s="35">
        <f t="shared" si="472"/>
        <v>0</v>
      </c>
      <c r="AN139" s="35">
        <v>0</v>
      </c>
      <c r="AO139" s="35"/>
      <c r="AP139" s="35">
        <f t="shared" si="267"/>
        <v>0</v>
      </c>
      <c r="AQ139" s="35"/>
      <c r="AR139" s="35">
        <f t="shared" si="473"/>
        <v>0</v>
      </c>
      <c r="AS139" s="35"/>
      <c r="AT139" s="35">
        <f t="shared" si="474"/>
        <v>0</v>
      </c>
      <c r="AU139" s="35"/>
      <c r="AV139" s="35">
        <f t="shared" si="475"/>
        <v>0</v>
      </c>
      <c r="AW139" s="35"/>
      <c r="AX139" s="35">
        <f t="shared" si="476"/>
        <v>0</v>
      </c>
      <c r="AY139" s="35"/>
      <c r="AZ139" s="35">
        <f t="shared" si="477"/>
        <v>0</v>
      </c>
      <c r="BA139" s="46"/>
      <c r="BB139" s="35">
        <f t="shared" si="478"/>
        <v>0</v>
      </c>
      <c r="BC139" s="29" t="s">
        <v>241</v>
      </c>
      <c r="BE139" s="11"/>
    </row>
    <row r="140" spans="1:58" ht="56.25" x14ac:dyDescent="0.3">
      <c r="A140" s="1" t="s">
        <v>162</v>
      </c>
      <c r="B140" s="7" t="s">
        <v>106</v>
      </c>
      <c r="C140" s="6" t="s">
        <v>28</v>
      </c>
      <c r="D140" s="34">
        <v>56188.4</v>
      </c>
      <c r="E140" s="35"/>
      <c r="F140" s="35">
        <f t="shared" si="265"/>
        <v>56188.4</v>
      </c>
      <c r="G140" s="35"/>
      <c r="H140" s="35">
        <f t="shared" si="458"/>
        <v>56188.4</v>
      </c>
      <c r="I140" s="35"/>
      <c r="J140" s="35">
        <f t="shared" si="459"/>
        <v>56188.4</v>
      </c>
      <c r="K140" s="35"/>
      <c r="L140" s="35">
        <f t="shared" si="460"/>
        <v>56188.4</v>
      </c>
      <c r="M140" s="35"/>
      <c r="N140" s="35">
        <f t="shared" si="461"/>
        <v>56188.4</v>
      </c>
      <c r="O140" s="78"/>
      <c r="P140" s="35">
        <f t="shared" si="462"/>
        <v>56188.4</v>
      </c>
      <c r="Q140" s="35"/>
      <c r="R140" s="35">
        <f t="shared" si="463"/>
        <v>56188.4</v>
      </c>
      <c r="S140" s="35"/>
      <c r="T140" s="35">
        <f t="shared" si="464"/>
        <v>56188.4</v>
      </c>
      <c r="U140" s="35"/>
      <c r="V140" s="35">
        <f t="shared" si="465"/>
        <v>56188.4</v>
      </c>
      <c r="W140" s="46"/>
      <c r="X140" s="35">
        <f t="shared" si="466"/>
        <v>56188.4</v>
      </c>
      <c r="Y140" s="35">
        <v>25289.4</v>
      </c>
      <c r="Z140" s="35">
        <v>-203.3</v>
      </c>
      <c r="AA140" s="35">
        <f t="shared" si="266"/>
        <v>25086.100000000002</v>
      </c>
      <c r="AB140" s="35"/>
      <c r="AC140" s="35">
        <f t="shared" si="467"/>
        <v>25086.100000000002</v>
      </c>
      <c r="AD140" s="35"/>
      <c r="AE140" s="35">
        <f t="shared" si="468"/>
        <v>25086.100000000002</v>
      </c>
      <c r="AF140" s="35"/>
      <c r="AG140" s="35">
        <f t="shared" si="469"/>
        <v>25086.100000000002</v>
      </c>
      <c r="AH140" s="35"/>
      <c r="AI140" s="35">
        <f t="shared" si="470"/>
        <v>25086.100000000002</v>
      </c>
      <c r="AJ140" s="35"/>
      <c r="AK140" s="35">
        <f t="shared" si="471"/>
        <v>25086.100000000002</v>
      </c>
      <c r="AL140" s="46"/>
      <c r="AM140" s="35">
        <f t="shared" si="472"/>
        <v>25086.100000000002</v>
      </c>
      <c r="AN140" s="35">
        <v>0</v>
      </c>
      <c r="AO140" s="35"/>
      <c r="AP140" s="35">
        <f t="shared" si="267"/>
        <v>0</v>
      </c>
      <c r="AQ140" s="35"/>
      <c r="AR140" s="35">
        <f t="shared" si="473"/>
        <v>0</v>
      </c>
      <c r="AS140" s="35"/>
      <c r="AT140" s="35">
        <f t="shared" si="474"/>
        <v>0</v>
      </c>
      <c r="AU140" s="35"/>
      <c r="AV140" s="35">
        <f t="shared" si="475"/>
        <v>0</v>
      </c>
      <c r="AW140" s="35"/>
      <c r="AX140" s="35">
        <f t="shared" si="476"/>
        <v>0</v>
      </c>
      <c r="AY140" s="35"/>
      <c r="AZ140" s="35">
        <f t="shared" si="477"/>
        <v>0</v>
      </c>
      <c r="BA140" s="46"/>
      <c r="BB140" s="35">
        <f t="shared" si="478"/>
        <v>0</v>
      </c>
      <c r="BC140" s="29" t="s">
        <v>242</v>
      </c>
      <c r="BE140" s="11"/>
    </row>
    <row r="141" spans="1:58" ht="56.25" x14ac:dyDescent="0.3">
      <c r="A141" s="1" t="s">
        <v>163</v>
      </c>
      <c r="B141" s="7" t="s">
        <v>107</v>
      </c>
      <c r="C141" s="6" t="s">
        <v>28</v>
      </c>
      <c r="D141" s="34">
        <v>16975.900000000001</v>
      </c>
      <c r="E141" s="35"/>
      <c r="F141" s="35">
        <f t="shared" si="265"/>
        <v>16975.900000000001</v>
      </c>
      <c r="G141" s="35"/>
      <c r="H141" s="35">
        <f t="shared" si="458"/>
        <v>16975.900000000001</v>
      </c>
      <c r="I141" s="35"/>
      <c r="J141" s="35">
        <f t="shared" si="459"/>
        <v>16975.900000000001</v>
      </c>
      <c r="K141" s="35"/>
      <c r="L141" s="35">
        <f t="shared" si="460"/>
        <v>16975.900000000001</v>
      </c>
      <c r="M141" s="35"/>
      <c r="N141" s="35">
        <f t="shared" si="461"/>
        <v>16975.900000000001</v>
      </c>
      <c r="O141" s="78"/>
      <c r="P141" s="35">
        <f t="shared" si="462"/>
        <v>16975.900000000001</v>
      </c>
      <c r="Q141" s="35"/>
      <c r="R141" s="35">
        <f t="shared" si="463"/>
        <v>16975.900000000001</v>
      </c>
      <c r="S141" s="35"/>
      <c r="T141" s="35">
        <f t="shared" si="464"/>
        <v>16975.900000000001</v>
      </c>
      <c r="U141" s="35"/>
      <c r="V141" s="35">
        <f t="shared" si="465"/>
        <v>16975.900000000001</v>
      </c>
      <c r="W141" s="46"/>
      <c r="X141" s="35">
        <f t="shared" si="466"/>
        <v>16975.900000000001</v>
      </c>
      <c r="Y141" s="35">
        <v>0</v>
      </c>
      <c r="Z141" s="35"/>
      <c r="AA141" s="35">
        <f t="shared" si="266"/>
        <v>0</v>
      </c>
      <c r="AB141" s="35"/>
      <c r="AC141" s="35">
        <f t="shared" si="467"/>
        <v>0</v>
      </c>
      <c r="AD141" s="35"/>
      <c r="AE141" s="35">
        <f t="shared" si="468"/>
        <v>0</v>
      </c>
      <c r="AF141" s="35"/>
      <c r="AG141" s="35">
        <f t="shared" si="469"/>
        <v>0</v>
      </c>
      <c r="AH141" s="35"/>
      <c r="AI141" s="35">
        <f t="shared" si="470"/>
        <v>0</v>
      </c>
      <c r="AJ141" s="35"/>
      <c r="AK141" s="35">
        <f t="shared" si="471"/>
        <v>0</v>
      </c>
      <c r="AL141" s="46"/>
      <c r="AM141" s="35">
        <f t="shared" si="472"/>
        <v>0</v>
      </c>
      <c r="AN141" s="35">
        <v>0</v>
      </c>
      <c r="AO141" s="35"/>
      <c r="AP141" s="35">
        <f t="shared" si="267"/>
        <v>0</v>
      </c>
      <c r="AQ141" s="35"/>
      <c r="AR141" s="35">
        <f t="shared" si="473"/>
        <v>0</v>
      </c>
      <c r="AS141" s="35"/>
      <c r="AT141" s="35">
        <f t="shared" si="474"/>
        <v>0</v>
      </c>
      <c r="AU141" s="35"/>
      <c r="AV141" s="35">
        <f t="shared" si="475"/>
        <v>0</v>
      </c>
      <c r="AW141" s="35"/>
      <c r="AX141" s="35">
        <f t="shared" si="476"/>
        <v>0</v>
      </c>
      <c r="AY141" s="35"/>
      <c r="AZ141" s="35">
        <f t="shared" si="477"/>
        <v>0</v>
      </c>
      <c r="BA141" s="46"/>
      <c r="BB141" s="35">
        <f t="shared" si="478"/>
        <v>0</v>
      </c>
      <c r="BC141" s="29" t="s">
        <v>260</v>
      </c>
      <c r="BE141" s="11"/>
    </row>
    <row r="142" spans="1:58" ht="56.25" x14ac:dyDescent="0.3">
      <c r="A142" s="1" t="s">
        <v>164</v>
      </c>
      <c r="B142" s="59" t="s">
        <v>108</v>
      </c>
      <c r="C142" s="6" t="s">
        <v>32</v>
      </c>
      <c r="D142" s="34">
        <v>4161.5</v>
      </c>
      <c r="E142" s="35"/>
      <c r="F142" s="35">
        <f t="shared" si="265"/>
        <v>4161.5</v>
      </c>
      <c r="G142" s="35"/>
      <c r="H142" s="35">
        <f t="shared" si="458"/>
        <v>4161.5</v>
      </c>
      <c r="I142" s="35"/>
      <c r="J142" s="35">
        <f t="shared" si="459"/>
        <v>4161.5</v>
      </c>
      <c r="K142" s="35"/>
      <c r="L142" s="35">
        <f t="shared" si="460"/>
        <v>4161.5</v>
      </c>
      <c r="M142" s="35"/>
      <c r="N142" s="35">
        <f t="shared" si="461"/>
        <v>4161.5</v>
      </c>
      <c r="O142" s="78"/>
      <c r="P142" s="35">
        <f t="shared" si="462"/>
        <v>4161.5</v>
      </c>
      <c r="Q142" s="35"/>
      <c r="R142" s="35">
        <f t="shared" si="463"/>
        <v>4161.5</v>
      </c>
      <c r="S142" s="35">
        <v>-1361.5</v>
      </c>
      <c r="T142" s="35">
        <f t="shared" si="464"/>
        <v>2800</v>
      </c>
      <c r="U142" s="35"/>
      <c r="V142" s="35">
        <f t="shared" si="465"/>
        <v>2800</v>
      </c>
      <c r="W142" s="46"/>
      <c r="X142" s="35">
        <f t="shared" si="466"/>
        <v>2800</v>
      </c>
      <c r="Y142" s="35">
        <v>0</v>
      </c>
      <c r="Z142" s="35"/>
      <c r="AA142" s="35">
        <f t="shared" si="266"/>
        <v>0</v>
      </c>
      <c r="AB142" s="35"/>
      <c r="AC142" s="35">
        <f t="shared" si="467"/>
        <v>0</v>
      </c>
      <c r="AD142" s="35"/>
      <c r="AE142" s="35">
        <f t="shared" si="468"/>
        <v>0</v>
      </c>
      <c r="AF142" s="35"/>
      <c r="AG142" s="35">
        <f t="shared" si="469"/>
        <v>0</v>
      </c>
      <c r="AH142" s="35"/>
      <c r="AI142" s="35">
        <f t="shared" si="470"/>
        <v>0</v>
      </c>
      <c r="AJ142" s="35"/>
      <c r="AK142" s="35">
        <f t="shared" si="471"/>
        <v>0</v>
      </c>
      <c r="AL142" s="46"/>
      <c r="AM142" s="35">
        <f t="shared" si="472"/>
        <v>0</v>
      </c>
      <c r="AN142" s="35">
        <v>0</v>
      </c>
      <c r="AO142" s="35"/>
      <c r="AP142" s="35">
        <f t="shared" si="267"/>
        <v>0</v>
      </c>
      <c r="AQ142" s="35"/>
      <c r="AR142" s="35">
        <f t="shared" si="473"/>
        <v>0</v>
      </c>
      <c r="AS142" s="35"/>
      <c r="AT142" s="35">
        <f t="shared" si="474"/>
        <v>0</v>
      </c>
      <c r="AU142" s="35"/>
      <c r="AV142" s="35">
        <f t="shared" si="475"/>
        <v>0</v>
      </c>
      <c r="AW142" s="35"/>
      <c r="AX142" s="35">
        <f t="shared" si="476"/>
        <v>0</v>
      </c>
      <c r="AY142" s="35"/>
      <c r="AZ142" s="35">
        <f t="shared" si="477"/>
        <v>0</v>
      </c>
      <c r="BA142" s="46"/>
      <c r="BB142" s="35">
        <f t="shared" si="478"/>
        <v>0</v>
      </c>
      <c r="BC142" s="29" t="s">
        <v>261</v>
      </c>
      <c r="BE142" s="11"/>
    </row>
    <row r="143" spans="1:58" ht="56.25" x14ac:dyDescent="0.3">
      <c r="A143" s="1" t="s">
        <v>165</v>
      </c>
      <c r="B143" s="59" t="s">
        <v>109</v>
      </c>
      <c r="C143" s="6" t="s">
        <v>28</v>
      </c>
      <c r="D143" s="34">
        <v>96500</v>
      </c>
      <c r="E143" s="35"/>
      <c r="F143" s="35">
        <f t="shared" si="265"/>
        <v>96500</v>
      </c>
      <c r="G143" s="35"/>
      <c r="H143" s="35">
        <f t="shared" si="458"/>
        <v>96500</v>
      </c>
      <c r="I143" s="35"/>
      <c r="J143" s="35">
        <f t="shared" si="459"/>
        <v>96500</v>
      </c>
      <c r="K143" s="35"/>
      <c r="L143" s="35">
        <f t="shared" si="460"/>
        <v>96500</v>
      </c>
      <c r="M143" s="35"/>
      <c r="N143" s="35">
        <f t="shared" si="461"/>
        <v>96500</v>
      </c>
      <c r="O143" s="78"/>
      <c r="P143" s="35">
        <f t="shared" si="462"/>
        <v>96500</v>
      </c>
      <c r="Q143" s="35"/>
      <c r="R143" s="35">
        <f t="shared" si="463"/>
        <v>96500</v>
      </c>
      <c r="S143" s="35"/>
      <c r="T143" s="35">
        <f t="shared" si="464"/>
        <v>96500</v>
      </c>
      <c r="U143" s="35"/>
      <c r="V143" s="35">
        <f t="shared" si="465"/>
        <v>96500</v>
      </c>
      <c r="W143" s="46"/>
      <c r="X143" s="35">
        <f t="shared" si="466"/>
        <v>96500</v>
      </c>
      <c r="Y143" s="35">
        <v>365837.5</v>
      </c>
      <c r="Z143" s="35"/>
      <c r="AA143" s="35">
        <f t="shared" si="266"/>
        <v>365837.5</v>
      </c>
      <c r="AB143" s="35"/>
      <c r="AC143" s="35">
        <f t="shared" si="467"/>
        <v>365837.5</v>
      </c>
      <c r="AD143" s="35"/>
      <c r="AE143" s="35">
        <f t="shared" si="468"/>
        <v>365837.5</v>
      </c>
      <c r="AF143" s="35"/>
      <c r="AG143" s="35">
        <f t="shared" si="469"/>
        <v>365837.5</v>
      </c>
      <c r="AH143" s="35"/>
      <c r="AI143" s="35">
        <f t="shared" si="470"/>
        <v>365837.5</v>
      </c>
      <c r="AJ143" s="35"/>
      <c r="AK143" s="35">
        <f t="shared" si="471"/>
        <v>365837.5</v>
      </c>
      <c r="AL143" s="46"/>
      <c r="AM143" s="35">
        <f t="shared" si="472"/>
        <v>365837.5</v>
      </c>
      <c r="AN143" s="35">
        <v>0</v>
      </c>
      <c r="AO143" s="35"/>
      <c r="AP143" s="35">
        <f t="shared" si="267"/>
        <v>0</v>
      </c>
      <c r="AQ143" s="35"/>
      <c r="AR143" s="35">
        <f t="shared" si="473"/>
        <v>0</v>
      </c>
      <c r="AS143" s="35"/>
      <c r="AT143" s="35">
        <f t="shared" si="474"/>
        <v>0</v>
      </c>
      <c r="AU143" s="35"/>
      <c r="AV143" s="35">
        <f t="shared" si="475"/>
        <v>0</v>
      </c>
      <c r="AW143" s="35"/>
      <c r="AX143" s="35">
        <f t="shared" si="476"/>
        <v>0</v>
      </c>
      <c r="AY143" s="35"/>
      <c r="AZ143" s="35">
        <f t="shared" si="477"/>
        <v>0</v>
      </c>
      <c r="BA143" s="46"/>
      <c r="BB143" s="35">
        <f t="shared" si="478"/>
        <v>0</v>
      </c>
      <c r="BC143" s="29" t="s">
        <v>262</v>
      </c>
      <c r="BE143" s="11"/>
    </row>
    <row r="144" spans="1:58" ht="56.25" x14ac:dyDescent="0.3">
      <c r="A144" s="1" t="s">
        <v>166</v>
      </c>
      <c r="B144" s="59" t="s">
        <v>356</v>
      </c>
      <c r="C144" s="6" t="s">
        <v>32</v>
      </c>
      <c r="D144" s="35">
        <v>11500</v>
      </c>
      <c r="E144" s="35"/>
      <c r="F144" s="35">
        <f t="shared" si="265"/>
        <v>11500</v>
      </c>
      <c r="G144" s="35"/>
      <c r="H144" s="35">
        <f t="shared" si="458"/>
        <v>11500</v>
      </c>
      <c r="I144" s="35"/>
      <c r="J144" s="35">
        <f t="shared" si="459"/>
        <v>11500</v>
      </c>
      <c r="K144" s="35"/>
      <c r="L144" s="35">
        <f t="shared" si="460"/>
        <v>11500</v>
      </c>
      <c r="M144" s="35"/>
      <c r="N144" s="35">
        <f t="shared" si="461"/>
        <v>11500</v>
      </c>
      <c r="O144" s="78"/>
      <c r="P144" s="35">
        <f t="shared" si="462"/>
        <v>11500</v>
      </c>
      <c r="Q144" s="35"/>
      <c r="R144" s="35">
        <f t="shared" si="463"/>
        <v>11500</v>
      </c>
      <c r="S144" s="35"/>
      <c r="T144" s="35">
        <f t="shared" si="464"/>
        <v>11500</v>
      </c>
      <c r="U144" s="35"/>
      <c r="V144" s="35">
        <f t="shared" si="465"/>
        <v>11500</v>
      </c>
      <c r="W144" s="46">
        <v>-11500</v>
      </c>
      <c r="X144" s="35">
        <f t="shared" si="466"/>
        <v>0</v>
      </c>
      <c r="Y144" s="35">
        <v>76294.8</v>
      </c>
      <c r="Z144" s="35"/>
      <c r="AA144" s="35">
        <f t="shared" si="266"/>
        <v>76294.8</v>
      </c>
      <c r="AB144" s="35"/>
      <c r="AC144" s="35">
        <f t="shared" si="467"/>
        <v>76294.8</v>
      </c>
      <c r="AD144" s="35"/>
      <c r="AE144" s="35">
        <f t="shared" si="468"/>
        <v>76294.8</v>
      </c>
      <c r="AF144" s="35"/>
      <c r="AG144" s="35">
        <f t="shared" si="469"/>
        <v>76294.8</v>
      </c>
      <c r="AH144" s="35"/>
      <c r="AI144" s="35">
        <f t="shared" si="470"/>
        <v>76294.8</v>
      </c>
      <c r="AJ144" s="35"/>
      <c r="AK144" s="35">
        <f t="shared" si="471"/>
        <v>76294.8</v>
      </c>
      <c r="AL144" s="46">
        <v>11500</v>
      </c>
      <c r="AM144" s="35">
        <f t="shared" si="472"/>
        <v>87794.8</v>
      </c>
      <c r="AN144" s="35">
        <v>0</v>
      </c>
      <c r="AO144" s="35"/>
      <c r="AP144" s="35">
        <f t="shared" si="267"/>
        <v>0</v>
      </c>
      <c r="AQ144" s="35"/>
      <c r="AR144" s="35">
        <f t="shared" si="473"/>
        <v>0</v>
      </c>
      <c r="AS144" s="35"/>
      <c r="AT144" s="35">
        <f t="shared" si="474"/>
        <v>0</v>
      </c>
      <c r="AU144" s="35"/>
      <c r="AV144" s="35">
        <f t="shared" si="475"/>
        <v>0</v>
      </c>
      <c r="AW144" s="35"/>
      <c r="AX144" s="35">
        <f t="shared" si="476"/>
        <v>0</v>
      </c>
      <c r="AY144" s="35"/>
      <c r="AZ144" s="35">
        <f t="shared" si="477"/>
        <v>0</v>
      </c>
      <c r="BA144" s="46"/>
      <c r="BB144" s="35">
        <f t="shared" si="478"/>
        <v>0</v>
      </c>
      <c r="BC144" s="29" t="s">
        <v>263</v>
      </c>
      <c r="BE144" s="11"/>
    </row>
    <row r="145" spans="1:58" ht="56.25" x14ac:dyDescent="0.3">
      <c r="A145" s="1" t="s">
        <v>167</v>
      </c>
      <c r="B145" s="59" t="s">
        <v>308</v>
      </c>
      <c r="C145" s="6" t="s">
        <v>28</v>
      </c>
      <c r="D145" s="35"/>
      <c r="E145" s="35">
        <f>E148</f>
        <v>8013.6</v>
      </c>
      <c r="F145" s="35">
        <f t="shared" si="265"/>
        <v>8013.6</v>
      </c>
      <c r="G145" s="35">
        <f>G148</f>
        <v>0</v>
      </c>
      <c r="H145" s="35">
        <f t="shared" si="458"/>
        <v>8013.6</v>
      </c>
      <c r="I145" s="35">
        <f>I148</f>
        <v>0</v>
      </c>
      <c r="J145" s="35">
        <f t="shared" si="459"/>
        <v>8013.6</v>
      </c>
      <c r="K145" s="35">
        <f>K148+K147</f>
        <v>2353.636</v>
      </c>
      <c r="L145" s="35">
        <f t="shared" si="460"/>
        <v>10367.236000000001</v>
      </c>
      <c r="M145" s="35">
        <f>M148+M147</f>
        <v>-2353.6</v>
      </c>
      <c r="N145" s="35">
        <f t="shared" si="461"/>
        <v>8013.6360000000004</v>
      </c>
      <c r="O145" s="78">
        <f>O148+O147</f>
        <v>0</v>
      </c>
      <c r="P145" s="35">
        <f t="shared" si="462"/>
        <v>8013.6360000000004</v>
      </c>
      <c r="Q145" s="35">
        <f>Q148+Q147</f>
        <v>0</v>
      </c>
      <c r="R145" s="35">
        <f t="shared" si="463"/>
        <v>8013.6360000000004</v>
      </c>
      <c r="S145" s="35">
        <f>S148+S147</f>
        <v>0</v>
      </c>
      <c r="T145" s="35">
        <f t="shared" si="464"/>
        <v>8013.6360000000004</v>
      </c>
      <c r="U145" s="35">
        <f>U148+U147</f>
        <v>0</v>
      </c>
      <c r="V145" s="35">
        <f t="shared" si="465"/>
        <v>8013.6360000000004</v>
      </c>
      <c r="W145" s="46">
        <f>W148+W147</f>
        <v>0</v>
      </c>
      <c r="X145" s="35">
        <f t="shared" si="466"/>
        <v>8013.6360000000004</v>
      </c>
      <c r="Y145" s="35"/>
      <c r="Z145" s="35">
        <f>Z147</f>
        <v>8356.2000000000007</v>
      </c>
      <c r="AA145" s="35">
        <f t="shared" si="266"/>
        <v>8356.2000000000007</v>
      </c>
      <c r="AB145" s="35">
        <f>AB147</f>
        <v>0</v>
      </c>
      <c r="AC145" s="35">
        <f t="shared" si="467"/>
        <v>8356.2000000000007</v>
      </c>
      <c r="AD145" s="35">
        <f>AD147</f>
        <v>0</v>
      </c>
      <c r="AE145" s="35">
        <f t="shared" si="468"/>
        <v>8356.2000000000007</v>
      </c>
      <c r="AF145" s="35">
        <f>AF148+AF147</f>
        <v>0</v>
      </c>
      <c r="AG145" s="35">
        <f t="shared" si="469"/>
        <v>8356.2000000000007</v>
      </c>
      <c r="AH145" s="35">
        <f>AH148+AH147</f>
        <v>0</v>
      </c>
      <c r="AI145" s="35">
        <f t="shared" si="470"/>
        <v>8356.2000000000007</v>
      </c>
      <c r="AJ145" s="35">
        <f>AJ148+AJ147</f>
        <v>0</v>
      </c>
      <c r="AK145" s="35">
        <f t="shared" si="471"/>
        <v>8356.2000000000007</v>
      </c>
      <c r="AL145" s="46">
        <f>AL148+AL147</f>
        <v>0</v>
      </c>
      <c r="AM145" s="35">
        <f t="shared" si="472"/>
        <v>8356.2000000000007</v>
      </c>
      <c r="AN145" s="35"/>
      <c r="AO145" s="35"/>
      <c r="AP145" s="35">
        <f t="shared" si="267"/>
        <v>0</v>
      </c>
      <c r="AQ145" s="35"/>
      <c r="AR145" s="35">
        <f t="shared" si="473"/>
        <v>0</v>
      </c>
      <c r="AS145" s="35"/>
      <c r="AT145" s="35">
        <f t="shared" si="474"/>
        <v>0</v>
      </c>
      <c r="AU145" s="35">
        <f>AU148+AU147</f>
        <v>0</v>
      </c>
      <c r="AV145" s="35">
        <f t="shared" si="475"/>
        <v>0</v>
      </c>
      <c r="AW145" s="35">
        <f>AW148+AW147</f>
        <v>0</v>
      </c>
      <c r="AX145" s="35">
        <f t="shared" si="476"/>
        <v>0</v>
      </c>
      <c r="AY145" s="35">
        <f>AY148+AY147</f>
        <v>0</v>
      </c>
      <c r="AZ145" s="35">
        <f t="shared" si="477"/>
        <v>0</v>
      </c>
      <c r="BA145" s="46">
        <f>BA148+BA147</f>
        <v>0</v>
      </c>
      <c r="BB145" s="35">
        <f t="shared" si="478"/>
        <v>0</v>
      </c>
      <c r="BC145" s="29"/>
      <c r="BE145" s="11"/>
    </row>
    <row r="146" spans="1:58" x14ac:dyDescent="0.3">
      <c r="A146" s="1"/>
      <c r="B146" s="7" t="s">
        <v>5</v>
      </c>
      <c r="C146" s="6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78"/>
      <c r="P146" s="35"/>
      <c r="Q146" s="35"/>
      <c r="R146" s="35"/>
      <c r="S146" s="35"/>
      <c r="T146" s="35"/>
      <c r="U146" s="35"/>
      <c r="V146" s="35"/>
      <c r="W146" s="46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46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46"/>
      <c r="BB146" s="35"/>
      <c r="BC146" s="29"/>
      <c r="BE146" s="11"/>
    </row>
    <row r="147" spans="1:58" hidden="1" x14ac:dyDescent="0.3">
      <c r="A147" s="1"/>
      <c r="B147" s="5" t="s">
        <v>6</v>
      </c>
      <c r="C147" s="6"/>
      <c r="D147" s="35"/>
      <c r="E147" s="35"/>
      <c r="F147" s="35">
        <f t="shared" si="265"/>
        <v>0</v>
      </c>
      <c r="G147" s="35"/>
      <c r="H147" s="35">
        <f t="shared" ref="H147:H149" si="479">F147+G147</f>
        <v>0</v>
      </c>
      <c r="I147" s="35"/>
      <c r="J147" s="35">
        <f t="shared" ref="J147:J149" si="480">H147+I147</f>
        <v>0</v>
      </c>
      <c r="K147" s="35">
        <v>2353.636</v>
      </c>
      <c r="L147" s="35">
        <f t="shared" ref="L147:L149" si="481">J147+K147</f>
        <v>2353.636</v>
      </c>
      <c r="M147" s="35"/>
      <c r="N147" s="35">
        <f t="shared" ref="N147:N149" si="482">L147+M147</f>
        <v>2353.636</v>
      </c>
      <c r="O147" s="78"/>
      <c r="P147" s="35">
        <f t="shared" ref="P147:P149" si="483">N147+O147</f>
        <v>2353.636</v>
      </c>
      <c r="Q147" s="35"/>
      <c r="R147" s="35">
        <f t="shared" ref="R147:R149" si="484">P147+Q147</f>
        <v>2353.636</v>
      </c>
      <c r="S147" s="35"/>
      <c r="T147" s="35">
        <f t="shared" ref="T147:T149" si="485">R147+S147</f>
        <v>2353.636</v>
      </c>
      <c r="U147" s="35"/>
      <c r="V147" s="35">
        <f t="shared" ref="V147:V149" si="486">T147+U147</f>
        <v>2353.636</v>
      </c>
      <c r="W147" s="46"/>
      <c r="X147" s="35">
        <f t="shared" ref="X147:X149" si="487">V147+W147</f>
        <v>2353.636</v>
      </c>
      <c r="Y147" s="35"/>
      <c r="Z147" s="35">
        <v>8356.2000000000007</v>
      </c>
      <c r="AA147" s="35">
        <f t="shared" si="266"/>
        <v>8356.2000000000007</v>
      </c>
      <c r="AB147" s="35"/>
      <c r="AC147" s="35">
        <f t="shared" ref="AC147:AC149" si="488">AA147+AB147</f>
        <v>8356.2000000000007</v>
      </c>
      <c r="AD147" s="35"/>
      <c r="AE147" s="35">
        <f t="shared" ref="AE147:AE149" si="489">AC147+AD147</f>
        <v>8356.2000000000007</v>
      </c>
      <c r="AF147" s="35"/>
      <c r="AG147" s="35">
        <f t="shared" ref="AG147:AG149" si="490">AE147+AF147</f>
        <v>8356.2000000000007</v>
      </c>
      <c r="AH147" s="35"/>
      <c r="AI147" s="35">
        <f t="shared" ref="AI147:AI149" si="491">AG147+AH147</f>
        <v>8356.2000000000007</v>
      </c>
      <c r="AJ147" s="35"/>
      <c r="AK147" s="35">
        <f t="shared" ref="AK147:AK149" si="492">AI147+AJ147</f>
        <v>8356.2000000000007</v>
      </c>
      <c r="AL147" s="46"/>
      <c r="AM147" s="35">
        <f t="shared" ref="AM147:AM149" si="493">AK147+AL147</f>
        <v>8356.2000000000007</v>
      </c>
      <c r="AN147" s="35"/>
      <c r="AO147" s="35"/>
      <c r="AP147" s="35">
        <f t="shared" si="267"/>
        <v>0</v>
      </c>
      <c r="AQ147" s="35"/>
      <c r="AR147" s="35">
        <f t="shared" ref="AR147:AR149" si="494">AP147+AQ147</f>
        <v>0</v>
      </c>
      <c r="AS147" s="35"/>
      <c r="AT147" s="35">
        <f t="shared" ref="AT147:AT149" si="495">AR147+AS147</f>
        <v>0</v>
      </c>
      <c r="AU147" s="35"/>
      <c r="AV147" s="35">
        <f t="shared" ref="AV147:AV149" si="496">AT147+AU147</f>
        <v>0</v>
      </c>
      <c r="AW147" s="35"/>
      <c r="AX147" s="35">
        <f t="shared" ref="AX147:AX149" si="497">AV147+AW147</f>
        <v>0</v>
      </c>
      <c r="AY147" s="35"/>
      <c r="AZ147" s="35">
        <f t="shared" ref="AZ147:AZ149" si="498">AX147+AY147</f>
        <v>0</v>
      </c>
      <c r="BA147" s="46"/>
      <c r="BB147" s="35">
        <f t="shared" ref="BB147:BB149" si="499">AZ147+BA147</f>
        <v>0</v>
      </c>
      <c r="BC147" s="39">
        <v>1110543580</v>
      </c>
      <c r="BD147" s="23" t="s">
        <v>51</v>
      </c>
      <c r="BE147" s="11"/>
    </row>
    <row r="148" spans="1:58" x14ac:dyDescent="0.3">
      <c r="A148" s="1"/>
      <c r="B148" s="7" t="s">
        <v>12</v>
      </c>
      <c r="C148" s="6"/>
      <c r="D148" s="35"/>
      <c r="E148" s="35">
        <v>8013.6</v>
      </c>
      <c r="F148" s="35">
        <f t="shared" si="265"/>
        <v>8013.6</v>
      </c>
      <c r="G148" s="35"/>
      <c r="H148" s="35">
        <f t="shared" si="479"/>
        <v>8013.6</v>
      </c>
      <c r="I148" s="35"/>
      <c r="J148" s="35">
        <f t="shared" si="480"/>
        <v>8013.6</v>
      </c>
      <c r="K148" s="35"/>
      <c r="L148" s="35">
        <f t="shared" si="481"/>
        <v>8013.6</v>
      </c>
      <c r="M148" s="35">
        <v>-2353.6</v>
      </c>
      <c r="N148" s="35">
        <f t="shared" si="482"/>
        <v>5660</v>
      </c>
      <c r="O148" s="78"/>
      <c r="P148" s="35">
        <f t="shared" si="483"/>
        <v>5660</v>
      </c>
      <c r="Q148" s="35"/>
      <c r="R148" s="35">
        <f t="shared" si="484"/>
        <v>5660</v>
      </c>
      <c r="S148" s="35"/>
      <c r="T148" s="35">
        <f t="shared" si="485"/>
        <v>5660</v>
      </c>
      <c r="U148" s="35"/>
      <c r="V148" s="35">
        <f t="shared" si="486"/>
        <v>5660</v>
      </c>
      <c r="W148" s="46"/>
      <c r="X148" s="35">
        <f t="shared" si="487"/>
        <v>5660</v>
      </c>
      <c r="Y148" s="35"/>
      <c r="Z148" s="35"/>
      <c r="AA148" s="35">
        <f t="shared" si="266"/>
        <v>0</v>
      </c>
      <c r="AB148" s="35"/>
      <c r="AC148" s="35">
        <f t="shared" si="488"/>
        <v>0</v>
      </c>
      <c r="AD148" s="35"/>
      <c r="AE148" s="35">
        <f t="shared" si="489"/>
        <v>0</v>
      </c>
      <c r="AF148" s="35"/>
      <c r="AG148" s="35">
        <f t="shared" si="490"/>
        <v>0</v>
      </c>
      <c r="AH148" s="35"/>
      <c r="AI148" s="35">
        <f t="shared" si="491"/>
        <v>0</v>
      </c>
      <c r="AJ148" s="35"/>
      <c r="AK148" s="35">
        <f t="shared" si="492"/>
        <v>0</v>
      </c>
      <c r="AL148" s="46"/>
      <c r="AM148" s="35">
        <f t="shared" si="493"/>
        <v>0</v>
      </c>
      <c r="AN148" s="35"/>
      <c r="AO148" s="35"/>
      <c r="AP148" s="35">
        <f t="shared" si="267"/>
        <v>0</v>
      </c>
      <c r="AQ148" s="35"/>
      <c r="AR148" s="35">
        <f t="shared" si="494"/>
        <v>0</v>
      </c>
      <c r="AS148" s="35"/>
      <c r="AT148" s="35">
        <f t="shared" si="495"/>
        <v>0</v>
      </c>
      <c r="AU148" s="35"/>
      <c r="AV148" s="35">
        <f t="shared" si="496"/>
        <v>0</v>
      </c>
      <c r="AW148" s="35"/>
      <c r="AX148" s="35">
        <f t="shared" si="497"/>
        <v>0</v>
      </c>
      <c r="AY148" s="35"/>
      <c r="AZ148" s="35">
        <f t="shared" si="498"/>
        <v>0</v>
      </c>
      <c r="BA148" s="46"/>
      <c r="BB148" s="35">
        <f t="shared" si="499"/>
        <v>0</v>
      </c>
      <c r="BC148" s="29" t="s">
        <v>309</v>
      </c>
      <c r="BE148" s="11"/>
    </row>
    <row r="149" spans="1:58" x14ac:dyDescent="0.3">
      <c r="A149" s="1"/>
      <c r="B149" s="59" t="s">
        <v>4</v>
      </c>
      <c r="C149" s="59"/>
      <c r="D149" s="37">
        <f>D154+D155+D156+D157+D158+D159+D160+D161+D165+D169+D173+D174+D178+D182+D186+D190+D195</f>
        <v>1068232.1000000001</v>
      </c>
      <c r="E149" s="37">
        <f>E154+E155+E156+E157+E158+E159+E160+E161+E165+E169+E173+E174+E178+E182+E186+E190+E195</f>
        <v>0</v>
      </c>
      <c r="F149" s="37">
        <f t="shared" si="265"/>
        <v>1068232.1000000001</v>
      </c>
      <c r="G149" s="37">
        <f>G154+G155+G156+G157+G158+G159+G160+G161+G165+G169+G173+G174+G178+G182+G186+G190+G195+G198</f>
        <v>30698.199999999997</v>
      </c>
      <c r="H149" s="37">
        <f t="shared" si="479"/>
        <v>1098930.3</v>
      </c>
      <c r="I149" s="37">
        <f>I154+I155+I156+I157+I158+I159+I160+I161+I165+I169+I173+I174+I178+I182+I186+I190+I195+I198</f>
        <v>0</v>
      </c>
      <c r="J149" s="37">
        <f t="shared" si="480"/>
        <v>1098930.3</v>
      </c>
      <c r="K149" s="37">
        <f>K154+K155+K156+K157+K158+K159+K160+K161+K165+K169+K173+K174+K178+K182+K186+K190+K195+K198</f>
        <v>0</v>
      </c>
      <c r="L149" s="37">
        <f t="shared" si="481"/>
        <v>1098930.3</v>
      </c>
      <c r="M149" s="37">
        <f>M154+M155+M156+M157+M158+M159+M160+M161+M165+M169+M173+M174+M178+M182+M186+M190+M195+M198</f>
        <v>0</v>
      </c>
      <c r="N149" s="37">
        <f t="shared" si="482"/>
        <v>1098930.3</v>
      </c>
      <c r="O149" s="37">
        <f>O154+O155+O156+O157+O158+O159+O160+O161+O165+O169+O173+O174+O178+O182+O186+O190+O195+O198</f>
        <v>121013.87899999999</v>
      </c>
      <c r="P149" s="37">
        <f t="shared" si="483"/>
        <v>1219944.179</v>
      </c>
      <c r="Q149" s="37">
        <f>Q154+Q155+Q156+Q157+Q158+Q159+Q160+Q161+Q165+Q169+Q173+Q174+Q178+Q182+Q186+Q190+Q195+Q198</f>
        <v>0</v>
      </c>
      <c r="R149" s="37">
        <f t="shared" si="484"/>
        <v>1219944.179</v>
      </c>
      <c r="S149" s="37">
        <f>S154+S155+S156+S157+S158+S159+S160+S161+S165+S169+S173+S174+S178+S182+S186+S190+S195+S198+S202</f>
        <v>15502.397999999999</v>
      </c>
      <c r="T149" s="37">
        <f t="shared" si="485"/>
        <v>1235446.577</v>
      </c>
      <c r="U149" s="35">
        <f>U154+U155+U156+U157+U158+U159+U160+U161+U165+U169+U173+U174+U178+U182+U186+U190+U195+U198+U202</f>
        <v>0</v>
      </c>
      <c r="V149" s="37">
        <f t="shared" si="486"/>
        <v>1235446.577</v>
      </c>
      <c r="W149" s="37">
        <f>W154+W155+W156+W157+W158+W159+W160+W161+W165+W169+W173+W174+W178+W182+W186+W190+W195+W198+W202</f>
        <v>-355998.06499999994</v>
      </c>
      <c r="X149" s="35">
        <f t="shared" si="487"/>
        <v>879448.5120000001</v>
      </c>
      <c r="Y149" s="37">
        <f t="shared" ref="Y149:AO149" si="500">Y154+Y155+Y156+Y157+Y158+Y159+Y160+Y161+Y165+Y169+Y173+Y174+Y178+Y182+Y186+Y190+Y195</f>
        <v>771904.09999999986</v>
      </c>
      <c r="Z149" s="37">
        <f t="shared" ref="Z149" si="501">Z154+Z155+Z156+Z157+Z158+Z159+Z160+Z161+Z165+Z169+Z173+Z174+Z178+Z182+Z186+Z190+Z195</f>
        <v>0</v>
      </c>
      <c r="AA149" s="37">
        <f t="shared" si="266"/>
        <v>771904.09999999986</v>
      </c>
      <c r="AB149" s="37">
        <f>AB154+AB155+AB156+AB157+AB158+AB159+AB160+AB161+AB165+AB169+AB173+AB174+AB178+AB182+AB186+AB190+AB195+AB198</f>
        <v>0</v>
      </c>
      <c r="AC149" s="37">
        <f t="shared" si="488"/>
        <v>771904.09999999986</v>
      </c>
      <c r="AD149" s="37">
        <f>AD154+AD155+AD156+AD157+AD158+AD159+AD160+AD161+AD165+AD169+AD173+AD174+AD178+AD182+AD186+AD190+AD195+AD198</f>
        <v>0</v>
      </c>
      <c r="AE149" s="37">
        <f t="shared" si="489"/>
        <v>771904.09999999986</v>
      </c>
      <c r="AF149" s="37">
        <f>AF154+AF155+AF156+AF157+AF158+AF159+AF160+AF161+AF165+AF169+AF173+AF174+AF178+AF182+AF186+AF190+AF195+AF198</f>
        <v>0</v>
      </c>
      <c r="AG149" s="37">
        <f t="shared" si="490"/>
        <v>771904.09999999986</v>
      </c>
      <c r="AH149" s="37">
        <f>AH154+AH155+AH156+AH157+AH158+AH159+AH160+AH161+AH165+AH169+AH173+AH174+AH178+AH182+AH186+AH190+AH195+AH198</f>
        <v>-6816.6819999999998</v>
      </c>
      <c r="AI149" s="37">
        <f t="shared" si="491"/>
        <v>765087.41799999983</v>
      </c>
      <c r="AJ149" s="35">
        <f>AJ154+AJ155+AJ156+AJ157+AJ158+AJ159+AJ160+AJ161+AJ165+AJ169+AJ173+AJ174+AJ178+AJ182+AJ186+AJ190+AJ195+AJ198+AJ202</f>
        <v>0</v>
      </c>
      <c r="AK149" s="37">
        <f t="shared" si="492"/>
        <v>765087.41799999983</v>
      </c>
      <c r="AL149" s="37">
        <f>AL154+AL155+AL156+AL157+AL158+AL159+AL160+AL161+AL165+AL169+AL173+AL174+AL178+AL182+AL186+AL190+AL195+AL198+AL202</f>
        <v>88311.4</v>
      </c>
      <c r="AM149" s="35">
        <f t="shared" si="493"/>
        <v>853398.81799999985</v>
      </c>
      <c r="AN149" s="37">
        <f t="shared" si="500"/>
        <v>1699506.2</v>
      </c>
      <c r="AO149" s="37">
        <f t="shared" si="500"/>
        <v>0</v>
      </c>
      <c r="AP149" s="37">
        <f t="shared" si="267"/>
        <v>1699506.2</v>
      </c>
      <c r="AQ149" s="37">
        <f>AQ154+AQ155+AQ156+AQ157+AQ158+AQ159+AQ160+AQ161+AQ165+AQ169+AQ173+AQ174+AQ178+AQ182+AQ186+AQ190+AQ195+AQ198</f>
        <v>0</v>
      </c>
      <c r="AR149" s="37">
        <f t="shared" si="494"/>
        <v>1699506.2</v>
      </c>
      <c r="AS149" s="37">
        <f>AS154+AS155+AS156+AS157+AS158+AS159+AS160+AS161+AS165+AS169+AS173+AS174+AS178+AS182+AS186+AS190+AS195+AS198</f>
        <v>0</v>
      </c>
      <c r="AT149" s="37">
        <f t="shared" si="495"/>
        <v>1699506.2</v>
      </c>
      <c r="AU149" s="37">
        <f>AU154+AU155+AU156+AU157+AU158+AU159+AU160+AU161+AU165+AU169+AU173+AU174+AU178+AU182+AU186+AU190+AU195+AU198</f>
        <v>0</v>
      </c>
      <c r="AV149" s="37">
        <f t="shared" si="496"/>
        <v>1699506.2</v>
      </c>
      <c r="AW149" s="37">
        <f>AW154+AW155+AW156+AW157+AW158+AW159+AW160+AW161+AW165+AW169+AW173+AW174+AW178+AW182+AW186+AW190+AW195+AW198</f>
        <v>142302.80299999999</v>
      </c>
      <c r="AX149" s="37">
        <f t="shared" si="497"/>
        <v>1841809.003</v>
      </c>
      <c r="AY149" s="35">
        <f>AY154+AY155+AY156+AY157+AY158+AY159+AY160+AY161+AY165+AY169+AY173+AY174+AY178+AY182+AY186+AY190+AY195+AY198+AY202</f>
        <v>0</v>
      </c>
      <c r="AZ149" s="37">
        <f t="shared" si="498"/>
        <v>1841809.003</v>
      </c>
      <c r="BA149" s="37">
        <f>BA154+BA155+BA156+BA157+BA158+BA159+BA160+BA161+BA165+BA169+BA173+BA174+BA178+BA182+BA186+BA190+BA195+BA198+BA202</f>
        <v>100264.44799999999</v>
      </c>
      <c r="BB149" s="35">
        <f t="shared" si="499"/>
        <v>1942073.4510000001</v>
      </c>
      <c r="BC149" s="31"/>
      <c r="BD149" s="24"/>
      <c r="BE149" s="17"/>
      <c r="BF149" s="18"/>
    </row>
    <row r="150" spans="1:58" x14ac:dyDescent="0.3">
      <c r="A150" s="1"/>
      <c r="B150" s="7" t="s">
        <v>5</v>
      </c>
      <c r="C150" s="10"/>
      <c r="D150" s="36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5"/>
      <c r="V150" s="37"/>
      <c r="W150" s="37"/>
      <c r="X150" s="35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5"/>
      <c r="AK150" s="37"/>
      <c r="AL150" s="37"/>
      <c r="AM150" s="35"/>
      <c r="AN150" s="37"/>
      <c r="AO150" s="37"/>
      <c r="AP150" s="37"/>
      <c r="AQ150" s="37"/>
      <c r="AR150" s="37"/>
      <c r="AS150" s="37"/>
      <c r="AT150" s="37"/>
      <c r="AU150" s="37"/>
      <c r="AV150" s="37"/>
      <c r="AW150" s="37"/>
      <c r="AX150" s="37"/>
      <c r="AY150" s="35"/>
      <c r="AZ150" s="37"/>
      <c r="BA150" s="37"/>
      <c r="BB150" s="35"/>
      <c r="BC150" s="31"/>
      <c r="BD150" s="24"/>
      <c r="BE150" s="17"/>
      <c r="BF150" s="18"/>
    </row>
    <row r="151" spans="1:58" s="18" customFormat="1" hidden="1" x14ac:dyDescent="0.3">
      <c r="A151" s="16"/>
      <c r="B151" s="19" t="s">
        <v>6</v>
      </c>
      <c r="C151" s="20"/>
      <c r="D151" s="36">
        <f>D154+D155+D156+D157+D158+D159+D160+D163+D167+D171+D173+D176+D180+D184+D188+D192</f>
        <v>446886.1</v>
      </c>
      <c r="E151" s="37">
        <f>E154+E155+E156+E157+E158+E159+E160+E163+E167+E171+E173+E176+E180+E184+E188+E192</f>
        <v>0</v>
      </c>
      <c r="F151" s="37">
        <f t="shared" si="265"/>
        <v>446886.1</v>
      </c>
      <c r="G151" s="37">
        <f>G154+G155+G156+G157+G158+G159+G160+G163+G167+G171+G173+G176+G180+G184+G188+G192+G198</f>
        <v>30698.199999999997</v>
      </c>
      <c r="H151" s="37">
        <f t="shared" ref="H151:H161" si="502">F151+G151</f>
        <v>477584.3</v>
      </c>
      <c r="I151" s="37">
        <f>I154+I155+I156+I157+I158+I159+I160+I163+I167+I171+I173+I176+I180+I184+I188+I192+I198</f>
        <v>0</v>
      </c>
      <c r="J151" s="37">
        <f t="shared" ref="J151:J161" si="503">H151+I151</f>
        <v>477584.3</v>
      </c>
      <c r="K151" s="37">
        <f>K154+K155+K156+K157+K158+K159+K160+K163+K167+K171+K173+K176+K180+K184+K188+K192+K200</f>
        <v>0</v>
      </c>
      <c r="L151" s="37">
        <f t="shared" ref="L151:L161" si="504">J151+K151</f>
        <v>477584.3</v>
      </c>
      <c r="M151" s="37">
        <f>M154+M155+M156+M157+M158+M159+M160+M163+M167+M171+M173+M176+M180+M184+M188+M192+M200</f>
        <v>0</v>
      </c>
      <c r="N151" s="37">
        <f t="shared" ref="N151:N161" si="505">L151+M151</f>
        <v>477584.3</v>
      </c>
      <c r="O151" s="37">
        <f>O154+O155+O156+O157+O158+O159+O160+O163+O167+O171+O173+O176+O180+O184+O188+O192+O200</f>
        <v>-135486.12100000001</v>
      </c>
      <c r="P151" s="37">
        <f t="shared" ref="P151:P161" si="506">N151+O151</f>
        <v>342098.179</v>
      </c>
      <c r="Q151" s="37">
        <f>Q154+Q155+Q156+Q157+Q158+Q159+Q160+Q163+Q167+Q171+Q173+Q176+Q180+Q184+Q188+Q192+Q200</f>
        <v>0</v>
      </c>
      <c r="R151" s="37">
        <f t="shared" ref="R151:R161" si="507">P151+Q151</f>
        <v>342098.179</v>
      </c>
      <c r="S151" s="37">
        <f>S154+S155+S156+S157+S158+S159+S160+S163+S167+S171+S173+S176+S180+S184+S188+S192+S200+S202</f>
        <v>15502.397999999999</v>
      </c>
      <c r="T151" s="37">
        <f t="shared" ref="T151:T161" si="508">R151+S151</f>
        <v>357600.57699999999</v>
      </c>
      <c r="U151" s="35">
        <f>U154+U155+U156+U157+U158+U159+U160+U163+U167+U171+U173+U176+U180+U184+U188+U192+U200+U202</f>
        <v>0</v>
      </c>
      <c r="V151" s="37">
        <f t="shared" ref="V151:V161" si="509">T151+U151</f>
        <v>357600.57699999999</v>
      </c>
      <c r="W151" s="37">
        <f>W154+W155+W156+W157+W158+W159+W160+W163+W167+W171+W173+W176+W180+W184+W188+W192+W200+W202</f>
        <v>-142394.66500000001</v>
      </c>
      <c r="X151" s="37">
        <f t="shared" ref="X151:X161" si="510">V151+W151</f>
        <v>215205.91199999998</v>
      </c>
      <c r="Y151" s="37">
        <f t="shared" ref="Y151:AO151" si="511">Y154+Y155+Y156+Y157+Y158+Y159+Y160+Y163+Y167+Y171+Y173+Y176+Y180+Y184+Y188+Y192</f>
        <v>246904.09999999998</v>
      </c>
      <c r="Z151" s="37">
        <f t="shared" ref="Z151" si="512">Z154+Z155+Z156+Z157+Z158+Z159+Z160+Z163+Z167+Z171+Z173+Z176+Z180+Z184+Z188+Z192</f>
        <v>0</v>
      </c>
      <c r="AA151" s="37">
        <f t="shared" si="266"/>
        <v>246904.09999999998</v>
      </c>
      <c r="AB151" s="37">
        <f>AB154+AB155+AB156+AB157+AB158+AB159+AB160+AB163+AB167+AB171+AB173+AB176+AB180+AB184+AB188+AB192+AB198</f>
        <v>0</v>
      </c>
      <c r="AC151" s="37">
        <f t="shared" ref="AC151:AC161" si="513">AA151+AB151</f>
        <v>246904.09999999998</v>
      </c>
      <c r="AD151" s="37">
        <f>AD154+AD155+AD156+AD157+AD158+AD159+AD160+AD163+AD167+AD171+AD173+AD176+AD180+AD184+AD188+AD192+AD198</f>
        <v>0</v>
      </c>
      <c r="AE151" s="37">
        <f t="shared" ref="AE151:AE161" si="514">AC151+AD151</f>
        <v>246904.09999999998</v>
      </c>
      <c r="AF151" s="37">
        <f>AF154+AF155+AF156+AF157+AF158+AF159+AF160+AF163+AF167+AF171+AF173+AF176+AF180+AF184+AF188+AF192+AF198</f>
        <v>0</v>
      </c>
      <c r="AG151" s="37">
        <f t="shared" ref="AG151:AG161" si="515">AE151+AF151</f>
        <v>246904.09999999998</v>
      </c>
      <c r="AH151" s="37">
        <f>AH154+AH155+AH156+AH157+AH158+AH159+AH160+AH163+AH167+AH171+AH173+AH176+AH180+AH184+AH188+AH192+AH198</f>
        <v>-6816.6819999999998</v>
      </c>
      <c r="AI151" s="37">
        <f t="shared" ref="AI151:AI161" si="516">AG151+AH151</f>
        <v>240087.41799999998</v>
      </c>
      <c r="AJ151" s="35">
        <f>AJ154+AJ155+AJ156+AJ157+AJ158+AJ159+AJ160+AJ163+AJ167+AJ171+AJ173+AJ176+AJ180+AJ184+AJ188+AJ192+AJ200+AJ202</f>
        <v>0</v>
      </c>
      <c r="AK151" s="37">
        <f t="shared" ref="AK151:AK161" si="517">AI151+AJ151</f>
        <v>240087.41799999998</v>
      </c>
      <c r="AL151" s="37">
        <f>AL154+AL155+AL156+AL157+AL158+AL159+AL160+AL163+AL167+AL171+AL173+AL176+AL180+AL184+AL188+AL192+AL200+AL202</f>
        <v>0</v>
      </c>
      <c r="AM151" s="37">
        <f t="shared" ref="AM151:AM161" si="518">AK151+AL151</f>
        <v>240087.41799999998</v>
      </c>
      <c r="AN151" s="37">
        <f t="shared" si="511"/>
        <v>574506.19999999995</v>
      </c>
      <c r="AO151" s="37">
        <f t="shared" si="511"/>
        <v>0</v>
      </c>
      <c r="AP151" s="37">
        <f t="shared" si="267"/>
        <v>574506.19999999995</v>
      </c>
      <c r="AQ151" s="37">
        <f>AQ154+AQ155+AQ156+AQ157+AQ158+AQ159+AQ160+AQ163+AQ167+AQ171+AQ173+AQ176+AQ180+AQ184+AQ188+AQ192+AQ198</f>
        <v>0</v>
      </c>
      <c r="AR151" s="37">
        <f t="shared" ref="AR151:AR161" si="519">AP151+AQ151</f>
        <v>574506.19999999995</v>
      </c>
      <c r="AS151" s="37">
        <f>AS154+AS155+AS156+AS157+AS158+AS159+AS160+AS163+AS167+AS171+AS173+AS176+AS180+AS184+AS188+AS192+AS198</f>
        <v>0</v>
      </c>
      <c r="AT151" s="37">
        <f t="shared" ref="AT151:AT161" si="520">AR151+AS151</f>
        <v>574506.19999999995</v>
      </c>
      <c r="AU151" s="37">
        <f>AU154+AU155+AU156+AU157+AU158+AU159+AU160+AU163+AU167+AU171+AU173+AU176+AU180+AU184+AU188+AU192+AU198</f>
        <v>0</v>
      </c>
      <c r="AV151" s="37">
        <f t="shared" ref="AV151:AV161" si="521">AT151+AU151</f>
        <v>574506.19999999995</v>
      </c>
      <c r="AW151" s="37">
        <f>AW154+AW155+AW156+AW157+AW158+AW159+AW160+AW163+AW167+AW171+AW173+AW176+AW180+AW184+AW188+AW192+AW198</f>
        <v>142302.80299999999</v>
      </c>
      <c r="AX151" s="37">
        <f t="shared" ref="AX151:AX161" si="522">AV151+AW151</f>
        <v>716809.00299999991</v>
      </c>
      <c r="AY151" s="35">
        <f>AY154+AY155+AY156+AY157+AY158+AY159+AY160+AY163+AY167+AY171+AY173+AY176+AY180+AY184+AY188+AY192+AY200+AY202</f>
        <v>0</v>
      </c>
      <c r="AZ151" s="37">
        <f t="shared" ref="AZ151:AZ161" si="523">AX151+AY151</f>
        <v>716809.00299999991</v>
      </c>
      <c r="BA151" s="37">
        <f>BA154+BA155+BA156+BA157+BA158+BA159+BA160+BA163+BA167+BA171+BA173+BA176+BA180+BA184+BA188+BA192+BA200+BA202</f>
        <v>100264.448</v>
      </c>
      <c r="BB151" s="37">
        <f t="shared" ref="BB151:BB161" si="524">AZ151+BA151</f>
        <v>817073.45099999988</v>
      </c>
      <c r="BC151" s="32"/>
      <c r="BD151" s="24" t="s">
        <v>51</v>
      </c>
      <c r="BE151" s="17"/>
    </row>
    <row r="152" spans="1:58" x14ac:dyDescent="0.3">
      <c r="A152" s="1"/>
      <c r="B152" s="59" t="s">
        <v>20</v>
      </c>
      <c r="C152" s="10"/>
      <c r="D152" s="36">
        <f>D164+D168+D172+D177+D181+D185+D189+D197+D193</f>
        <v>621346</v>
      </c>
      <c r="E152" s="37">
        <f>E164+E168+E172+E177+E181+E185+E189+E197+E193</f>
        <v>0</v>
      </c>
      <c r="F152" s="37">
        <f t="shared" si="265"/>
        <v>621346</v>
      </c>
      <c r="G152" s="37">
        <f>G164+G168+G172+G177+G181+G185+G189+G197+G193</f>
        <v>0</v>
      </c>
      <c r="H152" s="37">
        <f t="shared" si="502"/>
        <v>621346</v>
      </c>
      <c r="I152" s="37">
        <f>I164+I168+I172+I177+I181+I185+I189+I197+I193</f>
        <v>0</v>
      </c>
      <c r="J152" s="37">
        <f t="shared" si="503"/>
        <v>621346</v>
      </c>
      <c r="K152" s="37">
        <f>K164+K168+K172+K177+K181+K185+K189+K197+K193+K201</f>
        <v>0</v>
      </c>
      <c r="L152" s="37">
        <f t="shared" si="504"/>
        <v>621346</v>
      </c>
      <c r="M152" s="37">
        <f>M164+M168+M172+M177+M181+M185+M189+M197+M193+M201</f>
        <v>0</v>
      </c>
      <c r="N152" s="37">
        <f t="shared" si="505"/>
        <v>621346</v>
      </c>
      <c r="O152" s="37">
        <f>O164+O168+O172+O177+O181+O185+O189+O197+O193+O201</f>
        <v>0</v>
      </c>
      <c r="P152" s="37">
        <f t="shared" si="506"/>
        <v>621346</v>
      </c>
      <c r="Q152" s="37">
        <f>Q164+Q168+Q172+Q177+Q181+Q185+Q189+Q197+Q193+Q201</f>
        <v>0</v>
      </c>
      <c r="R152" s="37">
        <f t="shared" si="507"/>
        <v>621346</v>
      </c>
      <c r="S152" s="37">
        <f>S164+S168+S172+S177+S181+S185+S189+S197+S193+S201</f>
        <v>0</v>
      </c>
      <c r="T152" s="37">
        <f t="shared" si="508"/>
        <v>621346</v>
      </c>
      <c r="U152" s="35">
        <f>U164+U168+U172+U177+U181+U185+U189+U197+U193+U201</f>
        <v>0</v>
      </c>
      <c r="V152" s="37">
        <f t="shared" si="509"/>
        <v>621346</v>
      </c>
      <c r="W152" s="37">
        <f>W164+W168+W172+W177+W181+W185+W189+W197+W193+W201</f>
        <v>-213603.4</v>
      </c>
      <c r="X152" s="35">
        <f t="shared" si="510"/>
        <v>407742.6</v>
      </c>
      <c r="Y152" s="37">
        <f t="shared" ref="Y152:AO152" si="525">Y164+Y168+Y172+Y177+Y181+Y185+Y189+Y197+Y193</f>
        <v>525000</v>
      </c>
      <c r="Z152" s="37">
        <f t="shared" ref="Z152:AB152" si="526">Z164+Z168+Z172+Z177+Z181+Z185+Z189+Z197+Z193</f>
        <v>0</v>
      </c>
      <c r="AA152" s="37">
        <f t="shared" si="266"/>
        <v>525000</v>
      </c>
      <c r="AB152" s="37">
        <f t="shared" si="526"/>
        <v>0</v>
      </c>
      <c r="AC152" s="37">
        <f t="shared" si="513"/>
        <v>525000</v>
      </c>
      <c r="AD152" s="37">
        <f t="shared" ref="AD152:AF152" si="527">AD164+AD168+AD172+AD177+AD181+AD185+AD189+AD197+AD193</f>
        <v>0</v>
      </c>
      <c r="AE152" s="37">
        <f t="shared" si="514"/>
        <v>525000</v>
      </c>
      <c r="AF152" s="37">
        <f t="shared" si="527"/>
        <v>0</v>
      </c>
      <c r="AG152" s="37">
        <f t="shared" si="515"/>
        <v>525000</v>
      </c>
      <c r="AH152" s="37">
        <f t="shared" ref="AH152:AJ152" si="528">AH164+AH168+AH172+AH177+AH181+AH185+AH189+AH197+AH193</f>
        <v>0</v>
      </c>
      <c r="AI152" s="37">
        <f t="shared" si="516"/>
        <v>525000</v>
      </c>
      <c r="AJ152" s="35">
        <f t="shared" si="528"/>
        <v>0</v>
      </c>
      <c r="AK152" s="37">
        <f t="shared" si="517"/>
        <v>525000</v>
      </c>
      <c r="AL152" s="37">
        <f t="shared" ref="AL152" si="529">AL164+AL168+AL172+AL177+AL181+AL185+AL189+AL197+AL193</f>
        <v>88311.4</v>
      </c>
      <c r="AM152" s="35">
        <f t="shared" si="518"/>
        <v>613311.4</v>
      </c>
      <c r="AN152" s="37">
        <f t="shared" si="525"/>
        <v>1125000</v>
      </c>
      <c r="AO152" s="37">
        <f t="shared" si="525"/>
        <v>0</v>
      </c>
      <c r="AP152" s="37">
        <f t="shared" si="267"/>
        <v>1125000</v>
      </c>
      <c r="AQ152" s="37">
        <f t="shared" ref="AQ152:AS152" si="530">AQ164+AQ168+AQ172+AQ177+AQ181+AQ185+AQ189+AQ197+AQ193</f>
        <v>0</v>
      </c>
      <c r="AR152" s="37">
        <f t="shared" si="519"/>
        <v>1125000</v>
      </c>
      <c r="AS152" s="37">
        <f t="shared" si="530"/>
        <v>0</v>
      </c>
      <c r="AT152" s="37">
        <f t="shared" si="520"/>
        <v>1125000</v>
      </c>
      <c r="AU152" s="37">
        <f t="shared" ref="AU152:AW152" si="531">AU164+AU168+AU172+AU177+AU181+AU185+AU189+AU197+AU193</f>
        <v>0</v>
      </c>
      <c r="AV152" s="37">
        <f t="shared" si="521"/>
        <v>1125000</v>
      </c>
      <c r="AW152" s="37">
        <f t="shared" si="531"/>
        <v>0</v>
      </c>
      <c r="AX152" s="37">
        <f t="shared" si="522"/>
        <v>1125000</v>
      </c>
      <c r="AY152" s="35">
        <f t="shared" ref="AY152:BA152" si="532">AY164+AY168+AY172+AY177+AY181+AY185+AY189+AY197+AY193</f>
        <v>0</v>
      </c>
      <c r="AZ152" s="37">
        <f t="shared" si="523"/>
        <v>1125000</v>
      </c>
      <c r="BA152" s="37">
        <f t="shared" si="532"/>
        <v>-2.9103830456733704E-11</v>
      </c>
      <c r="BB152" s="35">
        <f t="shared" si="524"/>
        <v>1125000</v>
      </c>
      <c r="BC152" s="31"/>
      <c r="BD152" s="24"/>
      <c r="BE152" s="17"/>
      <c r="BF152" s="18"/>
    </row>
    <row r="153" spans="1:58" x14ac:dyDescent="0.3">
      <c r="A153" s="1"/>
      <c r="B153" s="59" t="s">
        <v>19</v>
      </c>
      <c r="C153" s="10"/>
      <c r="D153" s="36"/>
      <c r="E153" s="37"/>
      <c r="F153" s="37"/>
      <c r="G153" s="37"/>
      <c r="H153" s="37"/>
      <c r="I153" s="37"/>
      <c r="J153" s="37"/>
      <c r="K153" s="37">
        <f>K194</f>
        <v>0</v>
      </c>
      <c r="L153" s="37">
        <f t="shared" si="504"/>
        <v>0</v>
      </c>
      <c r="M153" s="37">
        <f>M194</f>
        <v>0</v>
      </c>
      <c r="N153" s="37">
        <f t="shared" si="505"/>
        <v>0</v>
      </c>
      <c r="O153" s="37">
        <f>O194</f>
        <v>256500</v>
      </c>
      <c r="P153" s="37">
        <f t="shared" si="506"/>
        <v>256500</v>
      </c>
      <c r="Q153" s="37">
        <f>Q194</f>
        <v>0</v>
      </c>
      <c r="R153" s="37">
        <f t="shared" si="507"/>
        <v>256500</v>
      </c>
      <c r="S153" s="37">
        <f>S194</f>
        <v>0</v>
      </c>
      <c r="T153" s="37">
        <f t="shared" si="508"/>
        <v>256500</v>
      </c>
      <c r="U153" s="35">
        <f>U194</f>
        <v>0</v>
      </c>
      <c r="V153" s="37">
        <f t="shared" si="509"/>
        <v>256500</v>
      </c>
      <c r="W153" s="37">
        <f>W194</f>
        <v>0</v>
      </c>
      <c r="X153" s="35">
        <f t="shared" si="510"/>
        <v>256500</v>
      </c>
      <c r="Y153" s="37"/>
      <c r="Z153" s="37"/>
      <c r="AA153" s="37"/>
      <c r="AB153" s="37"/>
      <c r="AC153" s="37"/>
      <c r="AD153" s="37"/>
      <c r="AE153" s="37"/>
      <c r="AF153" s="37"/>
      <c r="AG153" s="37">
        <f t="shared" si="515"/>
        <v>0</v>
      </c>
      <c r="AH153" s="37"/>
      <c r="AI153" s="37">
        <f t="shared" si="516"/>
        <v>0</v>
      </c>
      <c r="AJ153" s="35"/>
      <c r="AK153" s="37">
        <f t="shared" si="517"/>
        <v>0</v>
      </c>
      <c r="AL153" s="37"/>
      <c r="AM153" s="35">
        <f t="shared" si="518"/>
        <v>0</v>
      </c>
      <c r="AN153" s="37"/>
      <c r="AO153" s="37"/>
      <c r="AP153" s="37"/>
      <c r="AQ153" s="37"/>
      <c r="AR153" s="37"/>
      <c r="AS153" s="37"/>
      <c r="AT153" s="37"/>
      <c r="AU153" s="37"/>
      <c r="AV153" s="37">
        <f t="shared" si="521"/>
        <v>0</v>
      </c>
      <c r="AW153" s="37"/>
      <c r="AX153" s="37">
        <f t="shared" si="522"/>
        <v>0</v>
      </c>
      <c r="AY153" s="35"/>
      <c r="AZ153" s="37">
        <f t="shared" si="523"/>
        <v>0</v>
      </c>
      <c r="BA153" s="37"/>
      <c r="BB153" s="35">
        <f t="shared" si="524"/>
        <v>0</v>
      </c>
      <c r="BC153" s="31"/>
      <c r="BD153" s="24"/>
      <c r="BE153" s="17"/>
      <c r="BF153" s="18"/>
    </row>
    <row r="154" spans="1:58" ht="56.25" x14ac:dyDescent="0.3">
      <c r="A154" s="1" t="s">
        <v>168</v>
      </c>
      <c r="B154" s="59" t="s">
        <v>110</v>
      </c>
      <c r="C154" s="6" t="s">
        <v>111</v>
      </c>
      <c r="D154" s="34">
        <v>11495</v>
      </c>
      <c r="E154" s="35"/>
      <c r="F154" s="35">
        <f t="shared" si="265"/>
        <v>11495</v>
      </c>
      <c r="G154" s="35"/>
      <c r="H154" s="35">
        <f t="shared" si="502"/>
        <v>11495</v>
      </c>
      <c r="I154" s="35"/>
      <c r="J154" s="35">
        <f t="shared" si="503"/>
        <v>11495</v>
      </c>
      <c r="K154" s="35"/>
      <c r="L154" s="35">
        <f t="shared" si="504"/>
        <v>11495</v>
      </c>
      <c r="M154" s="35"/>
      <c r="N154" s="35">
        <f t="shared" si="505"/>
        <v>11495</v>
      </c>
      <c r="O154" s="78"/>
      <c r="P154" s="35">
        <f t="shared" si="506"/>
        <v>11495</v>
      </c>
      <c r="Q154" s="35"/>
      <c r="R154" s="35">
        <f t="shared" si="507"/>
        <v>11495</v>
      </c>
      <c r="S154" s="35"/>
      <c r="T154" s="35">
        <f t="shared" si="508"/>
        <v>11495</v>
      </c>
      <c r="U154" s="35"/>
      <c r="V154" s="35">
        <f t="shared" si="509"/>
        <v>11495</v>
      </c>
      <c r="W154" s="46"/>
      <c r="X154" s="35">
        <f t="shared" si="510"/>
        <v>11495</v>
      </c>
      <c r="Y154" s="35">
        <v>0</v>
      </c>
      <c r="Z154" s="35"/>
      <c r="AA154" s="35">
        <f t="shared" si="266"/>
        <v>0</v>
      </c>
      <c r="AB154" s="35"/>
      <c r="AC154" s="35">
        <f t="shared" si="513"/>
        <v>0</v>
      </c>
      <c r="AD154" s="35"/>
      <c r="AE154" s="35">
        <f t="shared" si="514"/>
        <v>0</v>
      </c>
      <c r="AF154" s="35"/>
      <c r="AG154" s="35">
        <f t="shared" si="515"/>
        <v>0</v>
      </c>
      <c r="AH154" s="35"/>
      <c r="AI154" s="35">
        <f t="shared" si="516"/>
        <v>0</v>
      </c>
      <c r="AJ154" s="35"/>
      <c r="AK154" s="35">
        <f t="shared" si="517"/>
        <v>0</v>
      </c>
      <c r="AL154" s="46"/>
      <c r="AM154" s="35">
        <f t="shared" si="518"/>
        <v>0</v>
      </c>
      <c r="AN154" s="35">
        <v>0</v>
      </c>
      <c r="AO154" s="35"/>
      <c r="AP154" s="35">
        <f t="shared" si="267"/>
        <v>0</v>
      </c>
      <c r="AQ154" s="35"/>
      <c r="AR154" s="35">
        <f t="shared" si="519"/>
        <v>0</v>
      </c>
      <c r="AS154" s="35"/>
      <c r="AT154" s="35">
        <f t="shared" si="520"/>
        <v>0</v>
      </c>
      <c r="AU154" s="35"/>
      <c r="AV154" s="35">
        <f t="shared" si="521"/>
        <v>0</v>
      </c>
      <c r="AW154" s="35"/>
      <c r="AX154" s="35">
        <f t="shared" si="522"/>
        <v>0</v>
      </c>
      <c r="AY154" s="35"/>
      <c r="AZ154" s="35">
        <f t="shared" si="523"/>
        <v>0</v>
      </c>
      <c r="BA154" s="46"/>
      <c r="BB154" s="35">
        <f t="shared" si="524"/>
        <v>0</v>
      </c>
      <c r="BC154" s="29" t="s">
        <v>265</v>
      </c>
      <c r="BE154" s="11"/>
    </row>
    <row r="155" spans="1:58" ht="56.25" x14ac:dyDescent="0.3">
      <c r="A155" s="1" t="s">
        <v>169</v>
      </c>
      <c r="B155" s="59" t="s">
        <v>112</v>
      </c>
      <c r="C155" s="10" t="s">
        <v>111</v>
      </c>
      <c r="D155" s="34">
        <v>5820.5</v>
      </c>
      <c r="E155" s="35"/>
      <c r="F155" s="35">
        <f t="shared" si="265"/>
        <v>5820.5</v>
      </c>
      <c r="G155" s="35"/>
      <c r="H155" s="35">
        <f t="shared" si="502"/>
        <v>5820.5</v>
      </c>
      <c r="I155" s="35"/>
      <c r="J155" s="35">
        <f t="shared" si="503"/>
        <v>5820.5</v>
      </c>
      <c r="K155" s="35"/>
      <c r="L155" s="35">
        <f t="shared" si="504"/>
        <v>5820.5</v>
      </c>
      <c r="M155" s="35"/>
      <c r="N155" s="35">
        <f t="shared" si="505"/>
        <v>5820.5</v>
      </c>
      <c r="O155" s="78"/>
      <c r="P155" s="35">
        <f t="shared" si="506"/>
        <v>5820.5</v>
      </c>
      <c r="Q155" s="35"/>
      <c r="R155" s="35">
        <f t="shared" si="507"/>
        <v>5820.5</v>
      </c>
      <c r="S155" s="35"/>
      <c r="T155" s="35">
        <f t="shared" si="508"/>
        <v>5820.5</v>
      </c>
      <c r="U155" s="35"/>
      <c r="V155" s="35">
        <f t="shared" si="509"/>
        <v>5820.5</v>
      </c>
      <c r="W155" s="46"/>
      <c r="X155" s="35">
        <f t="shared" si="510"/>
        <v>5820.5</v>
      </c>
      <c r="Y155" s="35">
        <v>0</v>
      </c>
      <c r="Z155" s="35"/>
      <c r="AA155" s="35">
        <f t="shared" si="266"/>
        <v>0</v>
      </c>
      <c r="AB155" s="35"/>
      <c r="AC155" s="35">
        <f t="shared" si="513"/>
        <v>0</v>
      </c>
      <c r="AD155" s="35"/>
      <c r="AE155" s="35">
        <f t="shared" si="514"/>
        <v>0</v>
      </c>
      <c r="AF155" s="35"/>
      <c r="AG155" s="35">
        <f t="shared" si="515"/>
        <v>0</v>
      </c>
      <c r="AH155" s="35"/>
      <c r="AI155" s="35">
        <f t="shared" si="516"/>
        <v>0</v>
      </c>
      <c r="AJ155" s="35"/>
      <c r="AK155" s="35">
        <f t="shared" si="517"/>
        <v>0</v>
      </c>
      <c r="AL155" s="46"/>
      <c r="AM155" s="35">
        <f t="shared" si="518"/>
        <v>0</v>
      </c>
      <c r="AN155" s="35">
        <v>0</v>
      </c>
      <c r="AO155" s="35"/>
      <c r="AP155" s="35">
        <f t="shared" si="267"/>
        <v>0</v>
      </c>
      <c r="AQ155" s="35"/>
      <c r="AR155" s="35">
        <f t="shared" si="519"/>
        <v>0</v>
      </c>
      <c r="AS155" s="35"/>
      <c r="AT155" s="35">
        <f t="shared" si="520"/>
        <v>0</v>
      </c>
      <c r="AU155" s="35"/>
      <c r="AV155" s="35">
        <f t="shared" si="521"/>
        <v>0</v>
      </c>
      <c r="AW155" s="35"/>
      <c r="AX155" s="35">
        <f t="shared" si="522"/>
        <v>0</v>
      </c>
      <c r="AY155" s="35"/>
      <c r="AZ155" s="35">
        <f t="shared" si="523"/>
        <v>0</v>
      </c>
      <c r="BA155" s="46"/>
      <c r="BB155" s="35">
        <f t="shared" si="524"/>
        <v>0</v>
      </c>
      <c r="BC155" s="29" t="s">
        <v>266</v>
      </c>
      <c r="BE155" s="11"/>
    </row>
    <row r="156" spans="1:58" ht="56.25" x14ac:dyDescent="0.3">
      <c r="A156" s="1" t="s">
        <v>170</v>
      </c>
      <c r="B156" s="59" t="s">
        <v>113</v>
      </c>
      <c r="C156" s="2" t="s">
        <v>111</v>
      </c>
      <c r="D156" s="34">
        <v>18000</v>
      </c>
      <c r="E156" s="35"/>
      <c r="F156" s="35">
        <f t="shared" si="265"/>
        <v>18000</v>
      </c>
      <c r="G156" s="35"/>
      <c r="H156" s="35">
        <f t="shared" si="502"/>
        <v>18000</v>
      </c>
      <c r="I156" s="35"/>
      <c r="J156" s="35">
        <f t="shared" si="503"/>
        <v>18000</v>
      </c>
      <c r="K156" s="35"/>
      <c r="L156" s="35">
        <f t="shared" si="504"/>
        <v>18000</v>
      </c>
      <c r="M156" s="35"/>
      <c r="N156" s="35">
        <f t="shared" si="505"/>
        <v>18000</v>
      </c>
      <c r="O156" s="78">
        <v>-18000</v>
      </c>
      <c r="P156" s="35">
        <f t="shared" si="506"/>
        <v>0</v>
      </c>
      <c r="Q156" s="35"/>
      <c r="R156" s="35">
        <f t="shared" si="507"/>
        <v>0</v>
      </c>
      <c r="S156" s="35"/>
      <c r="T156" s="35">
        <f t="shared" si="508"/>
        <v>0</v>
      </c>
      <c r="U156" s="35"/>
      <c r="V156" s="35">
        <f t="shared" si="509"/>
        <v>0</v>
      </c>
      <c r="W156" s="46"/>
      <c r="X156" s="35">
        <f t="shared" si="510"/>
        <v>0</v>
      </c>
      <c r="Y156" s="35">
        <v>0</v>
      </c>
      <c r="Z156" s="35"/>
      <c r="AA156" s="35">
        <f t="shared" si="266"/>
        <v>0</v>
      </c>
      <c r="AB156" s="35"/>
      <c r="AC156" s="35">
        <f t="shared" si="513"/>
        <v>0</v>
      </c>
      <c r="AD156" s="35"/>
      <c r="AE156" s="35">
        <f t="shared" si="514"/>
        <v>0</v>
      </c>
      <c r="AF156" s="35"/>
      <c r="AG156" s="35">
        <f t="shared" si="515"/>
        <v>0</v>
      </c>
      <c r="AH156" s="35">
        <v>18000</v>
      </c>
      <c r="AI156" s="35">
        <f t="shared" si="516"/>
        <v>18000</v>
      </c>
      <c r="AJ156" s="35"/>
      <c r="AK156" s="35">
        <f t="shared" si="517"/>
        <v>18000</v>
      </c>
      <c r="AL156" s="46"/>
      <c r="AM156" s="35">
        <f t="shared" si="518"/>
        <v>18000</v>
      </c>
      <c r="AN156" s="35">
        <v>180000</v>
      </c>
      <c r="AO156" s="35"/>
      <c r="AP156" s="35">
        <f t="shared" si="267"/>
        <v>180000</v>
      </c>
      <c r="AQ156" s="35"/>
      <c r="AR156" s="35">
        <f t="shared" si="519"/>
        <v>180000</v>
      </c>
      <c r="AS156" s="35"/>
      <c r="AT156" s="35">
        <f t="shared" si="520"/>
        <v>180000</v>
      </c>
      <c r="AU156" s="35"/>
      <c r="AV156" s="35">
        <f t="shared" si="521"/>
        <v>180000</v>
      </c>
      <c r="AW156" s="35"/>
      <c r="AX156" s="35">
        <f t="shared" si="522"/>
        <v>180000</v>
      </c>
      <c r="AY156" s="35"/>
      <c r="AZ156" s="35">
        <f t="shared" si="523"/>
        <v>180000</v>
      </c>
      <c r="BA156" s="46"/>
      <c r="BB156" s="35">
        <f t="shared" si="524"/>
        <v>180000</v>
      </c>
      <c r="BC156" s="30" t="s">
        <v>267</v>
      </c>
      <c r="BE156" s="11"/>
    </row>
    <row r="157" spans="1:58" ht="56.25" x14ac:dyDescent="0.3">
      <c r="A157" s="1" t="s">
        <v>171</v>
      </c>
      <c r="B157" s="59" t="s">
        <v>114</v>
      </c>
      <c r="C157" s="10" t="s">
        <v>111</v>
      </c>
      <c r="D157" s="34">
        <v>0</v>
      </c>
      <c r="E157" s="35"/>
      <c r="F157" s="35">
        <f t="shared" si="265"/>
        <v>0</v>
      </c>
      <c r="G157" s="35"/>
      <c r="H157" s="35">
        <f t="shared" si="502"/>
        <v>0</v>
      </c>
      <c r="I157" s="35"/>
      <c r="J157" s="35">
        <f t="shared" si="503"/>
        <v>0</v>
      </c>
      <c r="K157" s="35"/>
      <c r="L157" s="35">
        <f t="shared" si="504"/>
        <v>0</v>
      </c>
      <c r="M157" s="35"/>
      <c r="N157" s="35">
        <f t="shared" si="505"/>
        <v>0</v>
      </c>
      <c r="O157" s="78"/>
      <c r="P157" s="35">
        <f t="shared" si="506"/>
        <v>0</v>
      </c>
      <c r="Q157" s="35"/>
      <c r="R157" s="35">
        <f t="shared" si="507"/>
        <v>0</v>
      </c>
      <c r="S157" s="35"/>
      <c r="T157" s="35">
        <f t="shared" si="508"/>
        <v>0</v>
      </c>
      <c r="U157" s="35"/>
      <c r="V157" s="35">
        <f t="shared" si="509"/>
        <v>0</v>
      </c>
      <c r="W157" s="46"/>
      <c r="X157" s="35">
        <f t="shared" si="510"/>
        <v>0</v>
      </c>
      <c r="Y157" s="35">
        <v>7202.2</v>
      </c>
      <c r="Z157" s="35"/>
      <c r="AA157" s="35">
        <f t="shared" si="266"/>
        <v>7202.2</v>
      </c>
      <c r="AB157" s="35"/>
      <c r="AC157" s="35">
        <f t="shared" si="513"/>
        <v>7202.2</v>
      </c>
      <c r="AD157" s="35"/>
      <c r="AE157" s="35">
        <f t="shared" si="514"/>
        <v>7202.2</v>
      </c>
      <c r="AF157" s="35"/>
      <c r="AG157" s="35">
        <f t="shared" si="515"/>
        <v>7202.2</v>
      </c>
      <c r="AH157" s="35"/>
      <c r="AI157" s="35">
        <f t="shared" si="516"/>
        <v>7202.2</v>
      </c>
      <c r="AJ157" s="35"/>
      <c r="AK157" s="35">
        <f t="shared" si="517"/>
        <v>7202.2</v>
      </c>
      <c r="AL157" s="46"/>
      <c r="AM157" s="35">
        <f t="shared" si="518"/>
        <v>7202.2</v>
      </c>
      <c r="AN157" s="35">
        <v>0</v>
      </c>
      <c r="AO157" s="35"/>
      <c r="AP157" s="35">
        <f t="shared" si="267"/>
        <v>0</v>
      </c>
      <c r="AQ157" s="35"/>
      <c r="AR157" s="35">
        <f t="shared" si="519"/>
        <v>0</v>
      </c>
      <c r="AS157" s="35"/>
      <c r="AT157" s="35">
        <f t="shared" si="520"/>
        <v>0</v>
      </c>
      <c r="AU157" s="35"/>
      <c r="AV157" s="35">
        <f t="shared" si="521"/>
        <v>0</v>
      </c>
      <c r="AW157" s="35"/>
      <c r="AX157" s="35">
        <f t="shared" si="522"/>
        <v>0</v>
      </c>
      <c r="AY157" s="35"/>
      <c r="AZ157" s="35">
        <f t="shared" si="523"/>
        <v>0</v>
      </c>
      <c r="BA157" s="46"/>
      <c r="BB157" s="35">
        <f t="shared" si="524"/>
        <v>0</v>
      </c>
      <c r="BC157" s="29" t="s">
        <v>268</v>
      </c>
      <c r="BE157" s="11"/>
    </row>
    <row r="158" spans="1:58" ht="56.25" x14ac:dyDescent="0.3">
      <c r="A158" s="1" t="s">
        <v>172</v>
      </c>
      <c r="B158" s="59" t="s">
        <v>115</v>
      </c>
      <c r="C158" s="6" t="s">
        <v>111</v>
      </c>
      <c r="D158" s="34">
        <v>0</v>
      </c>
      <c r="E158" s="35"/>
      <c r="F158" s="35">
        <f t="shared" si="265"/>
        <v>0</v>
      </c>
      <c r="G158" s="35"/>
      <c r="H158" s="35">
        <f t="shared" si="502"/>
        <v>0</v>
      </c>
      <c r="I158" s="35"/>
      <c r="J158" s="35">
        <f t="shared" si="503"/>
        <v>0</v>
      </c>
      <c r="K158" s="35"/>
      <c r="L158" s="35">
        <f t="shared" si="504"/>
        <v>0</v>
      </c>
      <c r="M158" s="35"/>
      <c r="N158" s="35">
        <f t="shared" si="505"/>
        <v>0</v>
      </c>
      <c r="O158" s="78"/>
      <c r="P158" s="35">
        <f t="shared" si="506"/>
        <v>0</v>
      </c>
      <c r="Q158" s="35"/>
      <c r="R158" s="35">
        <f t="shared" si="507"/>
        <v>0</v>
      </c>
      <c r="S158" s="35"/>
      <c r="T158" s="35">
        <f t="shared" si="508"/>
        <v>0</v>
      </c>
      <c r="U158" s="35"/>
      <c r="V158" s="35">
        <f t="shared" si="509"/>
        <v>0</v>
      </c>
      <c r="W158" s="46"/>
      <c r="X158" s="35">
        <f t="shared" si="510"/>
        <v>0</v>
      </c>
      <c r="Y158" s="35">
        <v>9362.9</v>
      </c>
      <c r="Z158" s="35"/>
      <c r="AA158" s="35">
        <f t="shared" si="266"/>
        <v>9362.9</v>
      </c>
      <c r="AB158" s="35"/>
      <c r="AC158" s="35">
        <f t="shared" si="513"/>
        <v>9362.9</v>
      </c>
      <c r="AD158" s="35"/>
      <c r="AE158" s="35">
        <f t="shared" si="514"/>
        <v>9362.9</v>
      </c>
      <c r="AF158" s="35"/>
      <c r="AG158" s="35">
        <f t="shared" si="515"/>
        <v>9362.9</v>
      </c>
      <c r="AH158" s="35"/>
      <c r="AI158" s="35">
        <f t="shared" si="516"/>
        <v>9362.9</v>
      </c>
      <c r="AJ158" s="35"/>
      <c r="AK158" s="35">
        <f t="shared" si="517"/>
        <v>9362.9</v>
      </c>
      <c r="AL158" s="46"/>
      <c r="AM158" s="35">
        <f t="shared" si="518"/>
        <v>9362.9</v>
      </c>
      <c r="AN158" s="35">
        <v>0</v>
      </c>
      <c r="AO158" s="35"/>
      <c r="AP158" s="35">
        <f t="shared" si="267"/>
        <v>0</v>
      </c>
      <c r="AQ158" s="35"/>
      <c r="AR158" s="35">
        <f t="shared" si="519"/>
        <v>0</v>
      </c>
      <c r="AS158" s="35"/>
      <c r="AT158" s="35">
        <f t="shared" si="520"/>
        <v>0</v>
      </c>
      <c r="AU158" s="35"/>
      <c r="AV158" s="35">
        <f t="shared" si="521"/>
        <v>0</v>
      </c>
      <c r="AW158" s="35"/>
      <c r="AX158" s="35">
        <f t="shared" si="522"/>
        <v>0</v>
      </c>
      <c r="AY158" s="35"/>
      <c r="AZ158" s="35">
        <f t="shared" si="523"/>
        <v>0</v>
      </c>
      <c r="BA158" s="46"/>
      <c r="BB158" s="35">
        <f t="shared" si="524"/>
        <v>0</v>
      </c>
      <c r="BC158" s="29" t="s">
        <v>269</v>
      </c>
      <c r="BE158" s="11"/>
    </row>
    <row r="159" spans="1:58" ht="56.25" x14ac:dyDescent="0.3">
      <c r="A159" s="1" t="s">
        <v>173</v>
      </c>
      <c r="B159" s="59" t="s">
        <v>116</v>
      </c>
      <c r="C159" s="60" t="s">
        <v>111</v>
      </c>
      <c r="D159" s="34">
        <v>0</v>
      </c>
      <c r="E159" s="35"/>
      <c r="F159" s="35">
        <f t="shared" si="265"/>
        <v>0</v>
      </c>
      <c r="G159" s="35"/>
      <c r="H159" s="35">
        <f t="shared" si="502"/>
        <v>0</v>
      </c>
      <c r="I159" s="35"/>
      <c r="J159" s="35">
        <f t="shared" si="503"/>
        <v>0</v>
      </c>
      <c r="K159" s="35"/>
      <c r="L159" s="35">
        <f t="shared" si="504"/>
        <v>0</v>
      </c>
      <c r="M159" s="35"/>
      <c r="N159" s="35">
        <f t="shared" si="505"/>
        <v>0</v>
      </c>
      <c r="O159" s="78"/>
      <c r="P159" s="35">
        <f t="shared" si="506"/>
        <v>0</v>
      </c>
      <c r="Q159" s="35"/>
      <c r="R159" s="35">
        <f t="shared" si="507"/>
        <v>0</v>
      </c>
      <c r="S159" s="35"/>
      <c r="T159" s="35">
        <f t="shared" si="508"/>
        <v>0</v>
      </c>
      <c r="U159" s="35"/>
      <c r="V159" s="35">
        <f t="shared" si="509"/>
        <v>0</v>
      </c>
      <c r="W159" s="46"/>
      <c r="X159" s="35">
        <f t="shared" si="510"/>
        <v>0</v>
      </c>
      <c r="Y159" s="35">
        <v>7202.2</v>
      </c>
      <c r="Z159" s="35"/>
      <c r="AA159" s="35">
        <f t="shared" si="266"/>
        <v>7202.2</v>
      </c>
      <c r="AB159" s="35"/>
      <c r="AC159" s="35">
        <f t="shared" si="513"/>
        <v>7202.2</v>
      </c>
      <c r="AD159" s="35"/>
      <c r="AE159" s="35">
        <f t="shared" si="514"/>
        <v>7202.2</v>
      </c>
      <c r="AF159" s="35"/>
      <c r="AG159" s="35">
        <f t="shared" si="515"/>
        <v>7202.2</v>
      </c>
      <c r="AH159" s="35"/>
      <c r="AI159" s="35">
        <f t="shared" si="516"/>
        <v>7202.2</v>
      </c>
      <c r="AJ159" s="35"/>
      <c r="AK159" s="35">
        <f t="shared" si="517"/>
        <v>7202.2</v>
      </c>
      <c r="AL159" s="46"/>
      <c r="AM159" s="35">
        <f t="shared" si="518"/>
        <v>7202.2</v>
      </c>
      <c r="AN159" s="35">
        <v>40000</v>
      </c>
      <c r="AO159" s="35"/>
      <c r="AP159" s="35">
        <f t="shared" si="267"/>
        <v>40000</v>
      </c>
      <c r="AQ159" s="35"/>
      <c r="AR159" s="35">
        <f t="shared" si="519"/>
        <v>40000</v>
      </c>
      <c r="AS159" s="35"/>
      <c r="AT159" s="35">
        <f t="shared" si="520"/>
        <v>40000</v>
      </c>
      <c r="AU159" s="35"/>
      <c r="AV159" s="35">
        <f t="shared" si="521"/>
        <v>40000</v>
      </c>
      <c r="AW159" s="35"/>
      <c r="AX159" s="35">
        <f t="shared" si="522"/>
        <v>40000</v>
      </c>
      <c r="AY159" s="35"/>
      <c r="AZ159" s="35">
        <f t="shared" si="523"/>
        <v>40000</v>
      </c>
      <c r="BA159" s="46"/>
      <c r="BB159" s="35">
        <f t="shared" si="524"/>
        <v>40000</v>
      </c>
      <c r="BC159" s="29" t="s">
        <v>270</v>
      </c>
      <c r="BE159" s="11"/>
    </row>
    <row r="160" spans="1:58" ht="56.25" x14ac:dyDescent="0.3">
      <c r="A160" s="1" t="s">
        <v>174</v>
      </c>
      <c r="B160" s="59" t="s">
        <v>117</v>
      </c>
      <c r="C160" s="60" t="s">
        <v>111</v>
      </c>
      <c r="D160" s="34">
        <v>14272.2</v>
      </c>
      <c r="E160" s="35"/>
      <c r="F160" s="35">
        <f t="shared" si="265"/>
        <v>14272.2</v>
      </c>
      <c r="G160" s="35"/>
      <c r="H160" s="35">
        <f t="shared" si="502"/>
        <v>14272.2</v>
      </c>
      <c r="I160" s="35"/>
      <c r="J160" s="35">
        <f t="shared" si="503"/>
        <v>14272.2</v>
      </c>
      <c r="K160" s="35"/>
      <c r="L160" s="35">
        <f t="shared" si="504"/>
        <v>14272.2</v>
      </c>
      <c r="M160" s="35"/>
      <c r="N160" s="35">
        <f t="shared" si="505"/>
        <v>14272.2</v>
      </c>
      <c r="O160" s="78">
        <v>-14272.2</v>
      </c>
      <c r="P160" s="35">
        <f t="shared" si="506"/>
        <v>0</v>
      </c>
      <c r="Q160" s="35"/>
      <c r="R160" s="35">
        <f t="shared" si="507"/>
        <v>0</v>
      </c>
      <c r="S160" s="35"/>
      <c r="T160" s="35">
        <f t="shared" si="508"/>
        <v>0</v>
      </c>
      <c r="U160" s="35"/>
      <c r="V160" s="35">
        <f t="shared" si="509"/>
        <v>0</v>
      </c>
      <c r="W160" s="46"/>
      <c r="X160" s="35">
        <f t="shared" si="510"/>
        <v>0</v>
      </c>
      <c r="Y160" s="35">
        <v>0</v>
      </c>
      <c r="Z160" s="35"/>
      <c r="AA160" s="35">
        <f t="shared" si="266"/>
        <v>0</v>
      </c>
      <c r="AB160" s="35"/>
      <c r="AC160" s="35">
        <f t="shared" si="513"/>
        <v>0</v>
      </c>
      <c r="AD160" s="35"/>
      <c r="AE160" s="35">
        <f t="shared" si="514"/>
        <v>0</v>
      </c>
      <c r="AF160" s="35"/>
      <c r="AG160" s="35">
        <f t="shared" si="515"/>
        <v>0</v>
      </c>
      <c r="AH160" s="35"/>
      <c r="AI160" s="35">
        <f t="shared" si="516"/>
        <v>0</v>
      </c>
      <c r="AJ160" s="35"/>
      <c r="AK160" s="35">
        <f t="shared" si="517"/>
        <v>0</v>
      </c>
      <c r="AL160" s="46"/>
      <c r="AM160" s="35">
        <f t="shared" si="518"/>
        <v>0</v>
      </c>
      <c r="AN160" s="35">
        <v>0</v>
      </c>
      <c r="AO160" s="35"/>
      <c r="AP160" s="35">
        <f t="shared" si="267"/>
        <v>0</v>
      </c>
      <c r="AQ160" s="35"/>
      <c r="AR160" s="35">
        <f t="shared" si="519"/>
        <v>0</v>
      </c>
      <c r="AS160" s="35"/>
      <c r="AT160" s="35">
        <f t="shared" si="520"/>
        <v>0</v>
      </c>
      <c r="AU160" s="35"/>
      <c r="AV160" s="35">
        <f t="shared" si="521"/>
        <v>0</v>
      </c>
      <c r="AW160" s="35">
        <v>14272.2</v>
      </c>
      <c r="AX160" s="35">
        <f t="shared" si="522"/>
        <v>14272.2</v>
      </c>
      <c r="AY160" s="35"/>
      <c r="AZ160" s="35">
        <f t="shared" si="523"/>
        <v>14272.2</v>
      </c>
      <c r="BA160" s="46"/>
      <c r="BB160" s="35">
        <f t="shared" si="524"/>
        <v>14272.2</v>
      </c>
      <c r="BC160" s="29" t="s">
        <v>271</v>
      </c>
      <c r="BE160" s="11"/>
    </row>
    <row r="161" spans="1:57" ht="80.25" hidden="1" customHeight="1" x14ac:dyDescent="0.3">
      <c r="A161" s="1" t="s">
        <v>175</v>
      </c>
      <c r="B161" s="59" t="s">
        <v>118</v>
      </c>
      <c r="C161" s="60" t="s">
        <v>111</v>
      </c>
      <c r="D161" s="34">
        <f>D163+D164</f>
        <v>0</v>
      </c>
      <c r="E161" s="35">
        <f>E163+E164</f>
        <v>0</v>
      </c>
      <c r="F161" s="35">
        <f t="shared" si="265"/>
        <v>0</v>
      </c>
      <c r="G161" s="35">
        <f>G163+G164</f>
        <v>0</v>
      </c>
      <c r="H161" s="35">
        <f t="shared" si="502"/>
        <v>0</v>
      </c>
      <c r="I161" s="35">
        <f>I163+I164</f>
        <v>0</v>
      </c>
      <c r="J161" s="35">
        <f t="shared" si="503"/>
        <v>0</v>
      </c>
      <c r="K161" s="35">
        <f>K163+K164</f>
        <v>0</v>
      </c>
      <c r="L161" s="35">
        <f t="shared" si="504"/>
        <v>0</v>
      </c>
      <c r="M161" s="35">
        <f>M163+M164</f>
        <v>0</v>
      </c>
      <c r="N161" s="35">
        <f t="shared" si="505"/>
        <v>0</v>
      </c>
      <c r="O161" s="78">
        <f>O163+O164</f>
        <v>0</v>
      </c>
      <c r="P161" s="35">
        <f t="shared" si="506"/>
        <v>0</v>
      </c>
      <c r="Q161" s="35">
        <f>Q163+Q164</f>
        <v>0</v>
      </c>
      <c r="R161" s="35">
        <f t="shared" si="507"/>
        <v>0</v>
      </c>
      <c r="S161" s="35">
        <f>S163+S164</f>
        <v>0</v>
      </c>
      <c r="T161" s="35">
        <f t="shared" si="508"/>
        <v>0</v>
      </c>
      <c r="U161" s="35">
        <f>U163+U164</f>
        <v>0</v>
      </c>
      <c r="V161" s="35">
        <f t="shared" si="509"/>
        <v>0</v>
      </c>
      <c r="W161" s="46">
        <f>W163+W164</f>
        <v>0</v>
      </c>
      <c r="X161" s="35">
        <f t="shared" si="510"/>
        <v>0</v>
      </c>
      <c r="Y161" s="35">
        <f t="shared" ref="Y161:AO161" si="533">Y163+Y164</f>
        <v>0</v>
      </c>
      <c r="Z161" s="35">
        <f t="shared" ref="Z161:AB161" si="534">Z163+Z164</f>
        <v>0</v>
      </c>
      <c r="AA161" s="35">
        <f t="shared" si="266"/>
        <v>0</v>
      </c>
      <c r="AB161" s="35">
        <f t="shared" si="534"/>
        <v>0</v>
      </c>
      <c r="AC161" s="35">
        <f t="shared" si="513"/>
        <v>0</v>
      </c>
      <c r="AD161" s="35">
        <f t="shared" ref="AD161:AF161" si="535">AD163+AD164</f>
        <v>0</v>
      </c>
      <c r="AE161" s="35">
        <f t="shared" si="514"/>
        <v>0</v>
      </c>
      <c r="AF161" s="35">
        <f t="shared" si="535"/>
        <v>0</v>
      </c>
      <c r="AG161" s="35">
        <f t="shared" si="515"/>
        <v>0</v>
      </c>
      <c r="AH161" s="35">
        <f t="shared" ref="AH161:AJ161" si="536">AH163+AH164</f>
        <v>0</v>
      </c>
      <c r="AI161" s="35">
        <f t="shared" si="516"/>
        <v>0</v>
      </c>
      <c r="AJ161" s="35">
        <f t="shared" si="536"/>
        <v>0</v>
      </c>
      <c r="AK161" s="35">
        <f t="shared" si="517"/>
        <v>0</v>
      </c>
      <c r="AL161" s="46">
        <f t="shared" ref="AL161" si="537">AL163+AL164</f>
        <v>0</v>
      </c>
      <c r="AM161" s="35">
        <f t="shared" si="518"/>
        <v>0</v>
      </c>
      <c r="AN161" s="35">
        <f t="shared" si="533"/>
        <v>132163.9</v>
      </c>
      <c r="AO161" s="35">
        <f t="shared" si="533"/>
        <v>0</v>
      </c>
      <c r="AP161" s="35">
        <f t="shared" si="267"/>
        <v>132163.9</v>
      </c>
      <c r="AQ161" s="35">
        <f t="shared" ref="AQ161:AS161" si="538">AQ163+AQ164</f>
        <v>0</v>
      </c>
      <c r="AR161" s="35">
        <f t="shared" si="519"/>
        <v>132163.9</v>
      </c>
      <c r="AS161" s="35">
        <f t="shared" si="538"/>
        <v>0</v>
      </c>
      <c r="AT161" s="35">
        <f t="shared" si="520"/>
        <v>132163.9</v>
      </c>
      <c r="AU161" s="35">
        <f t="shared" ref="AU161:AW161" si="539">AU163+AU164</f>
        <v>0</v>
      </c>
      <c r="AV161" s="35">
        <f t="shared" si="521"/>
        <v>132163.9</v>
      </c>
      <c r="AW161" s="35">
        <f t="shared" si="539"/>
        <v>0</v>
      </c>
      <c r="AX161" s="35">
        <f t="shared" si="522"/>
        <v>132163.9</v>
      </c>
      <c r="AY161" s="35">
        <f t="shared" ref="AY161:BA161" si="540">AY163+AY164</f>
        <v>0</v>
      </c>
      <c r="AZ161" s="35">
        <f t="shared" si="523"/>
        <v>132163.9</v>
      </c>
      <c r="BA161" s="46">
        <f t="shared" si="540"/>
        <v>-132163.9</v>
      </c>
      <c r="BB161" s="35">
        <f t="shared" si="524"/>
        <v>0</v>
      </c>
      <c r="BC161" s="29"/>
      <c r="BD161" s="23" t="s">
        <v>51</v>
      </c>
      <c r="BE161" s="11"/>
    </row>
    <row r="162" spans="1:57" hidden="1" x14ac:dyDescent="0.3">
      <c r="A162" s="1"/>
      <c r="B162" s="7" t="s">
        <v>5</v>
      </c>
      <c r="C162" s="6"/>
      <c r="D162" s="34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78"/>
      <c r="P162" s="35"/>
      <c r="Q162" s="35"/>
      <c r="R162" s="35"/>
      <c r="S162" s="35"/>
      <c r="T162" s="35"/>
      <c r="U162" s="35"/>
      <c r="V162" s="35"/>
      <c r="W162" s="46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46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46"/>
      <c r="BB162" s="35"/>
      <c r="BC162" s="29"/>
      <c r="BD162" s="23" t="s">
        <v>51</v>
      </c>
      <c r="BE162" s="11"/>
    </row>
    <row r="163" spans="1:57" hidden="1" x14ac:dyDescent="0.3">
      <c r="A163" s="1"/>
      <c r="B163" s="5" t="s">
        <v>6</v>
      </c>
      <c r="C163" s="44"/>
      <c r="D163" s="34">
        <v>0</v>
      </c>
      <c r="E163" s="35"/>
      <c r="F163" s="35">
        <f t="shared" si="265"/>
        <v>0</v>
      </c>
      <c r="G163" s="35"/>
      <c r="H163" s="35">
        <f t="shared" ref="H163:H165" si="541">F163+G163</f>
        <v>0</v>
      </c>
      <c r="I163" s="35"/>
      <c r="J163" s="35">
        <f t="shared" ref="J163:J165" si="542">H163+I163</f>
        <v>0</v>
      </c>
      <c r="K163" s="35"/>
      <c r="L163" s="35">
        <f t="shared" ref="L163:L165" si="543">J163+K163</f>
        <v>0</v>
      </c>
      <c r="M163" s="35"/>
      <c r="N163" s="35">
        <f t="shared" ref="N163:N165" si="544">L163+M163</f>
        <v>0</v>
      </c>
      <c r="O163" s="78"/>
      <c r="P163" s="35">
        <f t="shared" ref="P163:P165" si="545">N163+O163</f>
        <v>0</v>
      </c>
      <c r="Q163" s="35"/>
      <c r="R163" s="35">
        <f t="shared" ref="R163:R165" si="546">P163+Q163</f>
        <v>0</v>
      </c>
      <c r="S163" s="35"/>
      <c r="T163" s="35">
        <f t="shared" ref="T163:T165" si="547">R163+S163</f>
        <v>0</v>
      </c>
      <c r="U163" s="35"/>
      <c r="V163" s="35">
        <f t="shared" ref="V163:V165" si="548">T163+U163</f>
        <v>0</v>
      </c>
      <c r="W163" s="46"/>
      <c r="X163" s="35">
        <f t="shared" ref="X163:X165" si="549">V163+W163</f>
        <v>0</v>
      </c>
      <c r="Y163" s="35">
        <v>0</v>
      </c>
      <c r="Z163" s="35"/>
      <c r="AA163" s="35">
        <f t="shared" si="266"/>
        <v>0</v>
      </c>
      <c r="AB163" s="35"/>
      <c r="AC163" s="35">
        <f t="shared" ref="AC163:AC165" si="550">AA163+AB163</f>
        <v>0</v>
      </c>
      <c r="AD163" s="35"/>
      <c r="AE163" s="35">
        <f t="shared" ref="AE163:AE165" si="551">AC163+AD163</f>
        <v>0</v>
      </c>
      <c r="AF163" s="35"/>
      <c r="AG163" s="35">
        <f t="shared" ref="AG163:AG165" si="552">AE163+AF163</f>
        <v>0</v>
      </c>
      <c r="AH163" s="35"/>
      <c r="AI163" s="35">
        <f t="shared" ref="AI163:AI165" si="553">AG163+AH163</f>
        <v>0</v>
      </c>
      <c r="AJ163" s="35"/>
      <c r="AK163" s="35">
        <f t="shared" ref="AK163:AK165" si="554">AI163+AJ163</f>
        <v>0</v>
      </c>
      <c r="AL163" s="46"/>
      <c r="AM163" s="35">
        <f t="shared" ref="AM163:AM165" si="555">AK163+AL163</f>
        <v>0</v>
      </c>
      <c r="AN163" s="35">
        <v>33041.1</v>
      </c>
      <c r="AO163" s="35"/>
      <c r="AP163" s="35">
        <f t="shared" si="267"/>
        <v>33041.1</v>
      </c>
      <c r="AQ163" s="35"/>
      <c r="AR163" s="35">
        <f t="shared" ref="AR163:AR165" si="556">AP163+AQ163</f>
        <v>33041.1</v>
      </c>
      <c r="AS163" s="35"/>
      <c r="AT163" s="35">
        <f t="shared" ref="AT163:AT165" si="557">AR163+AS163</f>
        <v>33041.1</v>
      </c>
      <c r="AU163" s="35"/>
      <c r="AV163" s="35">
        <f t="shared" ref="AV163:AV165" si="558">AT163+AU163</f>
        <v>33041.1</v>
      </c>
      <c r="AW163" s="35"/>
      <c r="AX163" s="35">
        <f t="shared" ref="AX163:AX165" si="559">AV163+AW163</f>
        <v>33041.1</v>
      </c>
      <c r="AY163" s="35"/>
      <c r="AZ163" s="35">
        <f t="shared" ref="AZ163:AZ165" si="560">AX163+AY163</f>
        <v>33041.1</v>
      </c>
      <c r="BA163" s="46">
        <v>-33041.1</v>
      </c>
      <c r="BB163" s="35">
        <f t="shared" ref="BB163:BB165" si="561">AZ163+BA163</f>
        <v>0</v>
      </c>
      <c r="BC163" s="29" t="s">
        <v>272</v>
      </c>
      <c r="BD163" s="23" t="s">
        <v>51</v>
      </c>
      <c r="BE163" s="11"/>
    </row>
    <row r="164" spans="1:57" hidden="1" x14ac:dyDescent="0.3">
      <c r="A164" s="1"/>
      <c r="B164" s="59" t="s">
        <v>20</v>
      </c>
      <c r="C164" s="60"/>
      <c r="D164" s="34">
        <v>0</v>
      </c>
      <c r="E164" s="35"/>
      <c r="F164" s="35">
        <f t="shared" si="265"/>
        <v>0</v>
      </c>
      <c r="G164" s="35"/>
      <c r="H164" s="35">
        <f t="shared" si="541"/>
        <v>0</v>
      </c>
      <c r="I164" s="35"/>
      <c r="J164" s="35">
        <f t="shared" si="542"/>
        <v>0</v>
      </c>
      <c r="K164" s="35"/>
      <c r="L164" s="35">
        <f t="shared" si="543"/>
        <v>0</v>
      </c>
      <c r="M164" s="35"/>
      <c r="N164" s="35">
        <f t="shared" si="544"/>
        <v>0</v>
      </c>
      <c r="O164" s="78"/>
      <c r="P164" s="35">
        <f t="shared" si="545"/>
        <v>0</v>
      </c>
      <c r="Q164" s="35"/>
      <c r="R164" s="35">
        <f t="shared" si="546"/>
        <v>0</v>
      </c>
      <c r="S164" s="35"/>
      <c r="T164" s="35">
        <f t="shared" si="547"/>
        <v>0</v>
      </c>
      <c r="U164" s="35"/>
      <c r="V164" s="35">
        <f t="shared" si="548"/>
        <v>0</v>
      </c>
      <c r="W164" s="46"/>
      <c r="X164" s="35">
        <f t="shared" si="549"/>
        <v>0</v>
      </c>
      <c r="Y164" s="35">
        <v>0</v>
      </c>
      <c r="Z164" s="35"/>
      <c r="AA164" s="35">
        <f t="shared" si="266"/>
        <v>0</v>
      </c>
      <c r="AB164" s="35"/>
      <c r="AC164" s="35">
        <f t="shared" si="550"/>
        <v>0</v>
      </c>
      <c r="AD164" s="35"/>
      <c r="AE164" s="35">
        <f t="shared" si="551"/>
        <v>0</v>
      </c>
      <c r="AF164" s="35"/>
      <c r="AG164" s="35">
        <f t="shared" si="552"/>
        <v>0</v>
      </c>
      <c r="AH164" s="35"/>
      <c r="AI164" s="35">
        <f t="shared" si="553"/>
        <v>0</v>
      </c>
      <c r="AJ164" s="35"/>
      <c r="AK164" s="35">
        <f t="shared" si="554"/>
        <v>0</v>
      </c>
      <c r="AL164" s="46"/>
      <c r="AM164" s="35">
        <f t="shared" si="555"/>
        <v>0</v>
      </c>
      <c r="AN164" s="35">
        <v>99122.8</v>
      </c>
      <c r="AO164" s="35"/>
      <c r="AP164" s="35">
        <f t="shared" si="267"/>
        <v>99122.8</v>
      </c>
      <c r="AQ164" s="35"/>
      <c r="AR164" s="35">
        <f t="shared" si="556"/>
        <v>99122.8</v>
      </c>
      <c r="AS164" s="35"/>
      <c r="AT164" s="35">
        <f t="shared" si="557"/>
        <v>99122.8</v>
      </c>
      <c r="AU164" s="35"/>
      <c r="AV164" s="35">
        <f t="shared" si="558"/>
        <v>99122.8</v>
      </c>
      <c r="AW164" s="35"/>
      <c r="AX164" s="35">
        <f t="shared" si="559"/>
        <v>99122.8</v>
      </c>
      <c r="AY164" s="35"/>
      <c r="AZ164" s="35">
        <f t="shared" si="560"/>
        <v>99122.8</v>
      </c>
      <c r="BA164" s="46">
        <v>-99122.8</v>
      </c>
      <c r="BB164" s="35">
        <f t="shared" si="561"/>
        <v>0</v>
      </c>
      <c r="BC164" s="29" t="s">
        <v>281</v>
      </c>
      <c r="BD164" s="23" t="s">
        <v>51</v>
      </c>
      <c r="BE164" s="11"/>
    </row>
    <row r="165" spans="1:57" ht="56.25" x14ac:dyDescent="0.3">
      <c r="A165" s="1" t="s">
        <v>175</v>
      </c>
      <c r="B165" s="59" t="s">
        <v>273</v>
      </c>
      <c r="C165" s="60" t="s">
        <v>111</v>
      </c>
      <c r="D165" s="34">
        <f>D167+D168</f>
        <v>0</v>
      </c>
      <c r="E165" s="35">
        <f>E167+E168</f>
        <v>0</v>
      </c>
      <c r="F165" s="35">
        <f t="shared" si="265"/>
        <v>0</v>
      </c>
      <c r="G165" s="35">
        <f>G167+G168</f>
        <v>0</v>
      </c>
      <c r="H165" s="35">
        <f t="shared" si="541"/>
        <v>0</v>
      </c>
      <c r="I165" s="35">
        <f>I167+I168</f>
        <v>0</v>
      </c>
      <c r="J165" s="35">
        <f t="shared" si="542"/>
        <v>0</v>
      </c>
      <c r="K165" s="35">
        <f>K167+K168</f>
        <v>0</v>
      </c>
      <c r="L165" s="35">
        <f t="shared" si="543"/>
        <v>0</v>
      </c>
      <c r="M165" s="35">
        <f>M167+M168</f>
        <v>0</v>
      </c>
      <c r="N165" s="35">
        <f t="shared" si="544"/>
        <v>0</v>
      </c>
      <c r="O165" s="78">
        <f>O167+O168</f>
        <v>0</v>
      </c>
      <c r="P165" s="35">
        <f t="shared" si="545"/>
        <v>0</v>
      </c>
      <c r="Q165" s="35">
        <f>Q167+Q168</f>
        <v>0</v>
      </c>
      <c r="R165" s="35">
        <f t="shared" si="546"/>
        <v>0</v>
      </c>
      <c r="S165" s="35">
        <f>S167+S168</f>
        <v>0</v>
      </c>
      <c r="T165" s="35">
        <f t="shared" si="547"/>
        <v>0</v>
      </c>
      <c r="U165" s="35">
        <f>U167+U168</f>
        <v>0</v>
      </c>
      <c r="V165" s="35">
        <f t="shared" si="548"/>
        <v>0</v>
      </c>
      <c r="W165" s="46">
        <f>W167+W168</f>
        <v>0</v>
      </c>
      <c r="X165" s="35">
        <f t="shared" si="549"/>
        <v>0</v>
      </c>
      <c r="Y165" s="35">
        <f t="shared" ref="Y165:AO165" si="562">Y167+Y168</f>
        <v>187200.09999999998</v>
      </c>
      <c r="Z165" s="35">
        <f t="shared" ref="Z165:AB165" si="563">Z167+Z168</f>
        <v>0</v>
      </c>
      <c r="AA165" s="35">
        <f t="shared" si="266"/>
        <v>187200.09999999998</v>
      </c>
      <c r="AB165" s="35">
        <f t="shared" si="563"/>
        <v>0</v>
      </c>
      <c r="AC165" s="35">
        <f t="shared" si="550"/>
        <v>187200.09999999998</v>
      </c>
      <c r="AD165" s="35">
        <f t="shared" ref="AD165:AF165" si="564">AD167+AD168</f>
        <v>0</v>
      </c>
      <c r="AE165" s="35">
        <f t="shared" si="551"/>
        <v>187200.09999999998</v>
      </c>
      <c r="AF165" s="35">
        <f t="shared" si="564"/>
        <v>0</v>
      </c>
      <c r="AG165" s="35">
        <f t="shared" si="552"/>
        <v>187200.09999999998</v>
      </c>
      <c r="AH165" s="35">
        <f t="shared" ref="AH165:AJ165" si="565">AH167+AH168</f>
        <v>0</v>
      </c>
      <c r="AI165" s="35">
        <f t="shared" si="553"/>
        <v>187200.09999999998</v>
      </c>
      <c r="AJ165" s="35">
        <f t="shared" si="565"/>
        <v>0</v>
      </c>
      <c r="AK165" s="35">
        <f t="shared" si="554"/>
        <v>187200.09999999998</v>
      </c>
      <c r="AL165" s="46">
        <f t="shared" ref="AL165" si="566">AL167+AL168</f>
        <v>-47019.841999999997</v>
      </c>
      <c r="AM165" s="35">
        <f t="shared" si="555"/>
        <v>140180.25799999997</v>
      </c>
      <c r="AN165" s="35">
        <f t="shared" si="562"/>
        <v>461481.8</v>
      </c>
      <c r="AO165" s="35">
        <f t="shared" si="562"/>
        <v>0</v>
      </c>
      <c r="AP165" s="35">
        <f t="shared" si="267"/>
        <v>461481.8</v>
      </c>
      <c r="AQ165" s="35">
        <f t="shared" ref="AQ165:AS165" si="567">AQ167+AQ168</f>
        <v>0</v>
      </c>
      <c r="AR165" s="35">
        <f t="shared" si="556"/>
        <v>461481.8</v>
      </c>
      <c r="AS165" s="35">
        <f t="shared" si="567"/>
        <v>0</v>
      </c>
      <c r="AT165" s="35">
        <f t="shared" si="557"/>
        <v>461481.8</v>
      </c>
      <c r="AU165" s="35">
        <f t="shared" ref="AU165:AW165" si="568">AU167+AU168</f>
        <v>0</v>
      </c>
      <c r="AV165" s="35">
        <f t="shared" si="558"/>
        <v>461481.8</v>
      </c>
      <c r="AW165" s="35">
        <f t="shared" si="568"/>
        <v>0</v>
      </c>
      <c r="AX165" s="35">
        <f t="shared" si="559"/>
        <v>461481.8</v>
      </c>
      <c r="AY165" s="35">
        <f t="shared" ref="AY165:BA165" si="569">AY167+AY168</f>
        <v>0</v>
      </c>
      <c r="AZ165" s="35">
        <f t="shared" si="560"/>
        <v>461481.8</v>
      </c>
      <c r="BA165" s="46">
        <f t="shared" si="569"/>
        <v>57769.2</v>
      </c>
      <c r="BB165" s="35">
        <f t="shared" si="561"/>
        <v>519251</v>
      </c>
      <c r="BC165" s="29"/>
      <c r="BE165" s="11"/>
    </row>
    <row r="166" spans="1:57" x14ac:dyDescent="0.3">
      <c r="A166" s="1"/>
      <c r="B166" s="59" t="s">
        <v>5</v>
      </c>
      <c r="C166" s="6"/>
      <c r="D166" s="34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78"/>
      <c r="P166" s="35"/>
      <c r="Q166" s="35"/>
      <c r="R166" s="35"/>
      <c r="S166" s="35"/>
      <c r="T166" s="35"/>
      <c r="U166" s="35"/>
      <c r="V166" s="35"/>
      <c r="W166" s="46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46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46"/>
      <c r="BB166" s="35"/>
      <c r="BC166" s="29"/>
      <c r="BE166" s="11"/>
    </row>
    <row r="167" spans="1:57" hidden="1" x14ac:dyDescent="0.3">
      <c r="A167" s="1"/>
      <c r="B167" s="5" t="s">
        <v>6</v>
      </c>
      <c r="C167" s="44"/>
      <c r="D167" s="34">
        <v>0</v>
      </c>
      <c r="E167" s="35"/>
      <c r="F167" s="35">
        <f t="shared" si="265"/>
        <v>0</v>
      </c>
      <c r="G167" s="35"/>
      <c r="H167" s="35">
        <f t="shared" ref="H167:H169" si="570">F167+G167</f>
        <v>0</v>
      </c>
      <c r="I167" s="35"/>
      <c r="J167" s="35">
        <f t="shared" ref="J167:J169" si="571">H167+I167</f>
        <v>0</v>
      </c>
      <c r="K167" s="35"/>
      <c r="L167" s="35">
        <f t="shared" ref="L167:L169" si="572">J167+K167</f>
        <v>0</v>
      </c>
      <c r="M167" s="35"/>
      <c r="N167" s="35">
        <f t="shared" ref="N167:N169" si="573">L167+M167</f>
        <v>0</v>
      </c>
      <c r="O167" s="78"/>
      <c r="P167" s="35">
        <f t="shared" ref="P167:P169" si="574">N167+O167</f>
        <v>0</v>
      </c>
      <c r="Q167" s="35"/>
      <c r="R167" s="35">
        <f t="shared" ref="R167:R169" si="575">P167+Q167</f>
        <v>0</v>
      </c>
      <c r="S167" s="35"/>
      <c r="T167" s="35">
        <f t="shared" ref="T167:T169" si="576">R167+S167</f>
        <v>0</v>
      </c>
      <c r="U167" s="35"/>
      <c r="V167" s="35">
        <f t="shared" ref="V167:V169" si="577">T167+U167</f>
        <v>0</v>
      </c>
      <c r="W167" s="46"/>
      <c r="X167" s="35">
        <f t="shared" ref="X167:X169" si="578">V167+W167</f>
        <v>0</v>
      </c>
      <c r="Y167" s="35">
        <v>82902.599999999977</v>
      </c>
      <c r="Z167" s="35"/>
      <c r="AA167" s="35">
        <f t="shared" si="266"/>
        <v>82902.599999999977</v>
      </c>
      <c r="AB167" s="35"/>
      <c r="AC167" s="35">
        <f t="shared" ref="AC167:AC169" si="579">AA167+AB167</f>
        <v>82902.599999999977</v>
      </c>
      <c r="AD167" s="35"/>
      <c r="AE167" s="35">
        <f t="shared" ref="AE167:AE169" si="580">AC167+AD167</f>
        <v>82902.599999999977</v>
      </c>
      <c r="AF167" s="35"/>
      <c r="AG167" s="35">
        <f t="shared" ref="AG167:AG169" si="581">AE167+AF167</f>
        <v>82902.599999999977</v>
      </c>
      <c r="AH167" s="35"/>
      <c r="AI167" s="35">
        <f t="shared" ref="AI167:AI169" si="582">AG167+AH167</f>
        <v>82902.599999999977</v>
      </c>
      <c r="AJ167" s="35"/>
      <c r="AK167" s="35">
        <f t="shared" ref="AK167:AK169" si="583">AI167+AJ167</f>
        <v>82902.599999999977</v>
      </c>
      <c r="AL167" s="46">
        <v>-23039.741999999998</v>
      </c>
      <c r="AM167" s="35">
        <f t="shared" ref="AM167:AM169" si="584">AK167+AL167</f>
        <v>59862.857999999978</v>
      </c>
      <c r="AN167" s="35">
        <v>100000</v>
      </c>
      <c r="AO167" s="35"/>
      <c r="AP167" s="35">
        <f t="shared" si="267"/>
        <v>100000</v>
      </c>
      <c r="AQ167" s="35"/>
      <c r="AR167" s="35">
        <f t="shared" ref="AR167:AR169" si="585">AP167+AQ167</f>
        <v>100000</v>
      </c>
      <c r="AS167" s="35"/>
      <c r="AT167" s="35">
        <f t="shared" ref="AT167:AT169" si="586">AR167+AS167</f>
        <v>100000</v>
      </c>
      <c r="AU167" s="35"/>
      <c r="AV167" s="35">
        <f t="shared" ref="AV167:AV169" si="587">AT167+AU167</f>
        <v>100000</v>
      </c>
      <c r="AW167" s="35"/>
      <c r="AX167" s="35">
        <f t="shared" ref="AX167:AX169" si="588">AV167+AW167</f>
        <v>100000</v>
      </c>
      <c r="AY167" s="35"/>
      <c r="AZ167" s="35">
        <f t="shared" ref="AZ167:AZ169" si="589">AX167+AY167</f>
        <v>100000</v>
      </c>
      <c r="BA167" s="46">
        <v>33041.1</v>
      </c>
      <c r="BB167" s="35">
        <f t="shared" ref="BB167:BB169" si="590">AZ167+BA167</f>
        <v>133041.1</v>
      </c>
      <c r="BC167" s="29" t="s">
        <v>274</v>
      </c>
      <c r="BD167" s="23" t="s">
        <v>51</v>
      </c>
      <c r="BE167" s="11"/>
    </row>
    <row r="168" spans="1:57" x14ac:dyDescent="0.3">
      <c r="A168" s="1"/>
      <c r="B168" s="59" t="s">
        <v>20</v>
      </c>
      <c r="C168" s="60"/>
      <c r="D168" s="34">
        <v>0</v>
      </c>
      <c r="E168" s="35"/>
      <c r="F168" s="35">
        <f t="shared" si="265"/>
        <v>0</v>
      </c>
      <c r="G168" s="35"/>
      <c r="H168" s="35">
        <f t="shared" si="570"/>
        <v>0</v>
      </c>
      <c r="I168" s="35"/>
      <c r="J168" s="35">
        <f t="shared" si="571"/>
        <v>0</v>
      </c>
      <c r="K168" s="35"/>
      <c r="L168" s="35">
        <f t="shared" si="572"/>
        <v>0</v>
      </c>
      <c r="M168" s="35"/>
      <c r="N168" s="35">
        <f t="shared" si="573"/>
        <v>0</v>
      </c>
      <c r="O168" s="78"/>
      <c r="P168" s="35">
        <f t="shared" si="574"/>
        <v>0</v>
      </c>
      <c r="Q168" s="35"/>
      <c r="R168" s="35">
        <f t="shared" si="575"/>
        <v>0</v>
      </c>
      <c r="S168" s="35"/>
      <c r="T168" s="35">
        <f t="shared" si="576"/>
        <v>0</v>
      </c>
      <c r="U168" s="35"/>
      <c r="V168" s="35">
        <f t="shared" si="577"/>
        <v>0</v>
      </c>
      <c r="W168" s="46"/>
      <c r="X168" s="35">
        <f t="shared" si="578"/>
        <v>0</v>
      </c>
      <c r="Y168" s="35">
        <v>104297.5</v>
      </c>
      <c r="Z168" s="35"/>
      <c r="AA168" s="35">
        <f t="shared" si="266"/>
        <v>104297.5</v>
      </c>
      <c r="AB168" s="35"/>
      <c r="AC168" s="35">
        <f t="shared" si="579"/>
        <v>104297.5</v>
      </c>
      <c r="AD168" s="35"/>
      <c r="AE168" s="35">
        <f t="shared" si="580"/>
        <v>104297.5</v>
      </c>
      <c r="AF168" s="35"/>
      <c r="AG168" s="35">
        <f t="shared" si="581"/>
        <v>104297.5</v>
      </c>
      <c r="AH168" s="35"/>
      <c r="AI168" s="35">
        <f t="shared" si="582"/>
        <v>104297.5</v>
      </c>
      <c r="AJ168" s="35"/>
      <c r="AK168" s="35">
        <f t="shared" si="583"/>
        <v>104297.5</v>
      </c>
      <c r="AL168" s="46">
        <v>-23980.1</v>
      </c>
      <c r="AM168" s="35">
        <f t="shared" si="584"/>
        <v>80317.399999999994</v>
      </c>
      <c r="AN168" s="35">
        <v>361481.8</v>
      </c>
      <c r="AO168" s="35"/>
      <c r="AP168" s="35">
        <f t="shared" si="267"/>
        <v>361481.8</v>
      </c>
      <c r="AQ168" s="35"/>
      <c r="AR168" s="35">
        <f t="shared" si="585"/>
        <v>361481.8</v>
      </c>
      <c r="AS168" s="35"/>
      <c r="AT168" s="35">
        <f t="shared" si="586"/>
        <v>361481.8</v>
      </c>
      <c r="AU168" s="35"/>
      <c r="AV168" s="35">
        <f t="shared" si="587"/>
        <v>361481.8</v>
      </c>
      <c r="AW168" s="35"/>
      <c r="AX168" s="35">
        <f t="shared" si="588"/>
        <v>361481.8</v>
      </c>
      <c r="AY168" s="35"/>
      <c r="AZ168" s="35">
        <f t="shared" si="589"/>
        <v>361481.8</v>
      </c>
      <c r="BA168" s="46">
        <v>24728.1</v>
      </c>
      <c r="BB168" s="35">
        <f t="shared" si="590"/>
        <v>386209.89999999997</v>
      </c>
      <c r="BC168" s="29" t="s">
        <v>281</v>
      </c>
      <c r="BE168" s="11"/>
    </row>
    <row r="169" spans="1:57" ht="56.25" x14ac:dyDescent="0.3">
      <c r="A169" s="1" t="s">
        <v>176</v>
      </c>
      <c r="B169" s="59" t="s">
        <v>119</v>
      </c>
      <c r="C169" s="60" t="s">
        <v>111</v>
      </c>
      <c r="D169" s="34">
        <f>D171+D172</f>
        <v>368198.39999999997</v>
      </c>
      <c r="E169" s="35">
        <f>E171+E172</f>
        <v>0</v>
      </c>
      <c r="F169" s="35">
        <f t="shared" si="265"/>
        <v>368198.39999999997</v>
      </c>
      <c r="G169" s="35">
        <f>G171+G172</f>
        <v>16885.599999999999</v>
      </c>
      <c r="H169" s="35">
        <f t="shared" si="570"/>
        <v>385083.99999999994</v>
      </c>
      <c r="I169" s="35">
        <f>I171+I172</f>
        <v>0</v>
      </c>
      <c r="J169" s="35">
        <f t="shared" si="571"/>
        <v>385083.99999999994</v>
      </c>
      <c r="K169" s="35">
        <f>K171+K172</f>
        <v>0</v>
      </c>
      <c r="L169" s="35">
        <f t="shared" si="572"/>
        <v>385083.99999999994</v>
      </c>
      <c r="M169" s="35">
        <f>M171+M172</f>
        <v>0</v>
      </c>
      <c r="N169" s="35">
        <f t="shared" si="573"/>
        <v>385083.99999999994</v>
      </c>
      <c r="O169" s="78">
        <f>O171+O172</f>
        <v>198236.696</v>
      </c>
      <c r="P169" s="35">
        <f t="shared" si="574"/>
        <v>583320.696</v>
      </c>
      <c r="Q169" s="35">
        <f>Q171+Q172</f>
        <v>0</v>
      </c>
      <c r="R169" s="35">
        <f t="shared" si="575"/>
        <v>583320.696</v>
      </c>
      <c r="S169" s="35">
        <f>S171+S172</f>
        <v>0</v>
      </c>
      <c r="T169" s="35">
        <f t="shared" si="576"/>
        <v>583320.696</v>
      </c>
      <c r="U169" s="35">
        <f>U171+U172</f>
        <v>0</v>
      </c>
      <c r="V169" s="35">
        <f t="shared" si="577"/>
        <v>583320.696</v>
      </c>
      <c r="W169" s="46">
        <f>W171+W172</f>
        <v>-142394.66500000001</v>
      </c>
      <c r="X169" s="35">
        <f t="shared" si="578"/>
        <v>440926.03099999996</v>
      </c>
      <c r="Y169" s="35">
        <f t="shared" ref="Y169:AO169" si="591">Y171+Y172</f>
        <v>439063.3</v>
      </c>
      <c r="Z169" s="35">
        <f t="shared" ref="Z169:AB169" si="592">Z171+Z172</f>
        <v>0</v>
      </c>
      <c r="AA169" s="35">
        <f t="shared" si="266"/>
        <v>439063.3</v>
      </c>
      <c r="AB169" s="35">
        <f t="shared" si="592"/>
        <v>0</v>
      </c>
      <c r="AC169" s="35">
        <f t="shared" si="579"/>
        <v>439063.3</v>
      </c>
      <c r="AD169" s="35">
        <f t="shared" ref="AD169:AF169" si="593">AD171+AD172</f>
        <v>0</v>
      </c>
      <c r="AE169" s="35">
        <f t="shared" si="580"/>
        <v>439063.3</v>
      </c>
      <c r="AF169" s="35">
        <f t="shared" si="593"/>
        <v>0</v>
      </c>
      <c r="AG169" s="35">
        <f t="shared" si="581"/>
        <v>439063.3</v>
      </c>
      <c r="AH169" s="35">
        <f t="shared" ref="AH169:AJ169" si="594">AH171+AH172</f>
        <v>-26250</v>
      </c>
      <c r="AI169" s="35">
        <f t="shared" si="582"/>
        <v>412813.3</v>
      </c>
      <c r="AJ169" s="35">
        <f t="shared" si="594"/>
        <v>0</v>
      </c>
      <c r="AK169" s="35">
        <f t="shared" si="583"/>
        <v>412813.3</v>
      </c>
      <c r="AL169" s="46">
        <f t="shared" ref="AL169" si="595">AL171+AL172</f>
        <v>0</v>
      </c>
      <c r="AM169" s="35">
        <f t="shared" si="584"/>
        <v>412813.3</v>
      </c>
      <c r="AN169" s="35">
        <f t="shared" si="591"/>
        <v>780860.5</v>
      </c>
      <c r="AO169" s="35">
        <f t="shared" si="591"/>
        <v>0</v>
      </c>
      <c r="AP169" s="35">
        <f t="shared" si="267"/>
        <v>780860.5</v>
      </c>
      <c r="AQ169" s="35">
        <f t="shared" ref="AQ169:AS169" si="596">AQ171+AQ172</f>
        <v>0</v>
      </c>
      <c r="AR169" s="35">
        <f t="shared" si="585"/>
        <v>780860.5</v>
      </c>
      <c r="AS169" s="35">
        <f t="shared" si="596"/>
        <v>0</v>
      </c>
      <c r="AT169" s="35">
        <f t="shared" si="586"/>
        <v>780860.5</v>
      </c>
      <c r="AU169" s="35">
        <f t="shared" ref="AU169:AW169" si="597">AU171+AU172</f>
        <v>0</v>
      </c>
      <c r="AV169" s="35">
        <f t="shared" si="587"/>
        <v>780860.5</v>
      </c>
      <c r="AW169" s="35">
        <f t="shared" si="597"/>
        <v>70483.820999999996</v>
      </c>
      <c r="AX169" s="35">
        <f t="shared" si="588"/>
        <v>851344.321</v>
      </c>
      <c r="AY169" s="35">
        <f t="shared" ref="AY169:BA169" si="598">AY171+AY172</f>
        <v>0</v>
      </c>
      <c r="AZ169" s="35">
        <f t="shared" si="589"/>
        <v>851344.321</v>
      </c>
      <c r="BA169" s="46">
        <f t="shared" si="598"/>
        <v>-2281.1520000000019</v>
      </c>
      <c r="BB169" s="35">
        <f t="shared" si="590"/>
        <v>849063.16899999999</v>
      </c>
      <c r="BC169" s="29"/>
      <c r="BE169" s="11"/>
    </row>
    <row r="170" spans="1:57" x14ac:dyDescent="0.3">
      <c r="A170" s="1"/>
      <c r="B170" s="59" t="s">
        <v>5</v>
      </c>
      <c r="C170" s="6"/>
      <c r="D170" s="34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78"/>
      <c r="P170" s="35"/>
      <c r="Q170" s="35"/>
      <c r="R170" s="35"/>
      <c r="S170" s="35"/>
      <c r="T170" s="35"/>
      <c r="U170" s="35"/>
      <c r="V170" s="35"/>
      <c r="W170" s="46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46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46"/>
      <c r="BB170" s="35"/>
      <c r="BC170" s="29"/>
      <c r="BE170" s="11"/>
    </row>
    <row r="171" spans="1:57" hidden="1" x14ac:dyDescent="0.3">
      <c r="A171" s="1"/>
      <c r="B171" s="5" t="s">
        <v>6</v>
      </c>
      <c r="C171" s="10"/>
      <c r="D171" s="34">
        <v>222989.79999999996</v>
      </c>
      <c r="E171" s="35"/>
      <c r="F171" s="35">
        <f t="shared" si="265"/>
        <v>222989.79999999996</v>
      </c>
      <c r="G171" s="35">
        <f>5305+11580.6</f>
        <v>16885.599999999999</v>
      </c>
      <c r="H171" s="35">
        <f t="shared" ref="H171:H174" si="599">F171+G171</f>
        <v>239875.39999999997</v>
      </c>
      <c r="I171" s="35"/>
      <c r="J171" s="35">
        <f t="shared" ref="J171:J174" si="600">H171+I171</f>
        <v>239875.39999999997</v>
      </c>
      <c r="K171" s="35"/>
      <c r="L171" s="35">
        <f t="shared" ref="L171:L174" si="601">J171+K171</f>
        <v>239875.39999999997</v>
      </c>
      <c r="M171" s="35"/>
      <c r="N171" s="35">
        <f t="shared" ref="N171:N174" si="602">L171+M171</f>
        <v>239875.39999999997</v>
      </c>
      <c r="O171" s="78">
        <f>42130.217-44233.821</f>
        <v>-2103.6040000000066</v>
      </c>
      <c r="P171" s="35">
        <f t="shared" ref="P171:P174" si="603">N171+O171</f>
        <v>237771.79599999997</v>
      </c>
      <c r="Q171" s="35"/>
      <c r="R171" s="35">
        <f t="shared" ref="R171:R174" si="604">P171+Q171</f>
        <v>237771.79599999997</v>
      </c>
      <c r="S171" s="35"/>
      <c r="T171" s="35">
        <f t="shared" ref="T171:T174" si="605">R171+S171</f>
        <v>237771.79599999997</v>
      </c>
      <c r="U171" s="35"/>
      <c r="V171" s="35">
        <f t="shared" ref="V171:V174" si="606">T171+U171</f>
        <v>237771.79599999997</v>
      </c>
      <c r="W171" s="46">
        <f>-100264.448-42130.217</f>
        <v>-142394.66500000001</v>
      </c>
      <c r="X171" s="35">
        <f t="shared" ref="X171:X174" si="607">V171+W171</f>
        <v>95377.130999999965</v>
      </c>
      <c r="Y171" s="35">
        <v>109765.79999999999</v>
      </c>
      <c r="Z171" s="35"/>
      <c r="AA171" s="35">
        <f t="shared" si="266"/>
        <v>109765.79999999999</v>
      </c>
      <c r="AB171" s="35"/>
      <c r="AC171" s="35">
        <f t="shared" ref="AC171:AC174" si="608">AA171+AB171</f>
        <v>109765.79999999999</v>
      </c>
      <c r="AD171" s="35"/>
      <c r="AE171" s="35">
        <f t="shared" ref="AE171:AE174" si="609">AC171+AD171</f>
        <v>109765.79999999999</v>
      </c>
      <c r="AF171" s="35"/>
      <c r="AG171" s="35">
        <f t="shared" ref="AG171:AG174" si="610">AE171+AF171</f>
        <v>109765.79999999999</v>
      </c>
      <c r="AH171" s="35">
        <v>-26250</v>
      </c>
      <c r="AI171" s="35">
        <f t="shared" ref="AI171:AI174" si="611">AG171+AH171</f>
        <v>83515.799999999988</v>
      </c>
      <c r="AJ171" s="35"/>
      <c r="AK171" s="35">
        <f t="shared" ref="AK171:AK174" si="612">AI171+AJ171</f>
        <v>83515.799999999988</v>
      </c>
      <c r="AL171" s="46"/>
      <c r="AM171" s="35">
        <f t="shared" ref="AM171:AM174" si="613">AK171+AL171</f>
        <v>83515.799999999988</v>
      </c>
      <c r="AN171" s="35">
        <v>195215.1</v>
      </c>
      <c r="AO171" s="35"/>
      <c r="AP171" s="35">
        <f t="shared" si="267"/>
        <v>195215.1</v>
      </c>
      <c r="AQ171" s="35"/>
      <c r="AR171" s="35">
        <f t="shared" ref="AR171:AR174" si="614">AP171+AQ171</f>
        <v>195215.1</v>
      </c>
      <c r="AS171" s="35"/>
      <c r="AT171" s="35">
        <f t="shared" ref="AT171:AT174" si="615">AR171+AS171</f>
        <v>195215.1</v>
      </c>
      <c r="AU171" s="35"/>
      <c r="AV171" s="35">
        <f t="shared" ref="AV171:AV174" si="616">AT171+AU171</f>
        <v>195215.1</v>
      </c>
      <c r="AW171" s="35">
        <v>70483.820999999996</v>
      </c>
      <c r="AX171" s="35">
        <f t="shared" ref="AX171:AX174" si="617">AV171+AW171</f>
        <v>265698.92099999997</v>
      </c>
      <c r="AY171" s="35"/>
      <c r="AZ171" s="35">
        <f t="shared" ref="AZ171:AZ174" si="618">AX171+AY171</f>
        <v>265698.92099999997</v>
      </c>
      <c r="BA171" s="46">
        <v>100264.448</v>
      </c>
      <c r="BB171" s="35">
        <f t="shared" ref="BB171:BB174" si="619">AZ171+BA171</f>
        <v>365963.36899999995</v>
      </c>
      <c r="BC171" s="29" t="s">
        <v>275</v>
      </c>
      <c r="BD171" s="23" t="s">
        <v>51</v>
      </c>
      <c r="BE171" s="11"/>
    </row>
    <row r="172" spans="1:57" x14ac:dyDescent="0.3">
      <c r="A172" s="1"/>
      <c r="B172" s="59" t="s">
        <v>20</v>
      </c>
      <c r="C172" s="2"/>
      <c r="D172" s="34">
        <v>145208.6</v>
      </c>
      <c r="E172" s="35"/>
      <c r="F172" s="35">
        <f t="shared" si="265"/>
        <v>145208.6</v>
      </c>
      <c r="G172" s="35"/>
      <c r="H172" s="35">
        <f t="shared" si="599"/>
        <v>145208.6</v>
      </c>
      <c r="I172" s="35"/>
      <c r="J172" s="35">
        <f t="shared" si="600"/>
        <v>145208.6</v>
      </c>
      <c r="K172" s="35"/>
      <c r="L172" s="35">
        <f t="shared" si="601"/>
        <v>145208.6</v>
      </c>
      <c r="M172" s="35"/>
      <c r="N172" s="35">
        <f t="shared" si="602"/>
        <v>145208.6</v>
      </c>
      <c r="O172" s="78">
        <v>200340.3</v>
      </c>
      <c r="P172" s="35">
        <f t="shared" si="603"/>
        <v>345548.9</v>
      </c>
      <c r="Q172" s="35"/>
      <c r="R172" s="35">
        <f t="shared" si="604"/>
        <v>345548.9</v>
      </c>
      <c r="S172" s="35"/>
      <c r="T172" s="35">
        <f t="shared" si="605"/>
        <v>345548.9</v>
      </c>
      <c r="U172" s="35"/>
      <c r="V172" s="35">
        <f t="shared" si="606"/>
        <v>345548.9</v>
      </c>
      <c r="W172" s="46"/>
      <c r="X172" s="35">
        <f t="shared" si="607"/>
        <v>345548.9</v>
      </c>
      <c r="Y172" s="35">
        <v>329297.5</v>
      </c>
      <c r="Z172" s="35"/>
      <c r="AA172" s="35">
        <f t="shared" si="266"/>
        <v>329297.5</v>
      </c>
      <c r="AB172" s="35"/>
      <c r="AC172" s="35">
        <f t="shared" si="608"/>
        <v>329297.5</v>
      </c>
      <c r="AD172" s="35"/>
      <c r="AE172" s="35">
        <f t="shared" si="609"/>
        <v>329297.5</v>
      </c>
      <c r="AF172" s="35"/>
      <c r="AG172" s="35">
        <f t="shared" si="610"/>
        <v>329297.5</v>
      </c>
      <c r="AH172" s="35"/>
      <c r="AI172" s="35">
        <f t="shared" si="611"/>
        <v>329297.5</v>
      </c>
      <c r="AJ172" s="35"/>
      <c r="AK172" s="35">
        <f t="shared" si="612"/>
        <v>329297.5</v>
      </c>
      <c r="AL172" s="46"/>
      <c r="AM172" s="35">
        <f t="shared" si="613"/>
        <v>329297.5</v>
      </c>
      <c r="AN172" s="35">
        <v>585645.4</v>
      </c>
      <c r="AO172" s="35"/>
      <c r="AP172" s="35">
        <f t="shared" si="267"/>
        <v>585645.4</v>
      </c>
      <c r="AQ172" s="35"/>
      <c r="AR172" s="35">
        <f t="shared" si="614"/>
        <v>585645.4</v>
      </c>
      <c r="AS172" s="35"/>
      <c r="AT172" s="35">
        <f t="shared" si="615"/>
        <v>585645.4</v>
      </c>
      <c r="AU172" s="35"/>
      <c r="AV172" s="35">
        <f t="shared" si="616"/>
        <v>585645.4</v>
      </c>
      <c r="AW172" s="35"/>
      <c r="AX172" s="35">
        <f t="shared" si="617"/>
        <v>585645.4</v>
      </c>
      <c r="AY172" s="35"/>
      <c r="AZ172" s="35">
        <f t="shared" si="618"/>
        <v>585645.4</v>
      </c>
      <c r="BA172" s="46">
        <v>-102545.60000000001</v>
      </c>
      <c r="BB172" s="35">
        <f t="shared" si="619"/>
        <v>483099.80000000005</v>
      </c>
      <c r="BC172" s="29" t="s">
        <v>281</v>
      </c>
      <c r="BE172" s="11"/>
    </row>
    <row r="173" spans="1:57" ht="56.25" x14ac:dyDescent="0.3">
      <c r="A173" s="1" t="s">
        <v>177</v>
      </c>
      <c r="B173" s="59" t="s">
        <v>120</v>
      </c>
      <c r="C173" s="10" t="s">
        <v>111</v>
      </c>
      <c r="D173" s="34">
        <v>21398.400000000001</v>
      </c>
      <c r="E173" s="35"/>
      <c r="F173" s="35">
        <f t="shared" si="265"/>
        <v>21398.400000000001</v>
      </c>
      <c r="G173" s="35"/>
      <c r="H173" s="35">
        <f t="shared" si="599"/>
        <v>21398.400000000001</v>
      </c>
      <c r="I173" s="35"/>
      <c r="J173" s="35">
        <f t="shared" si="600"/>
        <v>21398.400000000001</v>
      </c>
      <c r="K173" s="35"/>
      <c r="L173" s="35">
        <f t="shared" si="601"/>
        <v>21398.400000000001</v>
      </c>
      <c r="M173" s="35"/>
      <c r="N173" s="35">
        <f t="shared" si="602"/>
        <v>21398.400000000001</v>
      </c>
      <c r="O173" s="78"/>
      <c r="P173" s="35">
        <f t="shared" si="603"/>
        <v>21398.400000000001</v>
      </c>
      <c r="Q173" s="35"/>
      <c r="R173" s="35">
        <f t="shared" si="604"/>
        <v>21398.400000000001</v>
      </c>
      <c r="S173" s="35"/>
      <c r="T173" s="35">
        <f t="shared" si="605"/>
        <v>21398.400000000001</v>
      </c>
      <c r="U173" s="35"/>
      <c r="V173" s="35">
        <f t="shared" si="606"/>
        <v>21398.400000000001</v>
      </c>
      <c r="W173" s="46"/>
      <c r="X173" s="35">
        <f t="shared" si="607"/>
        <v>21398.400000000001</v>
      </c>
      <c r="Y173" s="35">
        <v>0</v>
      </c>
      <c r="Z173" s="35"/>
      <c r="AA173" s="35">
        <f t="shared" si="266"/>
        <v>0</v>
      </c>
      <c r="AB173" s="35"/>
      <c r="AC173" s="35">
        <f t="shared" si="608"/>
        <v>0</v>
      </c>
      <c r="AD173" s="35"/>
      <c r="AE173" s="35">
        <f t="shared" si="609"/>
        <v>0</v>
      </c>
      <c r="AF173" s="35"/>
      <c r="AG173" s="35">
        <f t="shared" si="610"/>
        <v>0</v>
      </c>
      <c r="AH173" s="35"/>
      <c r="AI173" s="35">
        <f t="shared" si="611"/>
        <v>0</v>
      </c>
      <c r="AJ173" s="35"/>
      <c r="AK173" s="35">
        <f t="shared" si="612"/>
        <v>0</v>
      </c>
      <c r="AL173" s="46"/>
      <c r="AM173" s="35">
        <f t="shared" si="613"/>
        <v>0</v>
      </c>
      <c r="AN173" s="35">
        <v>0</v>
      </c>
      <c r="AO173" s="35"/>
      <c r="AP173" s="35">
        <f t="shared" si="267"/>
        <v>0</v>
      </c>
      <c r="AQ173" s="35"/>
      <c r="AR173" s="35">
        <f t="shared" si="614"/>
        <v>0</v>
      </c>
      <c r="AS173" s="35"/>
      <c r="AT173" s="35">
        <f t="shared" si="615"/>
        <v>0</v>
      </c>
      <c r="AU173" s="35"/>
      <c r="AV173" s="35">
        <f t="shared" si="616"/>
        <v>0</v>
      </c>
      <c r="AW173" s="35"/>
      <c r="AX173" s="35">
        <f t="shared" si="617"/>
        <v>0</v>
      </c>
      <c r="AY173" s="35"/>
      <c r="AZ173" s="35">
        <f t="shared" si="618"/>
        <v>0</v>
      </c>
      <c r="BA173" s="46"/>
      <c r="BB173" s="35">
        <f t="shared" si="619"/>
        <v>0</v>
      </c>
      <c r="BC173" s="29" t="s">
        <v>276</v>
      </c>
      <c r="BE173" s="11"/>
    </row>
    <row r="174" spans="1:57" ht="56.25" x14ac:dyDescent="0.3">
      <c r="A174" s="1" t="s">
        <v>178</v>
      </c>
      <c r="B174" s="59" t="s">
        <v>121</v>
      </c>
      <c r="C174" s="6" t="s">
        <v>111</v>
      </c>
      <c r="D174" s="34">
        <f>D176+D177</f>
        <v>35000</v>
      </c>
      <c r="E174" s="35">
        <f>E176+E177</f>
        <v>0</v>
      </c>
      <c r="F174" s="35">
        <f t="shared" si="265"/>
        <v>35000</v>
      </c>
      <c r="G174" s="35">
        <f>G176+G177</f>
        <v>0</v>
      </c>
      <c r="H174" s="35">
        <f t="shared" si="599"/>
        <v>35000</v>
      </c>
      <c r="I174" s="35">
        <f>I176+I177</f>
        <v>0</v>
      </c>
      <c r="J174" s="35">
        <f t="shared" si="600"/>
        <v>35000</v>
      </c>
      <c r="K174" s="35">
        <f>K176+K177</f>
        <v>0</v>
      </c>
      <c r="L174" s="35">
        <f t="shared" si="601"/>
        <v>35000</v>
      </c>
      <c r="M174" s="35">
        <f>M176+M177</f>
        <v>0</v>
      </c>
      <c r="N174" s="35">
        <f t="shared" si="602"/>
        <v>35000</v>
      </c>
      <c r="O174" s="78">
        <f>O176+O177</f>
        <v>0</v>
      </c>
      <c r="P174" s="35">
        <f t="shared" si="603"/>
        <v>35000</v>
      </c>
      <c r="Q174" s="35">
        <f>Q176+Q177</f>
        <v>0</v>
      </c>
      <c r="R174" s="35">
        <f t="shared" si="604"/>
        <v>35000</v>
      </c>
      <c r="S174" s="35">
        <f>S176+S177</f>
        <v>0</v>
      </c>
      <c r="T174" s="35">
        <f t="shared" si="605"/>
        <v>35000</v>
      </c>
      <c r="U174" s="35">
        <f>U176+U177</f>
        <v>0</v>
      </c>
      <c r="V174" s="35">
        <f t="shared" si="606"/>
        <v>35000</v>
      </c>
      <c r="W174" s="46">
        <f>W176+W177</f>
        <v>0</v>
      </c>
      <c r="X174" s="35">
        <f t="shared" si="607"/>
        <v>35000</v>
      </c>
      <c r="Y174" s="35">
        <f t="shared" ref="Y174:AO174" si="620">Y176+Y177</f>
        <v>105000</v>
      </c>
      <c r="Z174" s="35">
        <f t="shared" ref="Z174:AB174" si="621">Z176+Z177</f>
        <v>0</v>
      </c>
      <c r="AA174" s="35">
        <f t="shared" si="266"/>
        <v>105000</v>
      </c>
      <c r="AB174" s="35">
        <f t="shared" si="621"/>
        <v>0</v>
      </c>
      <c r="AC174" s="35">
        <f t="shared" si="608"/>
        <v>105000</v>
      </c>
      <c r="AD174" s="35">
        <f t="shared" ref="AD174:AF174" si="622">AD176+AD177</f>
        <v>0</v>
      </c>
      <c r="AE174" s="35">
        <f t="shared" si="609"/>
        <v>105000</v>
      </c>
      <c r="AF174" s="35">
        <f t="shared" si="622"/>
        <v>0</v>
      </c>
      <c r="AG174" s="35">
        <f t="shared" si="610"/>
        <v>105000</v>
      </c>
      <c r="AH174" s="35">
        <f t="shared" ref="AH174:AJ174" si="623">AH176+AH177</f>
        <v>0</v>
      </c>
      <c r="AI174" s="35">
        <f t="shared" si="611"/>
        <v>105000</v>
      </c>
      <c r="AJ174" s="35">
        <f t="shared" si="623"/>
        <v>0</v>
      </c>
      <c r="AK174" s="35">
        <f t="shared" si="612"/>
        <v>105000</v>
      </c>
      <c r="AL174" s="46">
        <f t="shared" ref="AL174" si="624">AL176+AL177</f>
        <v>0</v>
      </c>
      <c r="AM174" s="35">
        <f t="shared" si="613"/>
        <v>105000</v>
      </c>
      <c r="AN174" s="35">
        <f t="shared" si="620"/>
        <v>105000</v>
      </c>
      <c r="AO174" s="35">
        <f t="shared" si="620"/>
        <v>0</v>
      </c>
      <c r="AP174" s="35">
        <f t="shared" si="267"/>
        <v>105000</v>
      </c>
      <c r="AQ174" s="35">
        <f t="shared" ref="AQ174:AS174" si="625">AQ176+AQ177</f>
        <v>0</v>
      </c>
      <c r="AR174" s="35">
        <f t="shared" si="614"/>
        <v>105000</v>
      </c>
      <c r="AS174" s="35">
        <f t="shared" si="625"/>
        <v>0</v>
      </c>
      <c r="AT174" s="35">
        <f t="shared" si="615"/>
        <v>105000</v>
      </c>
      <c r="AU174" s="35">
        <f t="shared" ref="AU174:AW174" si="626">AU176+AU177</f>
        <v>0</v>
      </c>
      <c r="AV174" s="35">
        <f t="shared" si="616"/>
        <v>105000</v>
      </c>
      <c r="AW174" s="35">
        <f t="shared" si="626"/>
        <v>0</v>
      </c>
      <c r="AX174" s="35">
        <f t="shared" si="617"/>
        <v>105000</v>
      </c>
      <c r="AY174" s="35">
        <f t="shared" ref="AY174:BA174" si="627">AY176+AY177</f>
        <v>0</v>
      </c>
      <c r="AZ174" s="35">
        <f t="shared" si="618"/>
        <v>105000</v>
      </c>
      <c r="BA174" s="46">
        <f t="shared" si="627"/>
        <v>0</v>
      </c>
      <c r="BB174" s="35">
        <f t="shared" si="619"/>
        <v>105000</v>
      </c>
      <c r="BC174" s="29"/>
      <c r="BE174" s="11"/>
    </row>
    <row r="175" spans="1:57" x14ac:dyDescent="0.3">
      <c r="A175" s="1"/>
      <c r="B175" s="59" t="s">
        <v>5</v>
      </c>
      <c r="C175" s="10"/>
      <c r="D175" s="34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78"/>
      <c r="P175" s="35"/>
      <c r="Q175" s="35"/>
      <c r="R175" s="35"/>
      <c r="S175" s="35"/>
      <c r="T175" s="35"/>
      <c r="U175" s="35"/>
      <c r="V175" s="35"/>
      <c r="W175" s="46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46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46"/>
      <c r="BB175" s="35"/>
      <c r="BC175" s="29"/>
      <c r="BE175" s="11"/>
    </row>
    <row r="176" spans="1:57" hidden="1" x14ac:dyDescent="0.3">
      <c r="A176" s="1"/>
      <c r="B176" s="5" t="s">
        <v>6</v>
      </c>
      <c r="C176" s="2"/>
      <c r="D176" s="34">
        <v>26250</v>
      </c>
      <c r="E176" s="35"/>
      <c r="F176" s="35">
        <f t="shared" ref="F176:F256" si="628">D176+E176</f>
        <v>26250</v>
      </c>
      <c r="G176" s="35"/>
      <c r="H176" s="35">
        <f t="shared" ref="H176:H178" si="629">F176+G176</f>
        <v>26250</v>
      </c>
      <c r="I176" s="35"/>
      <c r="J176" s="35">
        <f t="shared" ref="J176:J178" si="630">H176+I176</f>
        <v>26250</v>
      </c>
      <c r="K176" s="35"/>
      <c r="L176" s="35">
        <f t="shared" ref="L176:L178" si="631">J176+K176</f>
        <v>26250</v>
      </c>
      <c r="M176" s="35"/>
      <c r="N176" s="35">
        <f t="shared" ref="N176:N178" si="632">L176+M176</f>
        <v>26250</v>
      </c>
      <c r="O176" s="78"/>
      <c r="P176" s="35">
        <f t="shared" ref="P176:P178" si="633">N176+O176</f>
        <v>26250</v>
      </c>
      <c r="Q176" s="35"/>
      <c r="R176" s="35">
        <f t="shared" ref="R176:R178" si="634">P176+Q176</f>
        <v>26250</v>
      </c>
      <c r="S176" s="35"/>
      <c r="T176" s="35">
        <f t="shared" ref="T176:T178" si="635">R176+S176</f>
        <v>26250</v>
      </c>
      <c r="U176" s="35"/>
      <c r="V176" s="35">
        <f t="shared" ref="V176:V178" si="636">T176+U176</f>
        <v>26250</v>
      </c>
      <c r="W176" s="46"/>
      <c r="X176" s="35">
        <f t="shared" ref="X176:X178" si="637">V176+W176</f>
        <v>26250</v>
      </c>
      <c r="Y176" s="35">
        <v>26250</v>
      </c>
      <c r="Z176" s="35"/>
      <c r="AA176" s="35">
        <f t="shared" ref="AA176:AA256" si="638">Y176+Z176</f>
        <v>26250</v>
      </c>
      <c r="AB176" s="35"/>
      <c r="AC176" s="35">
        <f t="shared" ref="AC176:AC178" si="639">AA176+AB176</f>
        <v>26250</v>
      </c>
      <c r="AD176" s="35"/>
      <c r="AE176" s="35">
        <f t="shared" ref="AE176:AE178" si="640">AC176+AD176</f>
        <v>26250</v>
      </c>
      <c r="AF176" s="35"/>
      <c r="AG176" s="35">
        <f t="shared" ref="AG176:AG178" si="641">AE176+AF176</f>
        <v>26250</v>
      </c>
      <c r="AH176" s="35"/>
      <c r="AI176" s="35">
        <f t="shared" ref="AI176:AI178" si="642">AG176+AH176</f>
        <v>26250</v>
      </c>
      <c r="AJ176" s="35"/>
      <c r="AK176" s="35">
        <f t="shared" ref="AK176:AK178" si="643">AI176+AJ176</f>
        <v>26250</v>
      </c>
      <c r="AL176" s="46"/>
      <c r="AM176" s="35">
        <f t="shared" ref="AM176:AM178" si="644">AK176+AL176</f>
        <v>26250</v>
      </c>
      <c r="AN176" s="35">
        <v>26250</v>
      </c>
      <c r="AO176" s="35"/>
      <c r="AP176" s="35">
        <f t="shared" ref="AP176:AP256" si="645">AN176+AO176</f>
        <v>26250</v>
      </c>
      <c r="AQ176" s="35"/>
      <c r="AR176" s="35">
        <f t="shared" ref="AR176:AR178" si="646">AP176+AQ176</f>
        <v>26250</v>
      </c>
      <c r="AS176" s="35"/>
      <c r="AT176" s="35">
        <f t="shared" ref="AT176:AT178" si="647">AR176+AS176</f>
        <v>26250</v>
      </c>
      <c r="AU176" s="35"/>
      <c r="AV176" s="35">
        <f t="shared" ref="AV176:AV178" si="648">AT176+AU176</f>
        <v>26250</v>
      </c>
      <c r="AW176" s="35"/>
      <c r="AX176" s="35">
        <f t="shared" ref="AX176:AX178" si="649">AV176+AW176</f>
        <v>26250</v>
      </c>
      <c r="AY176" s="35"/>
      <c r="AZ176" s="35">
        <f t="shared" ref="AZ176:AZ178" si="650">AX176+AY176</f>
        <v>26250</v>
      </c>
      <c r="BA176" s="46"/>
      <c r="BB176" s="35">
        <f t="shared" ref="BB176:BB178" si="651">AZ176+BA176</f>
        <v>26250</v>
      </c>
      <c r="BC176" s="30" t="s">
        <v>277</v>
      </c>
      <c r="BD176" s="23" t="s">
        <v>51</v>
      </c>
      <c r="BE176" s="11"/>
    </row>
    <row r="177" spans="1:57" x14ac:dyDescent="0.3">
      <c r="A177" s="1"/>
      <c r="B177" s="59" t="s">
        <v>20</v>
      </c>
      <c r="C177" s="10"/>
      <c r="D177" s="34">
        <v>8750</v>
      </c>
      <c r="E177" s="35"/>
      <c r="F177" s="35">
        <f t="shared" si="628"/>
        <v>8750</v>
      </c>
      <c r="G177" s="35"/>
      <c r="H177" s="35">
        <f t="shared" si="629"/>
        <v>8750</v>
      </c>
      <c r="I177" s="35"/>
      <c r="J177" s="35">
        <f t="shared" si="630"/>
        <v>8750</v>
      </c>
      <c r="K177" s="35"/>
      <c r="L177" s="35">
        <f t="shared" si="631"/>
        <v>8750</v>
      </c>
      <c r="M177" s="35"/>
      <c r="N177" s="35">
        <f t="shared" si="632"/>
        <v>8750</v>
      </c>
      <c r="O177" s="78"/>
      <c r="P177" s="35">
        <f t="shared" si="633"/>
        <v>8750</v>
      </c>
      <c r="Q177" s="35"/>
      <c r="R177" s="35">
        <f t="shared" si="634"/>
        <v>8750</v>
      </c>
      <c r="S177" s="35"/>
      <c r="T177" s="35">
        <f t="shared" si="635"/>
        <v>8750</v>
      </c>
      <c r="U177" s="35"/>
      <c r="V177" s="35">
        <f t="shared" si="636"/>
        <v>8750</v>
      </c>
      <c r="W177" s="46"/>
      <c r="X177" s="35">
        <f t="shared" si="637"/>
        <v>8750</v>
      </c>
      <c r="Y177" s="35">
        <v>78750</v>
      </c>
      <c r="Z177" s="35"/>
      <c r="AA177" s="35">
        <f t="shared" si="638"/>
        <v>78750</v>
      </c>
      <c r="AB177" s="35"/>
      <c r="AC177" s="35">
        <f t="shared" si="639"/>
        <v>78750</v>
      </c>
      <c r="AD177" s="35"/>
      <c r="AE177" s="35">
        <f t="shared" si="640"/>
        <v>78750</v>
      </c>
      <c r="AF177" s="35"/>
      <c r="AG177" s="35">
        <f t="shared" si="641"/>
        <v>78750</v>
      </c>
      <c r="AH177" s="35"/>
      <c r="AI177" s="35">
        <f t="shared" si="642"/>
        <v>78750</v>
      </c>
      <c r="AJ177" s="35"/>
      <c r="AK177" s="35">
        <f t="shared" si="643"/>
        <v>78750</v>
      </c>
      <c r="AL177" s="46"/>
      <c r="AM177" s="35">
        <f t="shared" si="644"/>
        <v>78750</v>
      </c>
      <c r="AN177" s="35">
        <v>78750</v>
      </c>
      <c r="AO177" s="35"/>
      <c r="AP177" s="35">
        <f t="shared" si="645"/>
        <v>78750</v>
      </c>
      <c r="AQ177" s="35"/>
      <c r="AR177" s="35">
        <f t="shared" si="646"/>
        <v>78750</v>
      </c>
      <c r="AS177" s="35"/>
      <c r="AT177" s="35">
        <f t="shared" si="647"/>
        <v>78750</v>
      </c>
      <c r="AU177" s="35"/>
      <c r="AV177" s="35">
        <f t="shared" si="648"/>
        <v>78750</v>
      </c>
      <c r="AW177" s="35"/>
      <c r="AX177" s="35">
        <f t="shared" si="649"/>
        <v>78750</v>
      </c>
      <c r="AY177" s="35"/>
      <c r="AZ177" s="35">
        <f t="shared" si="650"/>
        <v>78750</v>
      </c>
      <c r="BA177" s="46"/>
      <c r="BB177" s="35">
        <f t="shared" si="651"/>
        <v>78750</v>
      </c>
      <c r="BC177" s="29" t="s">
        <v>281</v>
      </c>
      <c r="BE177" s="11"/>
    </row>
    <row r="178" spans="1:57" ht="56.25" x14ac:dyDescent="0.3">
      <c r="A178" s="1" t="s">
        <v>179</v>
      </c>
      <c r="B178" s="59" t="s">
        <v>122</v>
      </c>
      <c r="C178" s="6" t="s">
        <v>111</v>
      </c>
      <c r="D178" s="34">
        <f>D180+D181</f>
        <v>0</v>
      </c>
      <c r="E178" s="35">
        <f>E180+E181</f>
        <v>0</v>
      </c>
      <c r="F178" s="35">
        <f t="shared" si="628"/>
        <v>0</v>
      </c>
      <c r="G178" s="35">
        <f>G180+G181</f>
        <v>0</v>
      </c>
      <c r="H178" s="35">
        <f t="shared" si="629"/>
        <v>0</v>
      </c>
      <c r="I178" s="35">
        <f>I180+I181</f>
        <v>0</v>
      </c>
      <c r="J178" s="35">
        <f t="shared" si="630"/>
        <v>0</v>
      </c>
      <c r="K178" s="35">
        <f>K180+K181</f>
        <v>0</v>
      </c>
      <c r="L178" s="35">
        <f t="shared" si="631"/>
        <v>0</v>
      </c>
      <c r="M178" s="35">
        <f>M180+M181</f>
        <v>0</v>
      </c>
      <c r="N178" s="35">
        <f t="shared" si="632"/>
        <v>0</v>
      </c>
      <c r="O178" s="78">
        <f>O180+O181</f>
        <v>0</v>
      </c>
      <c r="P178" s="35">
        <f t="shared" si="633"/>
        <v>0</v>
      </c>
      <c r="Q178" s="35">
        <f>Q180+Q181</f>
        <v>0</v>
      </c>
      <c r="R178" s="35">
        <f t="shared" si="634"/>
        <v>0</v>
      </c>
      <c r="S178" s="35">
        <f>S180+S181</f>
        <v>0</v>
      </c>
      <c r="T178" s="35">
        <f t="shared" si="635"/>
        <v>0</v>
      </c>
      <c r="U178" s="35">
        <f>U180+U181</f>
        <v>0</v>
      </c>
      <c r="V178" s="35">
        <f t="shared" si="636"/>
        <v>0</v>
      </c>
      <c r="W178" s="46">
        <f>W180+W181</f>
        <v>0</v>
      </c>
      <c r="X178" s="35">
        <f t="shared" si="637"/>
        <v>0</v>
      </c>
      <c r="Y178" s="35">
        <f t="shared" ref="Y178:AO178" si="652">Y180+Y181</f>
        <v>8664.7000000000007</v>
      </c>
      <c r="Z178" s="35">
        <f t="shared" ref="Z178:AB178" si="653">Z180+Z181</f>
        <v>0</v>
      </c>
      <c r="AA178" s="35">
        <f t="shared" si="638"/>
        <v>8664.7000000000007</v>
      </c>
      <c r="AB178" s="35">
        <f t="shared" si="653"/>
        <v>0</v>
      </c>
      <c r="AC178" s="35">
        <f t="shared" si="639"/>
        <v>8664.7000000000007</v>
      </c>
      <c r="AD178" s="35">
        <f t="shared" ref="AD178:AF178" si="654">AD180+AD181</f>
        <v>0</v>
      </c>
      <c r="AE178" s="35">
        <f t="shared" si="640"/>
        <v>8664.7000000000007</v>
      </c>
      <c r="AF178" s="35">
        <f t="shared" si="654"/>
        <v>0</v>
      </c>
      <c r="AG178" s="35">
        <f t="shared" si="641"/>
        <v>8664.7000000000007</v>
      </c>
      <c r="AH178" s="35">
        <f t="shared" ref="AH178:AJ178" si="655">AH180+AH181</f>
        <v>0</v>
      </c>
      <c r="AI178" s="35">
        <f t="shared" si="642"/>
        <v>8664.7000000000007</v>
      </c>
      <c r="AJ178" s="35">
        <f t="shared" si="655"/>
        <v>0</v>
      </c>
      <c r="AK178" s="35">
        <f t="shared" si="643"/>
        <v>8664.7000000000007</v>
      </c>
      <c r="AL178" s="46">
        <f t="shared" ref="AL178" si="656">AL180+AL181</f>
        <v>0</v>
      </c>
      <c r="AM178" s="35">
        <f t="shared" si="644"/>
        <v>8664.7000000000007</v>
      </c>
      <c r="AN178" s="35">
        <f t="shared" si="652"/>
        <v>0</v>
      </c>
      <c r="AO178" s="35">
        <f t="shared" si="652"/>
        <v>0</v>
      </c>
      <c r="AP178" s="35">
        <f t="shared" si="645"/>
        <v>0</v>
      </c>
      <c r="AQ178" s="35">
        <f t="shared" ref="AQ178:AS178" si="657">AQ180+AQ181</f>
        <v>0</v>
      </c>
      <c r="AR178" s="35">
        <f t="shared" si="646"/>
        <v>0</v>
      </c>
      <c r="AS178" s="35">
        <f t="shared" si="657"/>
        <v>0</v>
      </c>
      <c r="AT178" s="35">
        <f t="shared" si="647"/>
        <v>0</v>
      </c>
      <c r="AU178" s="35">
        <f t="shared" ref="AU178:AW178" si="658">AU180+AU181</f>
        <v>0</v>
      </c>
      <c r="AV178" s="35">
        <f t="shared" si="648"/>
        <v>0</v>
      </c>
      <c r="AW178" s="35">
        <f t="shared" si="658"/>
        <v>0</v>
      </c>
      <c r="AX178" s="35">
        <f t="shared" si="649"/>
        <v>0</v>
      </c>
      <c r="AY178" s="35">
        <f t="shared" ref="AY178:BA178" si="659">AY180+AY181</f>
        <v>0</v>
      </c>
      <c r="AZ178" s="35">
        <f t="shared" si="650"/>
        <v>0</v>
      </c>
      <c r="BA178" s="46">
        <f t="shared" si="659"/>
        <v>0</v>
      </c>
      <c r="BB178" s="35">
        <f t="shared" si="651"/>
        <v>0</v>
      </c>
      <c r="BC178" s="29"/>
      <c r="BE178" s="11"/>
    </row>
    <row r="179" spans="1:57" x14ac:dyDescent="0.3">
      <c r="A179" s="1"/>
      <c r="B179" s="59" t="s">
        <v>5</v>
      </c>
      <c r="C179" s="6"/>
      <c r="D179" s="34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78"/>
      <c r="P179" s="35"/>
      <c r="Q179" s="35"/>
      <c r="R179" s="35"/>
      <c r="S179" s="35"/>
      <c r="T179" s="35"/>
      <c r="U179" s="35"/>
      <c r="V179" s="35"/>
      <c r="W179" s="46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46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46"/>
      <c r="BB179" s="35"/>
      <c r="BC179" s="29"/>
      <c r="BE179" s="11"/>
    </row>
    <row r="180" spans="1:57" hidden="1" x14ac:dyDescent="0.3">
      <c r="A180" s="1"/>
      <c r="B180" s="5" t="s">
        <v>6</v>
      </c>
      <c r="C180" s="43"/>
      <c r="D180" s="34">
        <v>0</v>
      </c>
      <c r="E180" s="35"/>
      <c r="F180" s="35">
        <f t="shared" si="628"/>
        <v>0</v>
      </c>
      <c r="G180" s="35"/>
      <c r="H180" s="35">
        <f t="shared" ref="H180:H182" si="660">F180+G180</f>
        <v>0</v>
      </c>
      <c r="I180" s="35"/>
      <c r="J180" s="35">
        <f t="shared" ref="J180:J182" si="661">H180+I180</f>
        <v>0</v>
      </c>
      <c r="K180" s="35"/>
      <c r="L180" s="35">
        <f t="shared" ref="L180:L182" si="662">J180+K180</f>
        <v>0</v>
      </c>
      <c r="M180" s="35"/>
      <c r="N180" s="35">
        <f t="shared" ref="N180:N182" si="663">L180+M180</f>
        <v>0</v>
      </c>
      <c r="O180" s="78"/>
      <c r="P180" s="35">
        <f t="shared" ref="P180:P182" si="664">N180+O180</f>
        <v>0</v>
      </c>
      <c r="Q180" s="35"/>
      <c r="R180" s="35">
        <f t="shared" ref="R180:R182" si="665">P180+Q180</f>
        <v>0</v>
      </c>
      <c r="S180" s="35"/>
      <c r="T180" s="35">
        <f t="shared" ref="T180:T182" si="666">R180+S180</f>
        <v>0</v>
      </c>
      <c r="U180" s="35"/>
      <c r="V180" s="35">
        <f t="shared" ref="V180:V182" si="667">T180+U180</f>
        <v>0</v>
      </c>
      <c r="W180" s="46"/>
      <c r="X180" s="35">
        <f t="shared" ref="X180:X182" si="668">V180+W180</f>
        <v>0</v>
      </c>
      <c r="Y180" s="35">
        <v>2166.1999999999998</v>
      </c>
      <c r="Z180" s="35"/>
      <c r="AA180" s="35">
        <f t="shared" si="638"/>
        <v>2166.1999999999998</v>
      </c>
      <c r="AB180" s="35"/>
      <c r="AC180" s="35">
        <f t="shared" ref="AC180:AC182" si="669">AA180+AB180</f>
        <v>2166.1999999999998</v>
      </c>
      <c r="AD180" s="35"/>
      <c r="AE180" s="35">
        <f t="shared" ref="AE180:AE182" si="670">AC180+AD180</f>
        <v>2166.1999999999998</v>
      </c>
      <c r="AF180" s="35"/>
      <c r="AG180" s="35">
        <f t="shared" ref="AG180:AG182" si="671">AE180+AF180</f>
        <v>2166.1999999999998</v>
      </c>
      <c r="AH180" s="35"/>
      <c r="AI180" s="35">
        <f t="shared" ref="AI180:AI182" si="672">AG180+AH180</f>
        <v>2166.1999999999998</v>
      </c>
      <c r="AJ180" s="35"/>
      <c r="AK180" s="35">
        <f t="shared" ref="AK180:AK182" si="673">AI180+AJ180</f>
        <v>2166.1999999999998</v>
      </c>
      <c r="AL180" s="46"/>
      <c r="AM180" s="35">
        <f t="shared" ref="AM180:AM182" si="674">AK180+AL180</f>
        <v>2166.1999999999998</v>
      </c>
      <c r="AN180" s="35">
        <v>0</v>
      </c>
      <c r="AO180" s="35"/>
      <c r="AP180" s="35">
        <f t="shared" si="645"/>
        <v>0</v>
      </c>
      <c r="AQ180" s="35"/>
      <c r="AR180" s="35">
        <f t="shared" ref="AR180:AR182" si="675">AP180+AQ180</f>
        <v>0</v>
      </c>
      <c r="AS180" s="35"/>
      <c r="AT180" s="35">
        <f t="shared" ref="AT180:AT182" si="676">AR180+AS180</f>
        <v>0</v>
      </c>
      <c r="AU180" s="35"/>
      <c r="AV180" s="35">
        <f t="shared" ref="AV180:AV182" si="677">AT180+AU180</f>
        <v>0</v>
      </c>
      <c r="AW180" s="35"/>
      <c r="AX180" s="35">
        <f t="shared" ref="AX180:AX182" si="678">AV180+AW180</f>
        <v>0</v>
      </c>
      <c r="AY180" s="35"/>
      <c r="AZ180" s="35">
        <f t="shared" ref="AZ180:AZ182" si="679">AX180+AY180</f>
        <v>0</v>
      </c>
      <c r="BA180" s="46"/>
      <c r="BB180" s="35">
        <f t="shared" ref="BB180:BB182" si="680">AZ180+BA180</f>
        <v>0</v>
      </c>
      <c r="BC180" s="29" t="s">
        <v>278</v>
      </c>
      <c r="BD180" s="23" t="s">
        <v>51</v>
      </c>
      <c r="BE180" s="11"/>
    </row>
    <row r="181" spans="1:57" x14ac:dyDescent="0.3">
      <c r="A181" s="1"/>
      <c r="B181" s="59" t="s">
        <v>20</v>
      </c>
      <c r="C181" s="59"/>
      <c r="D181" s="34">
        <v>0</v>
      </c>
      <c r="E181" s="35"/>
      <c r="F181" s="35">
        <f t="shared" si="628"/>
        <v>0</v>
      </c>
      <c r="G181" s="35"/>
      <c r="H181" s="35">
        <f t="shared" si="660"/>
        <v>0</v>
      </c>
      <c r="I181" s="35"/>
      <c r="J181" s="35">
        <f t="shared" si="661"/>
        <v>0</v>
      </c>
      <c r="K181" s="35"/>
      <c r="L181" s="35">
        <f t="shared" si="662"/>
        <v>0</v>
      </c>
      <c r="M181" s="35"/>
      <c r="N181" s="35">
        <f t="shared" si="663"/>
        <v>0</v>
      </c>
      <c r="O181" s="78"/>
      <c r="P181" s="35">
        <f t="shared" si="664"/>
        <v>0</v>
      </c>
      <c r="Q181" s="35"/>
      <c r="R181" s="35">
        <f t="shared" si="665"/>
        <v>0</v>
      </c>
      <c r="S181" s="35"/>
      <c r="T181" s="35">
        <f t="shared" si="666"/>
        <v>0</v>
      </c>
      <c r="U181" s="35"/>
      <c r="V181" s="35">
        <f t="shared" si="667"/>
        <v>0</v>
      </c>
      <c r="W181" s="46"/>
      <c r="X181" s="35">
        <f t="shared" si="668"/>
        <v>0</v>
      </c>
      <c r="Y181" s="35">
        <v>6498.5</v>
      </c>
      <c r="Z181" s="35"/>
      <c r="AA181" s="35">
        <f t="shared" si="638"/>
        <v>6498.5</v>
      </c>
      <c r="AB181" s="35"/>
      <c r="AC181" s="35">
        <f t="shared" si="669"/>
        <v>6498.5</v>
      </c>
      <c r="AD181" s="35"/>
      <c r="AE181" s="35">
        <f t="shared" si="670"/>
        <v>6498.5</v>
      </c>
      <c r="AF181" s="35"/>
      <c r="AG181" s="35">
        <f t="shared" si="671"/>
        <v>6498.5</v>
      </c>
      <c r="AH181" s="35"/>
      <c r="AI181" s="35">
        <f t="shared" si="672"/>
        <v>6498.5</v>
      </c>
      <c r="AJ181" s="35"/>
      <c r="AK181" s="35">
        <f t="shared" si="673"/>
        <v>6498.5</v>
      </c>
      <c r="AL181" s="46"/>
      <c r="AM181" s="35">
        <f t="shared" si="674"/>
        <v>6498.5</v>
      </c>
      <c r="AN181" s="35">
        <v>0</v>
      </c>
      <c r="AO181" s="35"/>
      <c r="AP181" s="35">
        <f t="shared" si="645"/>
        <v>0</v>
      </c>
      <c r="AQ181" s="35"/>
      <c r="AR181" s="35">
        <f t="shared" si="675"/>
        <v>0</v>
      </c>
      <c r="AS181" s="35"/>
      <c r="AT181" s="35">
        <f t="shared" si="676"/>
        <v>0</v>
      </c>
      <c r="AU181" s="35"/>
      <c r="AV181" s="35">
        <f t="shared" si="677"/>
        <v>0</v>
      </c>
      <c r="AW181" s="35"/>
      <c r="AX181" s="35">
        <f t="shared" si="678"/>
        <v>0</v>
      </c>
      <c r="AY181" s="35"/>
      <c r="AZ181" s="35">
        <f t="shared" si="679"/>
        <v>0</v>
      </c>
      <c r="BA181" s="46"/>
      <c r="BB181" s="35">
        <f t="shared" si="680"/>
        <v>0</v>
      </c>
      <c r="BC181" s="29" t="s">
        <v>281</v>
      </c>
      <c r="BE181" s="11"/>
    </row>
    <row r="182" spans="1:57" ht="56.25" x14ac:dyDescent="0.3">
      <c r="A182" s="1" t="s">
        <v>180</v>
      </c>
      <c r="B182" s="59" t="s">
        <v>123</v>
      </c>
      <c r="C182" s="59" t="s">
        <v>111</v>
      </c>
      <c r="D182" s="34">
        <f>D184+D185</f>
        <v>0</v>
      </c>
      <c r="E182" s="35">
        <f>E184+E185</f>
        <v>0</v>
      </c>
      <c r="F182" s="35">
        <f t="shared" si="628"/>
        <v>0</v>
      </c>
      <c r="G182" s="35">
        <f>G184+G185</f>
        <v>0</v>
      </c>
      <c r="H182" s="35">
        <f t="shared" si="660"/>
        <v>0</v>
      </c>
      <c r="I182" s="35">
        <f>I184+I185</f>
        <v>0</v>
      </c>
      <c r="J182" s="35">
        <f t="shared" si="661"/>
        <v>0</v>
      </c>
      <c r="K182" s="35">
        <f>K184+K185</f>
        <v>0</v>
      </c>
      <c r="L182" s="35">
        <f t="shared" si="662"/>
        <v>0</v>
      </c>
      <c r="M182" s="35">
        <f>M184+M185</f>
        <v>0</v>
      </c>
      <c r="N182" s="35">
        <f t="shared" si="663"/>
        <v>0</v>
      </c>
      <c r="O182" s="78">
        <f>O184+O185</f>
        <v>0</v>
      </c>
      <c r="P182" s="35">
        <f t="shared" si="664"/>
        <v>0</v>
      </c>
      <c r="Q182" s="35">
        <f>Q184+Q185</f>
        <v>0</v>
      </c>
      <c r="R182" s="35">
        <f t="shared" si="665"/>
        <v>0</v>
      </c>
      <c r="S182" s="35">
        <f>S184+S185</f>
        <v>0</v>
      </c>
      <c r="T182" s="35">
        <f t="shared" si="666"/>
        <v>0</v>
      </c>
      <c r="U182" s="35">
        <f>U184+U185</f>
        <v>0</v>
      </c>
      <c r="V182" s="35">
        <f t="shared" si="667"/>
        <v>0</v>
      </c>
      <c r="W182" s="46">
        <f>W184+W185</f>
        <v>0</v>
      </c>
      <c r="X182" s="35">
        <f t="shared" si="668"/>
        <v>0</v>
      </c>
      <c r="Y182" s="35">
        <f t="shared" ref="Y182:AO182" si="681">Y184+Y185</f>
        <v>8208.7000000000007</v>
      </c>
      <c r="Z182" s="35">
        <f t="shared" ref="Z182:AB182" si="682">Z184+Z185</f>
        <v>0</v>
      </c>
      <c r="AA182" s="35">
        <f t="shared" si="638"/>
        <v>8208.7000000000007</v>
      </c>
      <c r="AB182" s="35">
        <f t="shared" si="682"/>
        <v>0</v>
      </c>
      <c r="AC182" s="35">
        <f t="shared" si="669"/>
        <v>8208.7000000000007</v>
      </c>
      <c r="AD182" s="35">
        <f t="shared" ref="AD182:AF182" si="683">AD184+AD185</f>
        <v>0</v>
      </c>
      <c r="AE182" s="35">
        <f t="shared" si="670"/>
        <v>8208.7000000000007</v>
      </c>
      <c r="AF182" s="35">
        <f t="shared" si="683"/>
        <v>0</v>
      </c>
      <c r="AG182" s="35">
        <f t="shared" si="671"/>
        <v>8208.7000000000007</v>
      </c>
      <c r="AH182" s="35">
        <f t="shared" ref="AH182:AJ182" si="684">AH184+AH185</f>
        <v>0</v>
      </c>
      <c r="AI182" s="35">
        <f t="shared" si="672"/>
        <v>8208.7000000000007</v>
      </c>
      <c r="AJ182" s="35">
        <f t="shared" si="684"/>
        <v>0</v>
      </c>
      <c r="AK182" s="35">
        <f t="shared" si="673"/>
        <v>8208.7000000000007</v>
      </c>
      <c r="AL182" s="46">
        <f t="shared" ref="AL182" si="685">AL184+AL185</f>
        <v>0</v>
      </c>
      <c r="AM182" s="35">
        <f t="shared" si="674"/>
        <v>8208.7000000000007</v>
      </c>
      <c r="AN182" s="35">
        <f t="shared" si="681"/>
        <v>0</v>
      </c>
      <c r="AO182" s="35">
        <f t="shared" si="681"/>
        <v>0</v>
      </c>
      <c r="AP182" s="35">
        <f t="shared" si="645"/>
        <v>0</v>
      </c>
      <c r="AQ182" s="35">
        <f t="shared" ref="AQ182:AS182" si="686">AQ184+AQ185</f>
        <v>0</v>
      </c>
      <c r="AR182" s="35">
        <f t="shared" si="675"/>
        <v>0</v>
      </c>
      <c r="AS182" s="35">
        <f t="shared" si="686"/>
        <v>0</v>
      </c>
      <c r="AT182" s="35">
        <f t="shared" si="676"/>
        <v>0</v>
      </c>
      <c r="AU182" s="35">
        <f t="shared" ref="AU182:AW182" si="687">AU184+AU185</f>
        <v>0</v>
      </c>
      <c r="AV182" s="35">
        <f t="shared" si="677"/>
        <v>0</v>
      </c>
      <c r="AW182" s="35">
        <f t="shared" si="687"/>
        <v>0</v>
      </c>
      <c r="AX182" s="35">
        <f t="shared" si="678"/>
        <v>0</v>
      </c>
      <c r="AY182" s="35">
        <f t="shared" ref="AY182:BA182" si="688">AY184+AY185</f>
        <v>0</v>
      </c>
      <c r="AZ182" s="35">
        <f t="shared" si="679"/>
        <v>0</v>
      </c>
      <c r="BA182" s="46">
        <f t="shared" si="688"/>
        <v>0</v>
      </c>
      <c r="BB182" s="35">
        <f t="shared" si="680"/>
        <v>0</v>
      </c>
      <c r="BC182" s="29"/>
      <c r="BE182" s="11"/>
    </row>
    <row r="183" spans="1:57" x14ac:dyDescent="0.3">
      <c r="A183" s="1"/>
      <c r="B183" s="59" t="s">
        <v>5</v>
      </c>
      <c r="C183" s="6"/>
      <c r="D183" s="34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78"/>
      <c r="P183" s="35"/>
      <c r="Q183" s="35"/>
      <c r="R183" s="35"/>
      <c r="S183" s="35"/>
      <c r="T183" s="35"/>
      <c r="U183" s="35"/>
      <c r="V183" s="35"/>
      <c r="W183" s="46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46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46"/>
      <c r="BB183" s="35"/>
      <c r="BC183" s="29"/>
      <c r="BE183" s="11"/>
    </row>
    <row r="184" spans="1:57" hidden="1" x14ac:dyDescent="0.3">
      <c r="A184" s="1"/>
      <c r="B184" s="5" t="s">
        <v>6</v>
      </c>
      <c r="C184" s="43"/>
      <c r="D184" s="34">
        <v>0</v>
      </c>
      <c r="E184" s="35"/>
      <c r="F184" s="35">
        <f t="shared" si="628"/>
        <v>0</v>
      </c>
      <c r="G184" s="35"/>
      <c r="H184" s="35">
        <f t="shared" ref="H184:H186" si="689">F184+G184</f>
        <v>0</v>
      </c>
      <c r="I184" s="35"/>
      <c r="J184" s="35">
        <f t="shared" ref="J184:J186" si="690">H184+I184</f>
        <v>0</v>
      </c>
      <c r="K184" s="35"/>
      <c r="L184" s="35">
        <f t="shared" ref="L184:L186" si="691">J184+K184</f>
        <v>0</v>
      </c>
      <c r="M184" s="35"/>
      <c r="N184" s="35">
        <f t="shared" ref="N184:N186" si="692">L184+M184</f>
        <v>0</v>
      </c>
      <c r="O184" s="78"/>
      <c r="P184" s="35">
        <f t="shared" ref="P184:P186" si="693">N184+O184</f>
        <v>0</v>
      </c>
      <c r="Q184" s="35"/>
      <c r="R184" s="35">
        <f t="shared" ref="R184:R186" si="694">P184+Q184</f>
        <v>0</v>
      </c>
      <c r="S184" s="35"/>
      <c r="T184" s="35">
        <f t="shared" ref="T184:T186" si="695">R184+S184</f>
        <v>0</v>
      </c>
      <c r="U184" s="35"/>
      <c r="V184" s="35">
        <f t="shared" ref="V184:V186" si="696">T184+U184</f>
        <v>0</v>
      </c>
      <c r="W184" s="46"/>
      <c r="X184" s="35">
        <f t="shared" ref="X184:X186" si="697">V184+W184</f>
        <v>0</v>
      </c>
      <c r="Y184" s="35">
        <v>2052.1999999999998</v>
      </c>
      <c r="Z184" s="35"/>
      <c r="AA184" s="35">
        <f t="shared" si="638"/>
        <v>2052.1999999999998</v>
      </c>
      <c r="AB184" s="35"/>
      <c r="AC184" s="35">
        <f t="shared" ref="AC184:AC186" si="698">AA184+AB184</f>
        <v>2052.1999999999998</v>
      </c>
      <c r="AD184" s="35"/>
      <c r="AE184" s="35">
        <f t="shared" ref="AE184:AE186" si="699">AC184+AD184</f>
        <v>2052.1999999999998</v>
      </c>
      <c r="AF184" s="35"/>
      <c r="AG184" s="35">
        <f t="shared" ref="AG184:AG186" si="700">AE184+AF184</f>
        <v>2052.1999999999998</v>
      </c>
      <c r="AH184" s="35"/>
      <c r="AI184" s="35">
        <f t="shared" ref="AI184:AI186" si="701">AG184+AH184</f>
        <v>2052.1999999999998</v>
      </c>
      <c r="AJ184" s="35"/>
      <c r="AK184" s="35">
        <f t="shared" ref="AK184:AK186" si="702">AI184+AJ184</f>
        <v>2052.1999999999998</v>
      </c>
      <c r="AL184" s="46"/>
      <c r="AM184" s="35">
        <f t="shared" ref="AM184:AM186" si="703">AK184+AL184</f>
        <v>2052.1999999999998</v>
      </c>
      <c r="AN184" s="35">
        <v>0</v>
      </c>
      <c r="AO184" s="35"/>
      <c r="AP184" s="35">
        <f t="shared" si="645"/>
        <v>0</v>
      </c>
      <c r="AQ184" s="35"/>
      <c r="AR184" s="35">
        <f t="shared" ref="AR184:AR186" si="704">AP184+AQ184</f>
        <v>0</v>
      </c>
      <c r="AS184" s="35"/>
      <c r="AT184" s="35">
        <f t="shared" ref="AT184:AT186" si="705">AR184+AS184</f>
        <v>0</v>
      </c>
      <c r="AU184" s="35"/>
      <c r="AV184" s="35">
        <f t="shared" ref="AV184:AV186" si="706">AT184+AU184</f>
        <v>0</v>
      </c>
      <c r="AW184" s="35"/>
      <c r="AX184" s="35">
        <f t="shared" ref="AX184:AX186" si="707">AV184+AW184</f>
        <v>0</v>
      </c>
      <c r="AY184" s="35"/>
      <c r="AZ184" s="35">
        <f t="shared" ref="AZ184:AZ186" si="708">AX184+AY184</f>
        <v>0</v>
      </c>
      <c r="BA184" s="46"/>
      <c r="BB184" s="35">
        <f t="shared" ref="BB184:BB186" si="709">AZ184+BA184</f>
        <v>0</v>
      </c>
      <c r="BC184" s="29" t="s">
        <v>279</v>
      </c>
      <c r="BD184" s="23" t="s">
        <v>51</v>
      </c>
      <c r="BE184" s="11"/>
    </row>
    <row r="185" spans="1:57" x14ac:dyDescent="0.3">
      <c r="A185" s="1"/>
      <c r="B185" s="59" t="s">
        <v>20</v>
      </c>
      <c r="C185" s="59"/>
      <c r="D185" s="34">
        <v>0</v>
      </c>
      <c r="E185" s="35"/>
      <c r="F185" s="35">
        <f t="shared" si="628"/>
        <v>0</v>
      </c>
      <c r="G185" s="35"/>
      <c r="H185" s="35">
        <f t="shared" si="689"/>
        <v>0</v>
      </c>
      <c r="I185" s="35"/>
      <c r="J185" s="35">
        <f t="shared" si="690"/>
        <v>0</v>
      </c>
      <c r="K185" s="35"/>
      <c r="L185" s="35">
        <f t="shared" si="691"/>
        <v>0</v>
      </c>
      <c r="M185" s="35"/>
      <c r="N185" s="35">
        <f t="shared" si="692"/>
        <v>0</v>
      </c>
      <c r="O185" s="78"/>
      <c r="P185" s="35">
        <f t="shared" si="693"/>
        <v>0</v>
      </c>
      <c r="Q185" s="35"/>
      <c r="R185" s="35">
        <f t="shared" si="694"/>
        <v>0</v>
      </c>
      <c r="S185" s="35"/>
      <c r="T185" s="35">
        <f t="shared" si="695"/>
        <v>0</v>
      </c>
      <c r="U185" s="35"/>
      <c r="V185" s="35">
        <f t="shared" si="696"/>
        <v>0</v>
      </c>
      <c r="W185" s="46"/>
      <c r="X185" s="35">
        <f t="shared" si="697"/>
        <v>0</v>
      </c>
      <c r="Y185" s="35">
        <v>6156.5</v>
      </c>
      <c r="Z185" s="35"/>
      <c r="AA185" s="35">
        <f t="shared" si="638"/>
        <v>6156.5</v>
      </c>
      <c r="AB185" s="35"/>
      <c r="AC185" s="35">
        <f t="shared" si="698"/>
        <v>6156.5</v>
      </c>
      <c r="AD185" s="35"/>
      <c r="AE185" s="35">
        <f t="shared" si="699"/>
        <v>6156.5</v>
      </c>
      <c r="AF185" s="35"/>
      <c r="AG185" s="35">
        <f t="shared" si="700"/>
        <v>6156.5</v>
      </c>
      <c r="AH185" s="35"/>
      <c r="AI185" s="35">
        <f t="shared" si="701"/>
        <v>6156.5</v>
      </c>
      <c r="AJ185" s="35"/>
      <c r="AK185" s="35">
        <f t="shared" si="702"/>
        <v>6156.5</v>
      </c>
      <c r="AL185" s="46"/>
      <c r="AM185" s="35">
        <f t="shared" si="703"/>
        <v>6156.5</v>
      </c>
      <c r="AN185" s="35">
        <v>0</v>
      </c>
      <c r="AO185" s="35"/>
      <c r="AP185" s="35">
        <f t="shared" si="645"/>
        <v>0</v>
      </c>
      <c r="AQ185" s="35"/>
      <c r="AR185" s="35">
        <f t="shared" si="704"/>
        <v>0</v>
      </c>
      <c r="AS185" s="35"/>
      <c r="AT185" s="35">
        <f t="shared" si="705"/>
        <v>0</v>
      </c>
      <c r="AU185" s="35"/>
      <c r="AV185" s="35">
        <f t="shared" si="706"/>
        <v>0</v>
      </c>
      <c r="AW185" s="35"/>
      <c r="AX185" s="35">
        <f t="shared" si="707"/>
        <v>0</v>
      </c>
      <c r="AY185" s="35"/>
      <c r="AZ185" s="35">
        <f t="shared" si="708"/>
        <v>0</v>
      </c>
      <c r="BA185" s="46"/>
      <c r="BB185" s="35">
        <f t="shared" si="709"/>
        <v>0</v>
      </c>
      <c r="BC185" s="29" t="s">
        <v>281</v>
      </c>
      <c r="BE185" s="11"/>
    </row>
    <row r="186" spans="1:57" ht="56.25" x14ac:dyDescent="0.3">
      <c r="A186" s="1" t="s">
        <v>181</v>
      </c>
      <c r="B186" s="59" t="s">
        <v>124</v>
      </c>
      <c r="C186" s="59" t="s">
        <v>111</v>
      </c>
      <c r="D186" s="34">
        <f>D188+D189</f>
        <v>235920.4</v>
      </c>
      <c r="E186" s="35">
        <f>E188+E189</f>
        <v>0</v>
      </c>
      <c r="F186" s="35">
        <f t="shared" si="628"/>
        <v>235920.4</v>
      </c>
      <c r="G186" s="35">
        <f>G188+G189</f>
        <v>0</v>
      </c>
      <c r="H186" s="35">
        <f t="shared" si="689"/>
        <v>235920.4</v>
      </c>
      <c r="I186" s="35">
        <f>I188+I189</f>
        <v>0</v>
      </c>
      <c r="J186" s="35">
        <f t="shared" si="690"/>
        <v>235920.4</v>
      </c>
      <c r="K186" s="35">
        <f>K188+K189</f>
        <v>0</v>
      </c>
      <c r="L186" s="35">
        <f t="shared" si="691"/>
        <v>235920.4</v>
      </c>
      <c r="M186" s="35">
        <f>M188+M189</f>
        <v>0</v>
      </c>
      <c r="N186" s="35">
        <f t="shared" si="692"/>
        <v>235920.4</v>
      </c>
      <c r="O186" s="78">
        <f>O188+O189</f>
        <v>-58980.1</v>
      </c>
      <c r="P186" s="35">
        <f t="shared" si="693"/>
        <v>176940.3</v>
      </c>
      <c r="Q186" s="35">
        <f>Q188+Q189</f>
        <v>0</v>
      </c>
      <c r="R186" s="35">
        <f t="shared" si="694"/>
        <v>176940.3</v>
      </c>
      <c r="S186" s="35">
        <f>S188+S189</f>
        <v>0</v>
      </c>
      <c r="T186" s="35">
        <f t="shared" si="695"/>
        <v>176940.3</v>
      </c>
      <c r="U186" s="35">
        <f>U188+U189</f>
        <v>0</v>
      </c>
      <c r="V186" s="35">
        <f t="shared" si="696"/>
        <v>176940.3</v>
      </c>
      <c r="W186" s="46">
        <f>W188+W189</f>
        <v>-176940.3</v>
      </c>
      <c r="X186" s="35">
        <f t="shared" si="697"/>
        <v>0</v>
      </c>
      <c r="Y186" s="35">
        <f t="shared" ref="Y186:AO186" si="710">Y188+Y189</f>
        <v>0</v>
      </c>
      <c r="Z186" s="35">
        <f t="shared" ref="Z186:AB186" si="711">Z188+Z189</f>
        <v>0</v>
      </c>
      <c r="AA186" s="35">
        <f t="shared" si="638"/>
        <v>0</v>
      </c>
      <c r="AB186" s="35">
        <f t="shared" si="711"/>
        <v>0</v>
      </c>
      <c r="AC186" s="35">
        <f t="shared" si="698"/>
        <v>0</v>
      </c>
      <c r="AD186" s="35">
        <f t="shared" ref="AD186:AF186" si="712">AD188+AD189</f>
        <v>0</v>
      </c>
      <c r="AE186" s="35">
        <f t="shared" si="699"/>
        <v>0</v>
      </c>
      <c r="AF186" s="35">
        <f t="shared" si="712"/>
        <v>0</v>
      </c>
      <c r="AG186" s="35">
        <f t="shared" si="700"/>
        <v>0</v>
      </c>
      <c r="AH186" s="35">
        <f t="shared" ref="AH186:AJ186" si="713">AH188+AH189</f>
        <v>1433.318</v>
      </c>
      <c r="AI186" s="35">
        <f t="shared" si="701"/>
        <v>1433.318</v>
      </c>
      <c r="AJ186" s="35">
        <f t="shared" si="713"/>
        <v>0</v>
      </c>
      <c r="AK186" s="35">
        <f t="shared" si="702"/>
        <v>1433.318</v>
      </c>
      <c r="AL186" s="46">
        <f t="shared" ref="AL186" si="714">AL188+AL189</f>
        <v>0</v>
      </c>
      <c r="AM186" s="35">
        <f t="shared" si="703"/>
        <v>1433.318</v>
      </c>
      <c r="AN186" s="35">
        <f t="shared" si="710"/>
        <v>0</v>
      </c>
      <c r="AO186" s="35">
        <f t="shared" si="710"/>
        <v>0</v>
      </c>
      <c r="AP186" s="35">
        <f t="shared" si="645"/>
        <v>0</v>
      </c>
      <c r="AQ186" s="35">
        <f t="shared" ref="AQ186:AS186" si="715">AQ188+AQ189</f>
        <v>0</v>
      </c>
      <c r="AR186" s="35">
        <f t="shared" si="704"/>
        <v>0</v>
      </c>
      <c r="AS186" s="35">
        <f t="shared" si="715"/>
        <v>0</v>
      </c>
      <c r="AT186" s="35">
        <f t="shared" si="705"/>
        <v>0</v>
      </c>
      <c r="AU186" s="35">
        <f t="shared" ref="AU186:AW186" si="716">AU188+AU189</f>
        <v>0</v>
      </c>
      <c r="AV186" s="35">
        <f t="shared" si="706"/>
        <v>0</v>
      </c>
      <c r="AW186" s="35">
        <f t="shared" si="716"/>
        <v>57546.781999999999</v>
      </c>
      <c r="AX186" s="35">
        <f t="shared" si="707"/>
        <v>57546.781999999999</v>
      </c>
      <c r="AY186" s="35">
        <f t="shared" ref="AY186:BA186" si="717">AY188+AY189</f>
        <v>0</v>
      </c>
      <c r="AZ186" s="35">
        <f t="shared" si="708"/>
        <v>57546.781999999999</v>
      </c>
      <c r="BA186" s="46">
        <f t="shared" si="717"/>
        <v>176940.3</v>
      </c>
      <c r="BB186" s="35">
        <f t="shared" si="709"/>
        <v>234487.08199999999</v>
      </c>
      <c r="BC186" s="29"/>
      <c r="BE186" s="11"/>
    </row>
    <row r="187" spans="1:57" x14ac:dyDescent="0.3">
      <c r="A187" s="1"/>
      <c r="B187" s="59" t="s">
        <v>5</v>
      </c>
      <c r="C187" s="6"/>
      <c r="D187" s="34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78"/>
      <c r="P187" s="35"/>
      <c r="Q187" s="35"/>
      <c r="R187" s="35"/>
      <c r="S187" s="35"/>
      <c r="T187" s="35"/>
      <c r="U187" s="35"/>
      <c r="V187" s="35"/>
      <c r="W187" s="46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46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46"/>
      <c r="BB187" s="35"/>
      <c r="BC187" s="29"/>
      <c r="BE187" s="11"/>
    </row>
    <row r="188" spans="1:57" hidden="1" x14ac:dyDescent="0.3">
      <c r="A188" s="1"/>
      <c r="B188" s="5" t="s">
        <v>6</v>
      </c>
      <c r="C188" s="43"/>
      <c r="D188" s="34">
        <v>58980.1</v>
      </c>
      <c r="E188" s="35"/>
      <c r="F188" s="35">
        <f t="shared" si="628"/>
        <v>58980.1</v>
      </c>
      <c r="G188" s="35"/>
      <c r="H188" s="35">
        <f t="shared" ref="H188:H190" si="718">F188+G188</f>
        <v>58980.1</v>
      </c>
      <c r="I188" s="35"/>
      <c r="J188" s="35">
        <f t="shared" ref="J188:J190" si="719">H188+I188</f>
        <v>58980.1</v>
      </c>
      <c r="K188" s="35"/>
      <c r="L188" s="35">
        <f t="shared" ref="L188:L190" si="720">J188+K188</f>
        <v>58980.1</v>
      </c>
      <c r="M188" s="35"/>
      <c r="N188" s="35">
        <f t="shared" ref="N188:N190" si="721">L188+M188</f>
        <v>58980.1</v>
      </c>
      <c r="O188" s="78">
        <v>-58980.1</v>
      </c>
      <c r="P188" s="35">
        <f t="shared" ref="P188:P190" si="722">N188+O188</f>
        <v>0</v>
      </c>
      <c r="Q188" s="35"/>
      <c r="R188" s="35">
        <f t="shared" ref="R188:R190" si="723">P188+Q188</f>
        <v>0</v>
      </c>
      <c r="S188" s="35"/>
      <c r="T188" s="35">
        <f t="shared" ref="T188:T190" si="724">R188+S188</f>
        <v>0</v>
      </c>
      <c r="U188" s="35"/>
      <c r="V188" s="35">
        <f t="shared" ref="V188:V190" si="725">T188+U188</f>
        <v>0</v>
      </c>
      <c r="W188" s="46"/>
      <c r="X188" s="35">
        <f t="shared" ref="X188:X190" si="726">V188+W188</f>
        <v>0</v>
      </c>
      <c r="Y188" s="35">
        <v>0</v>
      </c>
      <c r="Z188" s="35"/>
      <c r="AA188" s="35">
        <f t="shared" si="638"/>
        <v>0</v>
      </c>
      <c r="AB188" s="35"/>
      <c r="AC188" s="35">
        <f t="shared" ref="AC188:AC190" si="727">AA188+AB188</f>
        <v>0</v>
      </c>
      <c r="AD188" s="35"/>
      <c r="AE188" s="35">
        <f t="shared" ref="AE188:AE190" si="728">AC188+AD188</f>
        <v>0</v>
      </c>
      <c r="AF188" s="35"/>
      <c r="AG188" s="35">
        <f t="shared" ref="AG188:AG190" si="729">AE188+AF188</f>
        <v>0</v>
      </c>
      <c r="AH188" s="35">
        <v>1433.318</v>
      </c>
      <c r="AI188" s="35">
        <f t="shared" ref="AI188:AI190" si="730">AG188+AH188</f>
        <v>1433.318</v>
      </c>
      <c r="AJ188" s="35"/>
      <c r="AK188" s="35">
        <f t="shared" ref="AK188:AK190" si="731">AI188+AJ188</f>
        <v>1433.318</v>
      </c>
      <c r="AL188" s="46"/>
      <c r="AM188" s="35">
        <f t="shared" ref="AM188:AM190" si="732">AK188+AL188</f>
        <v>1433.318</v>
      </c>
      <c r="AN188" s="35">
        <v>0</v>
      </c>
      <c r="AO188" s="35"/>
      <c r="AP188" s="35">
        <f t="shared" si="645"/>
        <v>0</v>
      </c>
      <c r="AQ188" s="35"/>
      <c r="AR188" s="35">
        <f t="shared" ref="AR188:AR190" si="733">AP188+AQ188</f>
        <v>0</v>
      </c>
      <c r="AS188" s="35"/>
      <c r="AT188" s="35">
        <f t="shared" ref="AT188:AT190" si="734">AR188+AS188</f>
        <v>0</v>
      </c>
      <c r="AU188" s="35"/>
      <c r="AV188" s="35">
        <f t="shared" ref="AV188:AV190" si="735">AT188+AU188</f>
        <v>0</v>
      </c>
      <c r="AW188" s="35">
        <v>57546.781999999999</v>
      </c>
      <c r="AX188" s="35">
        <f t="shared" ref="AX188:AX190" si="736">AV188+AW188</f>
        <v>57546.781999999999</v>
      </c>
      <c r="AY188" s="35"/>
      <c r="AZ188" s="35">
        <f t="shared" ref="AZ188:AZ190" si="737">AX188+AY188</f>
        <v>57546.781999999999</v>
      </c>
      <c r="BA188" s="46"/>
      <c r="BB188" s="35">
        <f t="shared" ref="BB188:BB190" si="738">AZ188+BA188</f>
        <v>57546.781999999999</v>
      </c>
      <c r="BC188" s="29" t="s">
        <v>280</v>
      </c>
      <c r="BD188" s="23" t="s">
        <v>51</v>
      </c>
      <c r="BE188" s="11"/>
    </row>
    <row r="189" spans="1:57" x14ac:dyDescent="0.3">
      <c r="A189" s="1"/>
      <c r="B189" s="59" t="s">
        <v>20</v>
      </c>
      <c r="C189" s="59"/>
      <c r="D189" s="34">
        <v>176940.3</v>
      </c>
      <c r="E189" s="35"/>
      <c r="F189" s="35">
        <f t="shared" si="628"/>
        <v>176940.3</v>
      </c>
      <c r="G189" s="35"/>
      <c r="H189" s="35">
        <f t="shared" si="718"/>
        <v>176940.3</v>
      </c>
      <c r="I189" s="35"/>
      <c r="J189" s="35">
        <f t="shared" si="719"/>
        <v>176940.3</v>
      </c>
      <c r="K189" s="35"/>
      <c r="L189" s="35">
        <f t="shared" si="720"/>
        <v>176940.3</v>
      </c>
      <c r="M189" s="35"/>
      <c r="N189" s="35">
        <f t="shared" si="721"/>
        <v>176940.3</v>
      </c>
      <c r="O189" s="78"/>
      <c r="P189" s="35">
        <f t="shared" si="722"/>
        <v>176940.3</v>
      </c>
      <c r="Q189" s="35"/>
      <c r="R189" s="35">
        <f t="shared" si="723"/>
        <v>176940.3</v>
      </c>
      <c r="S189" s="35"/>
      <c r="T189" s="35">
        <f t="shared" si="724"/>
        <v>176940.3</v>
      </c>
      <c r="U189" s="35"/>
      <c r="V189" s="35">
        <f t="shared" si="725"/>
        <v>176940.3</v>
      </c>
      <c r="W189" s="46">
        <v>-176940.3</v>
      </c>
      <c r="X189" s="35">
        <f t="shared" si="726"/>
        <v>0</v>
      </c>
      <c r="Y189" s="35">
        <v>0</v>
      </c>
      <c r="Z189" s="35"/>
      <c r="AA189" s="35">
        <f t="shared" si="638"/>
        <v>0</v>
      </c>
      <c r="AB189" s="35"/>
      <c r="AC189" s="35">
        <f t="shared" si="727"/>
        <v>0</v>
      </c>
      <c r="AD189" s="35"/>
      <c r="AE189" s="35">
        <f t="shared" si="728"/>
        <v>0</v>
      </c>
      <c r="AF189" s="35"/>
      <c r="AG189" s="35">
        <f t="shared" si="729"/>
        <v>0</v>
      </c>
      <c r="AH189" s="35"/>
      <c r="AI189" s="35">
        <f t="shared" si="730"/>
        <v>0</v>
      </c>
      <c r="AJ189" s="35"/>
      <c r="AK189" s="35">
        <f t="shared" si="731"/>
        <v>0</v>
      </c>
      <c r="AL189" s="46"/>
      <c r="AM189" s="35">
        <f t="shared" si="732"/>
        <v>0</v>
      </c>
      <c r="AN189" s="35">
        <v>0</v>
      </c>
      <c r="AO189" s="35"/>
      <c r="AP189" s="35">
        <f t="shared" si="645"/>
        <v>0</v>
      </c>
      <c r="AQ189" s="35"/>
      <c r="AR189" s="35">
        <f t="shared" si="733"/>
        <v>0</v>
      </c>
      <c r="AS189" s="35"/>
      <c r="AT189" s="35">
        <f t="shared" si="734"/>
        <v>0</v>
      </c>
      <c r="AU189" s="35"/>
      <c r="AV189" s="35">
        <f t="shared" si="735"/>
        <v>0</v>
      </c>
      <c r="AW189" s="35"/>
      <c r="AX189" s="35">
        <f t="shared" si="736"/>
        <v>0</v>
      </c>
      <c r="AY189" s="35"/>
      <c r="AZ189" s="35">
        <f t="shared" si="737"/>
        <v>0</v>
      </c>
      <c r="BA189" s="46">
        <v>176940.3</v>
      </c>
      <c r="BB189" s="35">
        <f t="shared" si="738"/>
        <v>176940.3</v>
      </c>
      <c r="BC189" s="29" t="s">
        <v>281</v>
      </c>
      <c r="BE189" s="11"/>
    </row>
    <row r="190" spans="1:57" ht="56.25" x14ac:dyDescent="0.3">
      <c r="A190" s="1" t="s">
        <v>182</v>
      </c>
      <c r="B190" s="59" t="s">
        <v>125</v>
      </c>
      <c r="C190" s="59" t="s">
        <v>111</v>
      </c>
      <c r="D190" s="34">
        <f>D192+D193</f>
        <v>270720.40000000002</v>
      </c>
      <c r="E190" s="35">
        <f>E192+E193</f>
        <v>0</v>
      </c>
      <c r="F190" s="35">
        <f t="shared" si="628"/>
        <v>270720.40000000002</v>
      </c>
      <c r="G190" s="35">
        <f>G192+G193</f>
        <v>0</v>
      </c>
      <c r="H190" s="35">
        <f t="shared" si="718"/>
        <v>270720.40000000002</v>
      </c>
      <c r="I190" s="35">
        <f>I192+I193</f>
        <v>0</v>
      </c>
      <c r="J190" s="35">
        <f t="shared" si="719"/>
        <v>270720.40000000002</v>
      </c>
      <c r="K190" s="35">
        <f>K192+K193+K194</f>
        <v>0</v>
      </c>
      <c r="L190" s="35">
        <f t="shared" si="720"/>
        <v>270720.40000000002</v>
      </c>
      <c r="M190" s="35">
        <f>M192+M193+M194</f>
        <v>0</v>
      </c>
      <c r="N190" s="35">
        <f t="shared" si="721"/>
        <v>270720.40000000002</v>
      </c>
      <c r="O190" s="78">
        <f>O192+O193+O194</f>
        <v>14029.483000000007</v>
      </c>
      <c r="P190" s="35">
        <f t="shared" si="722"/>
        <v>284749.88300000003</v>
      </c>
      <c r="Q190" s="35">
        <f>Q192+Q193+Q194</f>
        <v>0</v>
      </c>
      <c r="R190" s="35">
        <f t="shared" si="723"/>
        <v>284749.88300000003</v>
      </c>
      <c r="S190" s="35">
        <f>S192+S193+S194</f>
        <v>0</v>
      </c>
      <c r="T190" s="35">
        <f t="shared" si="724"/>
        <v>284749.88300000003</v>
      </c>
      <c r="U190" s="35">
        <f>U192+U193+U194</f>
        <v>0</v>
      </c>
      <c r="V190" s="35">
        <f t="shared" si="725"/>
        <v>284749.88300000003</v>
      </c>
      <c r="W190" s="46">
        <f>W192+W193+W194</f>
        <v>0</v>
      </c>
      <c r="X190" s="35">
        <f t="shared" si="726"/>
        <v>284749.88300000003</v>
      </c>
      <c r="Y190" s="35">
        <f t="shared" ref="Y190:AO190" si="739">Y192+Y193</f>
        <v>0</v>
      </c>
      <c r="Z190" s="35">
        <f t="shared" ref="Z190:AB190" si="740">Z192+Z193</f>
        <v>0</v>
      </c>
      <c r="AA190" s="35">
        <f t="shared" si="638"/>
        <v>0</v>
      </c>
      <c r="AB190" s="35">
        <f t="shared" si="740"/>
        <v>0</v>
      </c>
      <c r="AC190" s="35">
        <f t="shared" si="727"/>
        <v>0</v>
      </c>
      <c r="AD190" s="35">
        <f t="shared" ref="AD190" si="741">AD192+AD193</f>
        <v>0</v>
      </c>
      <c r="AE190" s="35">
        <f t="shared" si="728"/>
        <v>0</v>
      </c>
      <c r="AF190" s="35">
        <f>AF192+AF193+AF194</f>
        <v>0</v>
      </c>
      <c r="AG190" s="35">
        <f t="shared" si="729"/>
        <v>0</v>
      </c>
      <c r="AH190" s="35">
        <f>AH192+AH193+AH194</f>
        <v>0</v>
      </c>
      <c r="AI190" s="35">
        <f t="shared" si="730"/>
        <v>0</v>
      </c>
      <c r="AJ190" s="35">
        <f>AJ192+AJ193+AJ194</f>
        <v>0</v>
      </c>
      <c r="AK190" s="35">
        <f t="shared" si="731"/>
        <v>0</v>
      </c>
      <c r="AL190" s="46">
        <f>AL192+AL193+AL194</f>
        <v>135331.242</v>
      </c>
      <c r="AM190" s="35">
        <f t="shared" si="732"/>
        <v>135331.242</v>
      </c>
      <c r="AN190" s="35">
        <f t="shared" si="739"/>
        <v>0</v>
      </c>
      <c r="AO190" s="35">
        <f t="shared" si="739"/>
        <v>0</v>
      </c>
      <c r="AP190" s="35">
        <f t="shared" si="645"/>
        <v>0</v>
      </c>
      <c r="AQ190" s="35">
        <f t="shared" ref="AQ190:AS190" si="742">AQ192+AQ193</f>
        <v>0</v>
      </c>
      <c r="AR190" s="35">
        <f t="shared" si="733"/>
        <v>0</v>
      </c>
      <c r="AS190" s="35">
        <f t="shared" si="742"/>
        <v>0</v>
      </c>
      <c r="AT190" s="35">
        <f t="shared" si="734"/>
        <v>0</v>
      </c>
      <c r="AU190" s="35">
        <f>AU192+AU193+AU194</f>
        <v>0</v>
      </c>
      <c r="AV190" s="35">
        <f t="shared" si="735"/>
        <v>0</v>
      </c>
      <c r="AW190" s="35">
        <f>AW192+AW193+AW194</f>
        <v>0</v>
      </c>
      <c r="AX190" s="35">
        <f t="shared" si="736"/>
        <v>0</v>
      </c>
      <c r="AY190" s="35">
        <f>AY192+AY193+AY194</f>
        <v>0</v>
      </c>
      <c r="AZ190" s="35">
        <f t="shared" si="737"/>
        <v>0</v>
      </c>
      <c r="BA190" s="46">
        <f>BA192+BA193+BA194</f>
        <v>0</v>
      </c>
      <c r="BB190" s="35">
        <f t="shared" si="738"/>
        <v>0</v>
      </c>
      <c r="BC190" s="29"/>
      <c r="BE190" s="11"/>
    </row>
    <row r="191" spans="1:57" x14ac:dyDescent="0.3">
      <c r="A191" s="1"/>
      <c r="B191" s="59" t="s">
        <v>5</v>
      </c>
      <c r="C191" s="59"/>
      <c r="D191" s="34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78"/>
      <c r="P191" s="35"/>
      <c r="Q191" s="35"/>
      <c r="R191" s="35"/>
      <c r="S191" s="35"/>
      <c r="T191" s="35"/>
      <c r="U191" s="35"/>
      <c r="V191" s="35"/>
      <c r="W191" s="46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46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46"/>
      <c r="BB191" s="35"/>
      <c r="BC191" s="29"/>
      <c r="BE191" s="11"/>
    </row>
    <row r="192" spans="1:57" hidden="1" x14ac:dyDescent="0.3">
      <c r="A192" s="1"/>
      <c r="B192" s="43" t="s">
        <v>6</v>
      </c>
      <c r="C192" s="43"/>
      <c r="D192" s="34">
        <v>67680.100000000006</v>
      </c>
      <c r="E192" s="35"/>
      <c r="F192" s="35">
        <f t="shared" si="628"/>
        <v>67680.100000000006</v>
      </c>
      <c r="G192" s="35"/>
      <c r="H192" s="35">
        <f t="shared" ref="H192:H195" si="743">F192+G192</f>
        <v>67680.100000000006</v>
      </c>
      <c r="I192" s="35"/>
      <c r="J192" s="35">
        <f t="shared" ref="J192:J195" si="744">H192+I192</f>
        <v>67680.100000000006</v>
      </c>
      <c r="K192" s="35">
        <f>11520.4-11520.4</f>
        <v>0</v>
      </c>
      <c r="L192" s="35">
        <f t="shared" ref="L192:L195" si="745">J192+K192</f>
        <v>67680.100000000006</v>
      </c>
      <c r="M192" s="35">
        <f>11520.4-11520.4</f>
        <v>0</v>
      </c>
      <c r="N192" s="35">
        <f t="shared" ref="N192:N195" si="746">L192+M192</f>
        <v>67680.100000000006</v>
      </c>
      <c r="O192" s="78">
        <f>-52930.217+10800</f>
        <v>-42130.216999999997</v>
      </c>
      <c r="P192" s="35">
        <f t="shared" ref="P192:P195" si="747">N192+O192</f>
        <v>25549.883000000009</v>
      </c>
      <c r="Q192" s="35"/>
      <c r="R192" s="35">
        <f t="shared" ref="R192:R195" si="748">P192+Q192</f>
        <v>25549.883000000009</v>
      </c>
      <c r="S192" s="35"/>
      <c r="T192" s="35">
        <f t="shared" ref="T192:T195" si="749">R192+S192</f>
        <v>25549.883000000009</v>
      </c>
      <c r="U192" s="35"/>
      <c r="V192" s="35">
        <f t="shared" ref="V192:V195" si="750">T192+U192</f>
        <v>25549.883000000009</v>
      </c>
      <c r="W192" s="46"/>
      <c r="X192" s="35">
        <f t="shared" ref="X192:X195" si="751">V192+W192</f>
        <v>25549.883000000009</v>
      </c>
      <c r="Y192" s="35">
        <v>0</v>
      </c>
      <c r="Z192" s="35"/>
      <c r="AA192" s="35">
        <f t="shared" si="638"/>
        <v>0</v>
      </c>
      <c r="AB192" s="35"/>
      <c r="AC192" s="35">
        <f t="shared" ref="AC192:AC195" si="752">AA192+AB192</f>
        <v>0</v>
      </c>
      <c r="AD192" s="35"/>
      <c r="AE192" s="35">
        <f t="shared" ref="AE192:AE195" si="753">AC192+AD192</f>
        <v>0</v>
      </c>
      <c r="AF192" s="35"/>
      <c r="AG192" s="35">
        <f t="shared" ref="AG192:AG195" si="754">AE192+AF192</f>
        <v>0</v>
      </c>
      <c r="AH192" s="35"/>
      <c r="AI192" s="35">
        <f t="shared" ref="AI192:AI195" si="755">AG192+AH192</f>
        <v>0</v>
      </c>
      <c r="AJ192" s="35"/>
      <c r="AK192" s="35">
        <f t="shared" ref="AK192:AK195" si="756">AI192+AJ192</f>
        <v>0</v>
      </c>
      <c r="AL192" s="46">
        <v>23039.741999999998</v>
      </c>
      <c r="AM192" s="35">
        <f t="shared" ref="AM192:AM195" si="757">AK192+AL192</f>
        <v>23039.741999999998</v>
      </c>
      <c r="AN192" s="35">
        <v>0</v>
      </c>
      <c r="AO192" s="35"/>
      <c r="AP192" s="35">
        <f t="shared" si="645"/>
        <v>0</v>
      </c>
      <c r="AQ192" s="35"/>
      <c r="AR192" s="35">
        <f t="shared" ref="AR192:AR195" si="758">AP192+AQ192</f>
        <v>0</v>
      </c>
      <c r="AS192" s="35"/>
      <c r="AT192" s="35">
        <f t="shared" ref="AT192:AT195" si="759">AR192+AS192</f>
        <v>0</v>
      </c>
      <c r="AU192" s="35"/>
      <c r="AV192" s="35">
        <f t="shared" ref="AV192:AV195" si="760">AT192+AU192</f>
        <v>0</v>
      </c>
      <c r="AW192" s="35"/>
      <c r="AX192" s="35">
        <f t="shared" ref="AX192:AX195" si="761">AV192+AW192</f>
        <v>0</v>
      </c>
      <c r="AY192" s="35"/>
      <c r="AZ192" s="35">
        <f t="shared" ref="AZ192:AZ195" si="762">AX192+AY192</f>
        <v>0</v>
      </c>
      <c r="BA192" s="46"/>
      <c r="BB192" s="35">
        <f t="shared" ref="BB192:BB195" si="763">AZ192+BA192</f>
        <v>0</v>
      </c>
      <c r="BC192" s="29" t="s">
        <v>338</v>
      </c>
      <c r="BD192" s="23" t="s">
        <v>51</v>
      </c>
      <c r="BE192" s="11"/>
    </row>
    <row r="193" spans="1:58" x14ac:dyDescent="0.3">
      <c r="A193" s="1"/>
      <c r="B193" s="59" t="s">
        <v>20</v>
      </c>
      <c r="C193" s="59"/>
      <c r="D193" s="34">
        <v>203040.3</v>
      </c>
      <c r="E193" s="35"/>
      <c r="F193" s="35">
        <f t="shared" si="628"/>
        <v>203040.3</v>
      </c>
      <c r="G193" s="35"/>
      <c r="H193" s="35">
        <f t="shared" si="743"/>
        <v>203040.3</v>
      </c>
      <c r="I193" s="35"/>
      <c r="J193" s="35">
        <f t="shared" si="744"/>
        <v>203040.3</v>
      </c>
      <c r="K193" s="35"/>
      <c r="L193" s="35">
        <f t="shared" si="745"/>
        <v>203040.3</v>
      </c>
      <c r="M193" s="35"/>
      <c r="N193" s="35">
        <f t="shared" si="746"/>
        <v>203040.3</v>
      </c>
      <c r="O193" s="78">
        <f>-203040.3+2700</f>
        <v>-200340.3</v>
      </c>
      <c r="P193" s="35">
        <f t="shared" si="747"/>
        <v>2700</v>
      </c>
      <c r="Q193" s="35"/>
      <c r="R193" s="35">
        <f t="shared" si="748"/>
        <v>2700</v>
      </c>
      <c r="S193" s="35"/>
      <c r="T193" s="35">
        <f t="shared" si="749"/>
        <v>2700</v>
      </c>
      <c r="U193" s="35"/>
      <c r="V193" s="35">
        <f t="shared" si="750"/>
        <v>2700</v>
      </c>
      <c r="W193" s="46"/>
      <c r="X193" s="35">
        <f t="shared" si="751"/>
        <v>2700</v>
      </c>
      <c r="Y193" s="35">
        <v>0</v>
      </c>
      <c r="Z193" s="35"/>
      <c r="AA193" s="35">
        <f t="shared" si="638"/>
        <v>0</v>
      </c>
      <c r="AB193" s="35"/>
      <c r="AC193" s="35">
        <f t="shared" si="752"/>
        <v>0</v>
      </c>
      <c r="AD193" s="35"/>
      <c r="AE193" s="35">
        <f t="shared" si="753"/>
        <v>0</v>
      </c>
      <c r="AF193" s="35"/>
      <c r="AG193" s="35">
        <f t="shared" si="754"/>
        <v>0</v>
      </c>
      <c r="AH193" s="35"/>
      <c r="AI193" s="35">
        <f t="shared" si="755"/>
        <v>0</v>
      </c>
      <c r="AJ193" s="35"/>
      <c r="AK193" s="35">
        <f t="shared" si="756"/>
        <v>0</v>
      </c>
      <c r="AL193" s="46">
        <v>112291.5</v>
      </c>
      <c r="AM193" s="35">
        <f t="shared" si="757"/>
        <v>112291.5</v>
      </c>
      <c r="AN193" s="35">
        <v>0</v>
      </c>
      <c r="AO193" s="35"/>
      <c r="AP193" s="35">
        <f t="shared" si="645"/>
        <v>0</v>
      </c>
      <c r="AQ193" s="35"/>
      <c r="AR193" s="35">
        <f t="shared" si="758"/>
        <v>0</v>
      </c>
      <c r="AS193" s="35"/>
      <c r="AT193" s="35">
        <f t="shared" si="759"/>
        <v>0</v>
      </c>
      <c r="AU193" s="35"/>
      <c r="AV193" s="35">
        <f t="shared" si="760"/>
        <v>0</v>
      </c>
      <c r="AW193" s="35"/>
      <c r="AX193" s="35">
        <f t="shared" si="761"/>
        <v>0</v>
      </c>
      <c r="AY193" s="35"/>
      <c r="AZ193" s="35">
        <f t="shared" si="762"/>
        <v>0</v>
      </c>
      <c r="BA193" s="46"/>
      <c r="BB193" s="35">
        <f t="shared" si="763"/>
        <v>0</v>
      </c>
      <c r="BC193" s="29" t="s">
        <v>281</v>
      </c>
      <c r="BE193" s="11"/>
    </row>
    <row r="194" spans="1:58" x14ac:dyDescent="0.3">
      <c r="A194" s="1"/>
      <c r="B194" s="59" t="s">
        <v>19</v>
      </c>
      <c r="C194" s="59"/>
      <c r="D194" s="34"/>
      <c r="E194" s="35"/>
      <c r="F194" s="35"/>
      <c r="G194" s="35"/>
      <c r="H194" s="35"/>
      <c r="I194" s="35"/>
      <c r="J194" s="35"/>
      <c r="K194" s="35"/>
      <c r="L194" s="35">
        <f t="shared" si="745"/>
        <v>0</v>
      </c>
      <c r="M194" s="35"/>
      <c r="N194" s="35">
        <f t="shared" si="746"/>
        <v>0</v>
      </c>
      <c r="O194" s="78">
        <v>256500</v>
      </c>
      <c r="P194" s="35">
        <f t="shared" si="747"/>
        <v>256500</v>
      </c>
      <c r="Q194" s="35"/>
      <c r="R194" s="35">
        <f t="shared" si="748"/>
        <v>256500</v>
      </c>
      <c r="S194" s="35"/>
      <c r="T194" s="35">
        <f t="shared" si="749"/>
        <v>256500</v>
      </c>
      <c r="U194" s="35"/>
      <c r="V194" s="35">
        <f t="shared" si="750"/>
        <v>256500</v>
      </c>
      <c r="W194" s="46"/>
      <c r="X194" s="35">
        <f t="shared" si="751"/>
        <v>256500</v>
      </c>
      <c r="Y194" s="35"/>
      <c r="Z194" s="35"/>
      <c r="AA194" s="35"/>
      <c r="AB194" s="35"/>
      <c r="AC194" s="35"/>
      <c r="AD194" s="35"/>
      <c r="AE194" s="35"/>
      <c r="AF194" s="35"/>
      <c r="AG194" s="35">
        <f t="shared" si="754"/>
        <v>0</v>
      </c>
      <c r="AH194" s="35"/>
      <c r="AI194" s="35">
        <f t="shared" si="755"/>
        <v>0</v>
      </c>
      <c r="AJ194" s="35"/>
      <c r="AK194" s="35">
        <f t="shared" si="756"/>
        <v>0</v>
      </c>
      <c r="AL194" s="46"/>
      <c r="AM194" s="35">
        <f t="shared" si="757"/>
        <v>0</v>
      </c>
      <c r="AN194" s="35"/>
      <c r="AO194" s="35"/>
      <c r="AP194" s="35"/>
      <c r="AQ194" s="35"/>
      <c r="AR194" s="35"/>
      <c r="AS194" s="35"/>
      <c r="AT194" s="35"/>
      <c r="AU194" s="35"/>
      <c r="AV194" s="35">
        <f t="shared" si="760"/>
        <v>0</v>
      </c>
      <c r="AW194" s="35"/>
      <c r="AX194" s="35">
        <f t="shared" si="761"/>
        <v>0</v>
      </c>
      <c r="AY194" s="35"/>
      <c r="AZ194" s="35">
        <f t="shared" si="762"/>
        <v>0</v>
      </c>
      <c r="BA194" s="46"/>
      <c r="BB194" s="35">
        <f t="shared" si="763"/>
        <v>0</v>
      </c>
      <c r="BC194" s="29" t="s">
        <v>337</v>
      </c>
      <c r="BE194" s="11"/>
    </row>
    <row r="195" spans="1:58" ht="56.25" x14ac:dyDescent="0.3">
      <c r="A195" s="1" t="s">
        <v>183</v>
      </c>
      <c r="B195" s="59" t="s">
        <v>126</v>
      </c>
      <c r="C195" s="6" t="s">
        <v>111</v>
      </c>
      <c r="D195" s="34">
        <f>D197</f>
        <v>87406.8</v>
      </c>
      <c r="E195" s="35">
        <f>E197</f>
        <v>0</v>
      </c>
      <c r="F195" s="35">
        <f t="shared" si="628"/>
        <v>87406.8</v>
      </c>
      <c r="G195" s="35">
        <f>G197</f>
        <v>0</v>
      </c>
      <c r="H195" s="35">
        <f t="shared" si="743"/>
        <v>87406.8</v>
      </c>
      <c r="I195" s="35">
        <f>I197</f>
        <v>0</v>
      </c>
      <c r="J195" s="35">
        <f t="shared" si="744"/>
        <v>87406.8</v>
      </c>
      <c r="K195" s="35">
        <f>K197</f>
        <v>0</v>
      </c>
      <c r="L195" s="35">
        <f t="shared" si="745"/>
        <v>87406.8</v>
      </c>
      <c r="M195" s="35">
        <f>M197</f>
        <v>0</v>
      </c>
      <c r="N195" s="35">
        <f t="shared" si="746"/>
        <v>87406.8</v>
      </c>
      <c r="O195" s="78">
        <f>O197</f>
        <v>0</v>
      </c>
      <c r="P195" s="35">
        <f t="shared" si="747"/>
        <v>87406.8</v>
      </c>
      <c r="Q195" s="35">
        <f>Q197</f>
        <v>0</v>
      </c>
      <c r="R195" s="35">
        <f t="shared" si="748"/>
        <v>87406.8</v>
      </c>
      <c r="S195" s="35">
        <f>S197</f>
        <v>0</v>
      </c>
      <c r="T195" s="35">
        <f t="shared" si="749"/>
        <v>87406.8</v>
      </c>
      <c r="U195" s="35">
        <f>U197</f>
        <v>0</v>
      </c>
      <c r="V195" s="35">
        <f t="shared" si="750"/>
        <v>87406.8</v>
      </c>
      <c r="W195" s="46">
        <f>W197</f>
        <v>-36663.1</v>
      </c>
      <c r="X195" s="35">
        <f t="shared" si="751"/>
        <v>50743.700000000004</v>
      </c>
      <c r="Y195" s="35">
        <f t="shared" ref="Y195:AO195" si="764">Y197</f>
        <v>0</v>
      </c>
      <c r="Z195" s="35">
        <f t="shared" ref="Z195:AB195" si="765">Z197</f>
        <v>0</v>
      </c>
      <c r="AA195" s="35">
        <f t="shared" si="638"/>
        <v>0</v>
      </c>
      <c r="AB195" s="35">
        <f t="shared" si="765"/>
        <v>0</v>
      </c>
      <c r="AC195" s="35">
        <f t="shared" si="752"/>
        <v>0</v>
      </c>
      <c r="AD195" s="35">
        <f t="shared" ref="AD195:AF195" si="766">AD197</f>
        <v>0</v>
      </c>
      <c r="AE195" s="35">
        <f t="shared" si="753"/>
        <v>0</v>
      </c>
      <c r="AF195" s="35">
        <f t="shared" si="766"/>
        <v>0</v>
      </c>
      <c r="AG195" s="35">
        <f t="shared" si="754"/>
        <v>0</v>
      </c>
      <c r="AH195" s="35">
        <f t="shared" ref="AH195:AJ195" si="767">AH197</f>
        <v>0</v>
      </c>
      <c r="AI195" s="35">
        <f t="shared" si="755"/>
        <v>0</v>
      </c>
      <c r="AJ195" s="35">
        <f t="shared" si="767"/>
        <v>0</v>
      </c>
      <c r="AK195" s="35">
        <f t="shared" si="756"/>
        <v>0</v>
      </c>
      <c r="AL195" s="46">
        <f t="shared" ref="AL195" si="768">AL197</f>
        <v>0</v>
      </c>
      <c r="AM195" s="35">
        <f t="shared" si="757"/>
        <v>0</v>
      </c>
      <c r="AN195" s="35">
        <f t="shared" si="764"/>
        <v>0</v>
      </c>
      <c r="AO195" s="35">
        <f t="shared" si="764"/>
        <v>0</v>
      </c>
      <c r="AP195" s="35">
        <f t="shared" si="645"/>
        <v>0</v>
      </c>
      <c r="AQ195" s="35">
        <f t="shared" ref="AQ195:AS195" si="769">AQ197</f>
        <v>0</v>
      </c>
      <c r="AR195" s="35">
        <f t="shared" si="758"/>
        <v>0</v>
      </c>
      <c r="AS195" s="35">
        <f t="shared" si="769"/>
        <v>0</v>
      </c>
      <c r="AT195" s="35">
        <f t="shared" si="759"/>
        <v>0</v>
      </c>
      <c r="AU195" s="35">
        <f t="shared" ref="AU195:AW195" si="770">AU197</f>
        <v>0</v>
      </c>
      <c r="AV195" s="35">
        <f t="shared" si="760"/>
        <v>0</v>
      </c>
      <c r="AW195" s="35">
        <f t="shared" si="770"/>
        <v>0</v>
      </c>
      <c r="AX195" s="35">
        <f t="shared" si="761"/>
        <v>0</v>
      </c>
      <c r="AY195" s="35">
        <f t="shared" ref="AY195:BA195" si="771">AY197</f>
        <v>0</v>
      </c>
      <c r="AZ195" s="35">
        <f t="shared" si="762"/>
        <v>0</v>
      </c>
      <c r="BA195" s="46">
        <f t="shared" si="771"/>
        <v>0</v>
      </c>
      <c r="BB195" s="35">
        <f t="shared" si="763"/>
        <v>0</v>
      </c>
      <c r="BC195" s="29"/>
      <c r="BE195" s="11"/>
    </row>
    <row r="196" spans="1:58" x14ac:dyDescent="0.3">
      <c r="A196" s="1"/>
      <c r="B196" s="59" t="s">
        <v>5</v>
      </c>
      <c r="C196" s="59"/>
      <c r="D196" s="34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78"/>
      <c r="P196" s="35"/>
      <c r="Q196" s="35"/>
      <c r="R196" s="35"/>
      <c r="S196" s="35"/>
      <c r="T196" s="35"/>
      <c r="U196" s="35"/>
      <c r="V196" s="35"/>
      <c r="W196" s="46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46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46"/>
      <c r="BB196" s="35"/>
      <c r="BC196" s="29"/>
      <c r="BE196" s="11"/>
    </row>
    <row r="197" spans="1:58" x14ac:dyDescent="0.3">
      <c r="A197" s="1"/>
      <c r="B197" s="59" t="s">
        <v>20</v>
      </c>
      <c r="C197" s="59"/>
      <c r="D197" s="34">
        <v>87406.8</v>
      </c>
      <c r="E197" s="35"/>
      <c r="F197" s="35">
        <f t="shared" si="628"/>
        <v>87406.8</v>
      </c>
      <c r="G197" s="35"/>
      <c r="H197" s="35">
        <f t="shared" ref="H197:H209" si="772">F197+G197</f>
        <v>87406.8</v>
      </c>
      <c r="I197" s="35"/>
      <c r="J197" s="35">
        <f t="shared" ref="J197" si="773">H197+I197</f>
        <v>87406.8</v>
      </c>
      <c r="K197" s="35"/>
      <c r="L197" s="35">
        <f t="shared" ref="L197" si="774">J197+K197</f>
        <v>87406.8</v>
      </c>
      <c r="M197" s="35"/>
      <c r="N197" s="35">
        <f t="shared" ref="N197" si="775">L197+M197</f>
        <v>87406.8</v>
      </c>
      <c r="O197" s="78"/>
      <c r="P197" s="35">
        <f t="shared" ref="P197" si="776">N197+O197</f>
        <v>87406.8</v>
      </c>
      <c r="Q197" s="35"/>
      <c r="R197" s="35">
        <f t="shared" ref="R197" si="777">P197+Q197</f>
        <v>87406.8</v>
      </c>
      <c r="S197" s="35"/>
      <c r="T197" s="35">
        <f t="shared" ref="T197" si="778">R197+S197</f>
        <v>87406.8</v>
      </c>
      <c r="U197" s="35"/>
      <c r="V197" s="35">
        <f t="shared" ref="V197" si="779">T197+U197</f>
        <v>87406.8</v>
      </c>
      <c r="W197" s="46">
        <v>-36663.1</v>
      </c>
      <c r="X197" s="35">
        <f t="shared" ref="X197" si="780">V197+W197</f>
        <v>50743.700000000004</v>
      </c>
      <c r="Y197" s="35">
        <v>0</v>
      </c>
      <c r="Z197" s="35"/>
      <c r="AA197" s="35">
        <f t="shared" si="638"/>
        <v>0</v>
      </c>
      <c r="AB197" s="35"/>
      <c r="AC197" s="35">
        <f t="shared" ref="AC197:AC209" si="781">AA197+AB197</f>
        <v>0</v>
      </c>
      <c r="AD197" s="35"/>
      <c r="AE197" s="35">
        <f t="shared" ref="AE197:AE209" si="782">AC197+AD197</f>
        <v>0</v>
      </c>
      <c r="AF197" s="35"/>
      <c r="AG197" s="35">
        <f t="shared" ref="AG197:AG209" si="783">AE197+AF197</f>
        <v>0</v>
      </c>
      <c r="AH197" s="35"/>
      <c r="AI197" s="35">
        <f t="shared" ref="AI197:AI198" si="784">AG197+AH197</f>
        <v>0</v>
      </c>
      <c r="AJ197" s="35"/>
      <c r="AK197" s="35">
        <f t="shared" ref="AK197:AK198" si="785">AI197+AJ197</f>
        <v>0</v>
      </c>
      <c r="AL197" s="46"/>
      <c r="AM197" s="35">
        <f t="shared" ref="AM197:AM198" si="786">AK197+AL197</f>
        <v>0</v>
      </c>
      <c r="AN197" s="35">
        <v>0</v>
      </c>
      <c r="AO197" s="35"/>
      <c r="AP197" s="35">
        <f t="shared" si="645"/>
        <v>0</v>
      </c>
      <c r="AQ197" s="35"/>
      <c r="AR197" s="35">
        <f t="shared" ref="AR197:AR209" si="787">AP197+AQ197</f>
        <v>0</v>
      </c>
      <c r="AS197" s="35"/>
      <c r="AT197" s="35">
        <f t="shared" ref="AT197:AT209" si="788">AR197+AS197</f>
        <v>0</v>
      </c>
      <c r="AU197" s="35"/>
      <c r="AV197" s="35">
        <f t="shared" ref="AV197:AV209" si="789">AT197+AU197</f>
        <v>0</v>
      </c>
      <c r="AW197" s="35"/>
      <c r="AX197" s="35">
        <f t="shared" ref="AX197:AX198" si="790">AV197+AW197</f>
        <v>0</v>
      </c>
      <c r="AY197" s="35"/>
      <c r="AZ197" s="35">
        <f t="shared" ref="AZ197:AZ198" si="791">AX197+AY197</f>
        <v>0</v>
      </c>
      <c r="BA197" s="46"/>
      <c r="BB197" s="35">
        <f t="shared" ref="BB197:BB198" si="792">AZ197+BA197</f>
        <v>0</v>
      </c>
      <c r="BC197" s="29" t="s">
        <v>281</v>
      </c>
      <c r="BE197" s="11"/>
    </row>
    <row r="198" spans="1:58" ht="56.25" x14ac:dyDescent="0.3">
      <c r="A198" s="1" t="s">
        <v>184</v>
      </c>
      <c r="B198" s="59" t="s">
        <v>317</v>
      </c>
      <c r="C198" s="59" t="s">
        <v>111</v>
      </c>
      <c r="D198" s="34"/>
      <c r="E198" s="35"/>
      <c r="F198" s="35"/>
      <c r="G198" s="35">
        <v>13812.6</v>
      </c>
      <c r="H198" s="35">
        <f>F198+G198</f>
        <v>13812.6</v>
      </c>
      <c r="I198" s="35"/>
      <c r="J198" s="35">
        <f>H198+I198</f>
        <v>13812.6</v>
      </c>
      <c r="K198" s="35">
        <f>K200+K201</f>
        <v>0</v>
      </c>
      <c r="L198" s="35">
        <f>J198+K198</f>
        <v>13812.6</v>
      </c>
      <c r="M198" s="35">
        <f>M200+M201</f>
        <v>0</v>
      </c>
      <c r="N198" s="35">
        <f>L198+M198</f>
        <v>13812.6</v>
      </c>
      <c r="O198" s="78">
        <f>O200+O201</f>
        <v>0</v>
      </c>
      <c r="P198" s="35">
        <f>N198+O198</f>
        <v>13812.6</v>
      </c>
      <c r="Q198" s="35">
        <f>Q200+Q201</f>
        <v>0</v>
      </c>
      <c r="R198" s="35">
        <f>P198+Q198</f>
        <v>13812.6</v>
      </c>
      <c r="S198" s="35">
        <f>S200+S201</f>
        <v>0</v>
      </c>
      <c r="T198" s="35">
        <f>R198+S198</f>
        <v>13812.6</v>
      </c>
      <c r="U198" s="35">
        <f>U200+U201</f>
        <v>0</v>
      </c>
      <c r="V198" s="35">
        <f>T198+U198</f>
        <v>13812.6</v>
      </c>
      <c r="W198" s="46">
        <f>W200+W201</f>
        <v>0</v>
      </c>
      <c r="X198" s="35">
        <f>V198+W198</f>
        <v>13812.6</v>
      </c>
      <c r="Y198" s="35"/>
      <c r="Z198" s="35"/>
      <c r="AA198" s="35"/>
      <c r="AB198" s="35"/>
      <c r="AC198" s="35">
        <f t="shared" si="781"/>
        <v>0</v>
      </c>
      <c r="AD198" s="35"/>
      <c r="AE198" s="35">
        <f t="shared" si="782"/>
        <v>0</v>
      </c>
      <c r="AF198" s="35"/>
      <c r="AG198" s="35">
        <f t="shared" si="783"/>
        <v>0</v>
      </c>
      <c r="AH198" s="35"/>
      <c r="AI198" s="35">
        <f t="shared" si="784"/>
        <v>0</v>
      </c>
      <c r="AJ198" s="35"/>
      <c r="AK198" s="35">
        <f t="shared" si="785"/>
        <v>0</v>
      </c>
      <c r="AL198" s="46"/>
      <c r="AM198" s="35">
        <f t="shared" si="786"/>
        <v>0</v>
      </c>
      <c r="AN198" s="35"/>
      <c r="AO198" s="35"/>
      <c r="AP198" s="35"/>
      <c r="AQ198" s="35"/>
      <c r="AR198" s="35">
        <f t="shared" si="787"/>
        <v>0</v>
      </c>
      <c r="AS198" s="35"/>
      <c r="AT198" s="35">
        <f t="shared" si="788"/>
        <v>0</v>
      </c>
      <c r="AU198" s="35"/>
      <c r="AV198" s="35">
        <f t="shared" si="789"/>
        <v>0</v>
      </c>
      <c r="AW198" s="35"/>
      <c r="AX198" s="35">
        <f t="shared" si="790"/>
        <v>0</v>
      </c>
      <c r="AY198" s="35"/>
      <c r="AZ198" s="35">
        <f t="shared" si="791"/>
        <v>0</v>
      </c>
      <c r="BA198" s="46"/>
      <c r="BB198" s="35">
        <f t="shared" si="792"/>
        <v>0</v>
      </c>
      <c r="BC198" s="29"/>
      <c r="BE198" s="11"/>
    </row>
    <row r="199" spans="1:58" hidden="1" x14ac:dyDescent="0.3">
      <c r="A199" s="1"/>
      <c r="B199" s="59" t="s">
        <v>5</v>
      </c>
      <c r="C199" s="59"/>
      <c r="D199" s="34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78"/>
      <c r="P199" s="35"/>
      <c r="Q199" s="35"/>
      <c r="R199" s="35"/>
      <c r="S199" s="35"/>
      <c r="T199" s="35"/>
      <c r="U199" s="35"/>
      <c r="V199" s="35"/>
      <c r="W199" s="46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46"/>
      <c r="AM199" s="35"/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46"/>
      <c r="BB199" s="35"/>
      <c r="BC199" s="29"/>
      <c r="BD199" s="23" t="s">
        <v>51</v>
      </c>
      <c r="BE199" s="11"/>
    </row>
    <row r="200" spans="1:58" hidden="1" x14ac:dyDescent="0.3">
      <c r="A200" s="1"/>
      <c r="B200" s="59" t="s">
        <v>6</v>
      </c>
      <c r="C200" s="59"/>
      <c r="D200" s="34"/>
      <c r="E200" s="35"/>
      <c r="F200" s="35"/>
      <c r="G200" s="35">
        <v>13812.6</v>
      </c>
      <c r="H200" s="35">
        <f t="shared" ref="H200:H201" si="793">F200+G200</f>
        <v>13812.6</v>
      </c>
      <c r="I200" s="35"/>
      <c r="J200" s="35">
        <f t="shared" ref="J200:J201" si="794">H200+I200</f>
        <v>13812.6</v>
      </c>
      <c r="K200" s="35"/>
      <c r="L200" s="35">
        <f t="shared" ref="L200:L201" si="795">J200+K200</f>
        <v>13812.6</v>
      </c>
      <c r="M200" s="35"/>
      <c r="N200" s="35">
        <f t="shared" ref="N200:N209" si="796">L200+M200</f>
        <v>13812.6</v>
      </c>
      <c r="O200" s="78"/>
      <c r="P200" s="35">
        <f t="shared" ref="P200:P209" si="797">N200+O200</f>
        <v>13812.6</v>
      </c>
      <c r="Q200" s="35"/>
      <c r="R200" s="35">
        <f t="shared" ref="R200:R209" si="798">P200+Q200</f>
        <v>13812.6</v>
      </c>
      <c r="S200" s="35"/>
      <c r="T200" s="35">
        <f t="shared" ref="T200:T209" si="799">R200+S200</f>
        <v>13812.6</v>
      </c>
      <c r="U200" s="35"/>
      <c r="V200" s="35">
        <f t="shared" ref="V200:V209" si="800">T200+U200</f>
        <v>13812.6</v>
      </c>
      <c r="W200" s="46"/>
      <c r="X200" s="35">
        <f t="shared" ref="X200:X209" si="801">V200+W200</f>
        <v>13812.6</v>
      </c>
      <c r="Y200" s="35"/>
      <c r="Z200" s="35"/>
      <c r="AA200" s="35"/>
      <c r="AB200" s="35"/>
      <c r="AC200" s="35"/>
      <c r="AD200" s="35"/>
      <c r="AE200" s="35"/>
      <c r="AF200" s="35"/>
      <c r="AG200" s="35">
        <f t="shared" si="783"/>
        <v>0</v>
      </c>
      <c r="AH200" s="35"/>
      <c r="AI200" s="35">
        <f t="shared" ref="AI200:AI209" si="802">AG200+AH200</f>
        <v>0</v>
      </c>
      <c r="AJ200" s="35"/>
      <c r="AK200" s="35">
        <f t="shared" ref="AK200:AK207" si="803">AI200+AJ200</f>
        <v>0</v>
      </c>
      <c r="AL200" s="46"/>
      <c r="AM200" s="35">
        <f t="shared" ref="AM200:AM207" si="804">AK200+AL200</f>
        <v>0</v>
      </c>
      <c r="AN200" s="35"/>
      <c r="AO200" s="35"/>
      <c r="AP200" s="35"/>
      <c r="AQ200" s="35"/>
      <c r="AR200" s="35"/>
      <c r="AS200" s="35"/>
      <c r="AT200" s="35"/>
      <c r="AU200" s="35"/>
      <c r="AV200" s="35">
        <f t="shared" si="789"/>
        <v>0</v>
      </c>
      <c r="AW200" s="35"/>
      <c r="AX200" s="35">
        <f t="shared" ref="AX200:AX209" si="805">AV200+AW200</f>
        <v>0</v>
      </c>
      <c r="AY200" s="35"/>
      <c r="AZ200" s="35">
        <f t="shared" ref="AZ200:AZ209" si="806">AX200+AY200</f>
        <v>0</v>
      </c>
      <c r="BA200" s="46"/>
      <c r="BB200" s="35">
        <f t="shared" ref="BB200:BB209" si="807">AZ200+BA200</f>
        <v>0</v>
      </c>
      <c r="BC200" s="29" t="s">
        <v>316</v>
      </c>
      <c r="BD200" s="23" t="s">
        <v>51</v>
      </c>
      <c r="BE200" s="11"/>
    </row>
    <row r="201" spans="1:58" hidden="1" x14ac:dyDescent="0.3">
      <c r="A201" s="1"/>
      <c r="B201" s="59" t="s">
        <v>20</v>
      </c>
      <c r="C201" s="59"/>
      <c r="D201" s="34"/>
      <c r="E201" s="35"/>
      <c r="F201" s="35"/>
      <c r="G201" s="35"/>
      <c r="H201" s="35">
        <f t="shared" si="793"/>
        <v>0</v>
      </c>
      <c r="I201" s="35"/>
      <c r="J201" s="35">
        <f t="shared" si="794"/>
        <v>0</v>
      </c>
      <c r="K201" s="35"/>
      <c r="L201" s="35">
        <f t="shared" si="795"/>
        <v>0</v>
      </c>
      <c r="M201" s="35"/>
      <c r="N201" s="35">
        <f t="shared" si="796"/>
        <v>0</v>
      </c>
      <c r="O201" s="78"/>
      <c r="P201" s="35">
        <f t="shared" si="797"/>
        <v>0</v>
      </c>
      <c r="Q201" s="35"/>
      <c r="R201" s="35">
        <f t="shared" si="798"/>
        <v>0</v>
      </c>
      <c r="S201" s="35"/>
      <c r="T201" s="35">
        <f t="shared" si="799"/>
        <v>0</v>
      </c>
      <c r="U201" s="35"/>
      <c r="V201" s="35">
        <f t="shared" si="800"/>
        <v>0</v>
      </c>
      <c r="W201" s="46"/>
      <c r="X201" s="35">
        <f t="shared" si="801"/>
        <v>0</v>
      </c>
      <c r="Y201" s="35"/>
      <c r="Z201" s="35"/>
      <c r="AA201" s="35"/>
      <c r="AB201" s="35"/>
      <c r="AC201" s="35"/>
      <c r="AD201" s="35"/>
      <c r="AE201" s="35"/>
      <c r="AF201" s="35"/>
      <c r="AG201" s="35">
        <f t="shared" si="783"/>
        <v>0</v>
      </c>
      <c r="AH201" s="35"/>
      <c r="AI201" s="35">
        <f t="shared" si="802"/>
        <v>0</v>
      </c>
      <c r="AJ201" s="35"/>
      <c r="AK201" s="35">
        <f t="shared" si="803"/>
        <v>0</v>
      </c>
      <c r="AL201" s="46"/>
      <c r="AM201" s="35">
        <f t="shared" si="804"/>
        <v>0</v>
      </c>
      <c r="AN201" s="35"/>
      <c r="AO201" s="35"/>
      <c r="AP201" s="35"/>
      <c r="AQ201" s="35"/>
      <c r="AR201" s="35"/>
      <c r="AS201" s="35"/>
      <c r="AT201" s="35"/>
      <c r="AU201" s="35"/>
      <c r="AV201" s="35">
        <f t="shared" si="789"/>
        <v>0</v>
      </c>
      <c r="AW201" s="35"/>
      <c r="AX201" s="35">
        <f t="shared" si="805"/>
        <v>0</v>
      </c>
      <c r="AY201" s="35"/>
      <c r="AZ201" s="35">
        <f t="shared" si="806"/>
        <v>0</v>
      </c>
      <c r="BA201" s="46"/>
      <c r="BB201" s="35">
        <f t="shared" si="807"/>
        <v>0</v>
      </c>
      <c r="BC201" s="29" t="s">
        <v>281</v>
      </c>
      <c r="BD201" s="23" t="s">
        <v>51</v>
      </c>
      <c r="BE201" s="11"/>
    </row>
    <row r="202" spans="1:58" ht="56.25" x14ac:dyDescent="0.3">
      <c r="A202" s="1" t="s">
        <v>185</v>
      </c>
      <c r="B202" s="59" t="s">
        <v>357</v>
      </c>
      <c r="C202" s="59" t="s">
        <v>111</v>
      </c>
      <c r="D202" s="34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78"/>
      <c r="P202" s="35"/>
      <c r="Q202" s="35"/>
      <c r="R202" s="35"/>
      <c r="S202" s="35">
        <v>15502.397999999999</v>
      </c>
      <c r="T202" s="35">
        <f t="shared" si="799"/>
        <v>15502.397999999999</v>
      </c>
      <c r="U202" s="35"/>
      <c r="V202" s="35">
        <f t="shared" si="800"/>
        <v>15502.397999999999</v>
      </c>
      <c r="W202" s="46"/>
      <c r="X202" s="35">
        <f t="shared" si="801"/>
        <v>15502.397999999999</v>
      </c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>
        <f t="shared" si="803"/>
        <v>0</v>
      </c>
      <c r="AL202" s="46"/>
      <c r="AM202" s="35">
        <f t="shared" si="804"/>
        <v>0</v>
      </c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>
        <f t="shared" si="806"/>
        <v>0</v>
      </c>
      <c r="BA202" s="46"/>
      <c r="BB202" s="35">
        <f t="shared" si="807"/>
        <v>0</v>
      </c>
      <c r="BC202" s="82">
        <v>2010142250</v>
      </c>
      <c r="BE202" s="11"/>
    </row>
    <row r="203" spans="1:58" x14ac:dyDescent="0.3">
      <c r="A203" s="1"/>
      <c r="B203" s="59" t="s">
        <v>372</v>
      </c>
      <c r="C203" s="59"/>
      <c r="D203" s="36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>
        <f>W204</f>
        <v>0</v>
      </c>
      <c r="X203" s="35">
        <f t="shared" si="801"/>
        <v>0</v>
      </c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>
        <f>AL204</f>
        <v>30051.151999999998</v>
      </c>
      <c r="AM203" s="35">
        <f t="shared" si="804"/>
        <v>30051.151999999998</v>
      </c>
      <c r="AN203" s="37"/>
      <c r="AO203" s="37"/>
      <c r="AP203" s="37"/>
      <c r="AQ203" s="37"/>
      <c r="AR203" s="37"/>
      <c r="AS203" s="37"/>
      <c r="AT203" s="37"/>
      <c r="AU203" s="37"/>
      <c r="AV203" s="37"/>
      <c r="AW203" s="37"/>
      <c r="AX203" s="37"/>
      <c r="AY203" s="37"/>
      <c r="AZ203" s="37"/>
      <c r="BA203" s="37">
        <f>BA204</f>
        <v>14989.883</v>
      </c>
      <c r="BB203" s="35">
        <f t="shared" si="807"/>
        <v>14989.883</v>
      </c>
      <c r="BC203" s="88"/>
      <c r="BD203" s="24"/>
      <c r="BE203" s="17"/>
      <c r="BF203" s="18"/>
    </row>
    <row r="204" spans="1:58" ht="37.5" x14ac:dyDescent="0.3">
      <c r="A204" s="1" t="s">
        <v>186</v>
      </c>
      <c r="B204" s="59" t="s">
        <v>373</v>
      </c>
      <c r="C204" s="59" t="s">
        <v>374</v>
      </c>
      <c r="D204" s="34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78"/>
      <c r="P204" s="35"/>
      <c r="Q204" s="35"/>
      <c r="R204" s="35"/>
      <c r="S204" s="35"/>
      <c r="T204" s="35"/>
      <c r="U204" s="35"/>
      <c r="V204" s="35"/>
      <c r="W204" s="46"/>
      <c r="X204" s="35">
        <f t="shared" si="801"/>
        <v>0</v>
      </c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46">
        <v>30051.151999999998</v>
      </c>
      <c r="AM204" s="35">
        <f t="shared" si="804"/>
        <v>30051.151999999998</v>
      </c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46">
        <v>14989.883</v>
      </c>
      <c r="BB204" s="35">
        <f t="shared" si="807"/>
        <v>14989.883</v>
      </c>
      <c r="BC204" s="82" t="s">
        <v>376</v>
      </c>
      <c r="BE204" s="11"/>
    </row>
    <row r="205" spans="1:58" x14ac:dyDescent="0.3">
      <c r="A205" s="1"/>
      <c r="B205" s="59" t="s">
        <v>21</v>
      </c>
      <c r="C205" s="10"/>
      <c r="D205" s="37">
        <f>D206+D207</f>
        <v>458741.8</v>
      </c>
      <c r="E205" s="37">
        <f>E206+E207</f>
        <v>0</v>
      </c>
      <c r="F205" s="37">
        <f t="shared" si="628"/>
        <v>458741.8</v>
      </c>
      <c r="G205" s="37">
        <f>G206+G207</f>
        <v>25643.728999999999</v>
      </c>
      <c r="H205" s="37">
        <f t="shared" si="772"/>
        <v>484385.52899999998</v>
      </c>
      <c r="I205" s="37">
        <f>I206+I207</f>
        <v>-361.59899999999999</v>
      </c>
      <c r="J205" s="37">
        <f t="shared" ref="J205:J209" si="808">H205+I205</f>
        <v>484023.93</v>
      </c>
      <c r="K205" s="37">
        <f>K206+K207</f>
        <v>0</v>
      </c>
      <c r="L205" s="37">
        <f t="shared" ref="L205:L209" si="809">J205+K205</f>
        <v>484023.93</v>
      </c>
      <c r="M205" s="37">
        <f>M206+M207</f>
        <v>0</v>
      </c>
      <c r="N205" s="37">
        <f t="shared" si="796"/>
        <v>484023.93</v>
      </c>
      <c r="O205" s="37">
        <f>O206+O207+O208</f>
        <v>85000</v>
      </c>
      <c r="P205" s="37">
        <f t="shared" si="797"/>
        <v>569023.92999999993</v>
      </c>
      <c r="Q205" s="37">
        <f>Q206+Q207+Q208</f>
        <v>0</v>
      </c>
      <c r="R205" s="37">
        <f t="shared" si="798"/>
        <v>569023.92999999993</v>
      </c>
      <c r="S205" s="37">
        <f>S206+S207+S208</f>
        <v>0</v>
      </c>
      <c r="T205" s="37">
        <f t="shared" si="799"/>
        <v>569023.92999999993</v>
      </c>
      <c r="U205" s="35">
        <f>U206+U207+U208</f>
        <v>0</v>
      </c>
      <c r="V205" s="37">
        <f t="shared" si="800"/>
        <v>569023.92999999993</v>
      </c>
      <c r="W205" s="37">
        <f>W206+W207+W208</f>
        <v>0</v>
      </c>
      <c r="X205" s="35">
        <f t="shared" si="801"/>
        <v>569023.92999999993</v>
      </c>
      <c r="Y205" s="37">
        <f t="shared" ref="Y205" si="810">Y206+Y207</f>
        <v>0</v>
      </c>
      <c r="Z205" s="37">
        <f t="shared" ref="Z205:AB205" si="811">Z206+Z207</f>
        <v>0</v>
      </c>
      <c r="AA205" s="37">
        <f t="shared" si="638"/>
        <v>0</v>
      </c>
      <c r="AB205" s="37">
        <f t="shared" si="811"/>
        <v>0</v>
      </c>
      <c r="AC205" s="37">
        <f t="shared" si="781"/>
        <v>0</v>
      </c>
      <c r="AD205" s="37">
        <f t="shared" ref="AD205:AF205" si="812">AD206+AD207</f>
        <v>0</v>
      </c>
      <c r="AE205" s="37">
        <f t="shared" si="782"/>
        <v>0</v>
      </c>
      <c r="AF205" s="37">
        <f t="shared" si="812"/>
        <v>0</v>
      </c>
      <c r="AG205" s="37">
        <f t="shared" si="783"/>
        <v>0</v>
      </c>
      <c r="AH205" s="37">
        <f>AH206+AH207+AH208</f>
        <v>0</v>
      </c>
      <c r="AI205" s="37">
        <f t="shared" si="802"/>
        <v>0</v>
      </c>
      <c r="AJ205" s="35">
        <f>AJ206+AJ207+AJ208</f>
        <v>0</v>
      </c>
      <c r="AK205" s="37">
        <f t="shared" si="803"/>
        <v>0</v>
      </c>
      <c r="AL205" s="37">
        <f>AL206+AL207+AL208</f>
        <v>0</v>
      </c>
      <c r="AM205" s="35">
        <f t="shared" si="804"/>
        <v>0</v>
      </c>
      <c r="AN205" s="37">
        <f>AN206+AN207</f>
        <v>0</v>
      </c>
      <c r="AO205" s="37">
        <f>AO206+AO207</f>
        <v>0</v>
      </c>
      <c r="AP205" s="37">
        <f t="shared" si="645"/>
        <v>0</v>
      </c>
      <c r="AQ205" s="37">
        <f>AQ206+AQ207</f>
        <v>0</v>
      </c>
      <c r="AR205" s="37">
        <f t="shared" si="787"/>
        <v>0</v>
      </c>
      <c r="AS205" s="37">
        <f>AS206+AS207</f>
        <v>0</v>
      </c>
      <c r="AT205" s="37">
        <f t="shared" si="788"/>
        <v>0</v>
      </c>
      <c r="AU205" s="37">
        <f>AU206+AU207</f>
        <v>0</v>
      </c>
      <c r="AV205" s="37">
        <f t="shared" si="789"/>
        <v>0</v>
      </c>
      <c r="AW205" s="37">
        <f>AW206+AW207+AW208</f>
        <v>0</v>
      </c>
      <c r="AX205" s="37">
        <f t="shared" si="805"/>
        <v>0</v>
      </c>
      <c r="AY205" s="35">
        <f>AY206+AY207+AY208</f>
        <v>0</v>
      </c>
      <c r="AZ205" s="37">
        <f t="shared" si="806"/>
        <v>0</v>
      </c>
      <c r="BA205" s="37">
        <f>BA206+BA207+BA208</f>
        <v>0</v>
      </c>
      <c r="BB205" s="35">
        <f t="shared" si="807"/>
        <v>0</v>
      </c>
      <c r="BC205" s="31"/>
      <c r="BD205" s="24"/>
      <c r="BE205" s="17"/>
      <c r="BF205" s="18"/>
    </row>
    <row r="206" spans="1:58" ht="56.25" x14ac:dyDescent="0.3">
      <c r="A206" s="106" t="s">
        <v>187</v>
      </c>
      <c r="B206" s="110" t="s">
        <v>131</v>
      </c>
      <c r="C206" s="6" t="s">
        <v>32</v>
      </c>
      <c r="D206" s="35">
        <v>444760</v>
      </c>
      <c r="E206" s="35"/>
      <c r="F206" s="35">
        <f t="shared" si="628"/>
        <v>444760</v>
      </c>
      <c r="G206" s="35">
        <f>25282.13+361.599</f>
        <v>25643.728999999999</v>
      </c>
      <c r="H206" s="35">
        <f t="shared" si="772"/>
        <v>470403.72899999999</v>
      </c>
      <c r="I206" s="35">
        <v>-361.59899999999999</v>
      </c>
      <c r="J206" s="35">
        <f t="shared" si="808"/>
        <v>470042.13</v>
      </c>
      <c r="K206" s="35"/>
      <c r="L206" s="35">
        <f t="shared" si="809"/>
        <v>470042.13</v>
      </c>
      <c r="M206" s="35"/>
      <c r="N206" s="35">
        <f t="shared" si="796"/>
        <v>470042.13</v>
      </c>
      <c r="O206" s="78"/>
      <c r="P206" s="35">
        <f t="shared" si="797"/>
        <v>470042.13</v>
      </c>
      <c r="Q206" s="35"/>
      <c r="R206" s="35">
        <f t="shared" si="798"/>
        <v>470042.13</v>
      </c>
      <c r="S206" s="35"/>
      <c r="T206" s="35">
        <f t="shared" si="799"/>
        <v>470042.13</v>
      </c>
      <c r="U206" s="35"/>
      <c r="V206" s="35">
        <f t="shared" si="800"/>
        <v>470042.13</v>
      </c>
      <c r="W206" s="46"/>
      <c r="X206" s="35">
        <f t="shared" si="801"/>
        <v>470042.13</v>
      </c>
      <c r="Y206" s="35">
        <v>0</v>
      </c>
      <c r="Z206" s="35"/>
      <c r="AA206" s="35">
        <f t="shared" si="638"/>
        <v>0</v>
      </c>
      <c r="AB206" s="35"/>
      <c r="AC206" s="35">
        <f t="shared" si="781"/>
        <v>0</v>
      </c>
      <c r="AD206" s="35"/>
      <c r="AE206" s="35">
        <f t="shared" si="782"/>
        <v>0</v>
      </c>
      <c r="AF206" s="35"/>
      <c r="AG206" s="35">
        <f t="shared" si="783"/>
        <v>0</v>
      </c>
      <c r="AH206" s="35"/>
      <c r="AI206" s="35">
        <f t="shared" si="802"/>
        <v>0</v>
      </c>
      <c r="AJ206" s="35"/>
      <c r="AK206" s="35">
        <f t="shared" si="803"/>
        <v>0</v>
      </c>
      <c r="AL206" s="46"/>
      <c r="AM206" s="35">
        <f t="shared" si="804"/>
        <v>0</v>
      </c>
      <c r="AN206" s="35">
        <v>0</v>
      </c>
      <c r="AO206" s="35"/>
      <c r="AP206" s="35">
        <f t="shared" si="645"/>
        <v>0</v>
      </c>
      <c r="AQ206" s="35"/>
      <c r="AR206" s="35">
        <f t="shared" si="787"/>
        <v>0</v>
      </c>
      <c r="AS206" s="35"/>
      <c r="AT206" s="35">
        <f t="shared" si="788"/>
        <v>0</v>
      </c>
      <c r="AU206" s="35"/>
      <c r="AV206" s="35">
        <f t="shared" si="789"/>
        <v>0</v>
      </c>
      <c r="AW206" s="35"/>
      <c r="AX206" s="35">
        <f t="shared" si="805"/>
        <v>0</v>
      </c>
      <c r="AY206" s="35"/>
      <c r="AZ206" s="35">
        <f t="shared" si="806"/>
        <v>0</v>
      </c>
      <c r="BA206" s="46"/>
      <c r="BB206" s="35">
        <f t="shared" si="807"/>
        <v>0</v>
      </c>
      <c r="BC206" s="29" t="s">
        <v>282</v>
      </c>
      <c r="BE206" s="11"/>
    </row>
    <row r="207" spans="1:58" ht="75" x14ac:dyDescent="0.3">
      <c r="A207" s="107"/>
      <c r="B207" s="111"/>
      <c r="C207" s="6" t="s">
        <v>33</v>
      </c>
      <c r="D207" s="35">
        <v>13981.8</v>
      </c>
      <c r="E207" s="35"/>
      <c r="F207" s="35">
        <f t="shared" si="628"/>
        <v>13981.8</v>
      </c>
      <c r="G207" s="35"/>
      <c r="H207" s="35">
        <f t="shared" si="772"/>
        <v>13981.8</v>
      </c>
      <c r="I207" s="35"/>
      <c r="J207" s="35">
        <f t="shared" si="808"/>
        <v>13981.8</v>
      </c>
      <c r="K207" s="35"/>
      <c r="L207" s="35">
        <f t="shared" si="809"/>
        <v>13981.8</v>
      </c>
      <c r="M207" s="35"/>
      <c r="N207" s="35">
        <f t="shared" si="796"/>
        <v>13981.8</v>
      </c>
      <c r="O207" s="78"/>
      <c r="P207" s="35">
        <f t="shared" si="797"/>
        <v>13981.8</v>
      </c>
      <c r="Q207" s="35"/>
      <c r="R207" s="35">
        <f t="shared" si="798"/>
        <v>13981.8</v>
      </c>
      <c r="S207" s="35"/>
      <c r="T207" s="35">
        <f t="shared" si="799"/>
        <v>13981.8</v>
      </c>
      <c r="U207" s="35"/>
      <c r="V207" s="35">
        <f t="shared" si="800"/>
        <v>13981.8</v>
      </c>
      <c r="W207" s="46"/>
      <c r="X207" s="35">
        <f t="shared" si="801"/>
        <v>13981.8</v>
      </c>
      <c r="Y207" s="35">
        <v>0</v>
      </c>
      <c r="Z207" s="35"/>
      <c r="AA207" s="35">
        <f t="shared" si="638"/>
        <v>0</v>
      </c>
      <c r="AB207" s="35"/>
      <c r="AC207" s="35">
        <f t="shared" si="781"/>
        <v>0</v>
      </c>
      <c r="AD207" s="35"/>
      <c r="AE207" s="35">
        <f t="shared" si="782"/>
        <v>0</v>
      </c>
      <c r="AF207" s="35"/>
      <c r="AG207" s="35">
        <f t="shared" si="783"/>
        <v>0</v>
      </c>
      <c r="AH207" s="35"/>
      <c r="AI207" s="35">
        <f t="shared" ref="AI207:AV207" si="813">AG207+AH207</f>
        <v>0</v>
      </c>
      <c r="AJ207" s="35"/>
      <c r="AK207" s="35">
        <f t="shared" si="803"/>
        <v>0</v>
      </c>
      <c r="AL207" s="46"/>
      <c r="AM207" s="35">
        <f t="shared" si="804"/>
        <v>0</v>
      </c>
      <c r="AN207" s="35">
        <f>AH207+AI207</f>
        <v>0</v>
      </c>
      <c r="AO207" s="35">
        <f>AI207+AN207</f>
        <v>0</v>
      </c>
      <c r="AP207" s="35">
        <f t="shared" si="813"/>
        <v>0</v>
      </c>
      <c r="AQ207" s="35">
        <f t="shared" si="813"/>
        <v>0</v>
      </c>
      <c r="AR207" s="35">
        <f t="shared" si="813"/>
        <v>0</v>
      </c>
      <c r="AS207" s="35">
        <f t="shared" si="813"/>
        <v>0</v>
      </c>
      <c r="AT207" s="35">
        <f t="shared" si="813"/>
        <v>0</v>
      </c>
      <c r="AU207" s="35">
        <f t="shared" si="813"/>
        <v>0</v>
      </c>
      <c r="AV207" s="35">
        <f t="shared" si="813"/>
        <v>0</v>
      </c>
      <c r="AW207" s="35"/>
      <c r="AX207" s="35">
        <f t="shared" si="805"/>
        <v>0</v>
      </c>
      <c r="AY207" s="35"/>
      <c r="AZ207" s="35">
        <f t="shared" si="806"/>
        <v>0</v>
      </c>
      <c r="BA207" s="46"/>
      <c r="BB207" s="35">
        <f t="shared" si="807"/>
        <v>0</v>
      </c>
      <c r="BC207" s="29" t="s">
        <v>282</v>
      </c>
      <c r="BE207" s="11"/>
    </row>
    <row r="208" spans="1:58" ht="56.25" x14ac:dyDescent="0.3">
      <c r="A208" s="1" t="s">
        <v>188</v>
      </c>
      <c r="B208" s="59" t="s">
        <v>375</v>
      </c>
      <c r="C208" s="6" t="s">
        <v>327</v>
      </c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78">
        <v>85000</v>
      </c>
      <c r="P208" s="35">
        <f t="shared" si="797"/>
        <v>85000</v>
      </c>
      <c r="Q208" s="35"/>
      <c r="R208" s="35">
        <f t="shared" si="798"/>
        <v>85000</v>
      </c>
      <c r="S208" s="35"/>
      <c r="T208" s="35">
        <f t="shared" si="799"/>
        <v>85000</v>
      </c>
      <c r="U208" s="35"/>
      <c r="V208" s="35">
        <f t="shared" si="800"/>
        <v>85000</v>
      </c>
      <c r="W208" s="46"/>
      <c r="X208" s="35">
        <f t="shared" si="801"/>
        <v>85000</v>
      </c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>
        <f>AG208+AH208</f>
        <v>0</v>
      </c>
      <c r="AJ208" s="35"/>
      <c r="AK208" s="35">
        <f>AI208+AJ208</f>
        <v>0</v>
      </c>
      <c r="AL208" s="46"/>
      <c r="AM208" s="35">
        <f>AK208+AL208</f>
        <v>0</v>
      </c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>
        <f t="shared" si="805"/>
        <v>0</v>
      </c>
      <c r="AY208" s="35"/>
      <c r="AZ208" s="35">
        <f t="shared" si="806"/>
        <v>0</v>
      </c>
      <c r="BA208" s="46"/>
      <c r="BB208" s="35">
        <f t="shared" si="807"/>
        <v>0</v>
      </c>
      <c r="BC208" s="39" t="s">
        <v>347</v>
      </c>
      <c r="BE208" s="11"/>
    </row>
    <row r="209" spans="1:58" x14ac:dyDescent="0.3">
      <c r="A209" s="1"/>
      <c r="B209" s="95" t="s">
        <v>7</v>
      </c>
      <c r="C209" s="95"/>
      <c r="D209" s="37">
        <f>D213+D214+D215+D216++D220+D221+D222+D223</f>
        <v>372844.10000000003</v>
      </c>
      <c r="E209" s="37">
        <f>E213+E214+E215+E216++E220+E221+E222+E223</f>
        <v>-47211.199999999997</v>
      </c>
      <c r="F209" s="37">
        <f t="shared" si="628"/>
        <v>325632.90000000002</v>
      </c>
      <c r="G209" s="37">
        <f>G213+G214+G215+G216++G220+G221+G222+G223+G224</f>
        <v>53149.605000000003</v>
      </c>
      <c r="H209" s="37">
        <f t="shared" si="772"/>
        <v>378782.505</v>
      </c>
      <c r="I209" s="37">
        <f>I213+I214+I215+I216++I220+I221+I222+I223+I224</f>
        <v>-1208.5989999999999</v>
      </c>
      <c r="J209" s="37">
        <f t="shared" si="808"/>
        <v>377573.90600000002</v>
      </c>
      <c r="K209" s="37">
        <f>K213+K214+K215+K216++K220+K221+K222+K223+K224</f>
        <v>0</v>
      </c>
      <c r="L209" s="37">
        <f t="shared" si="809"/>
        <v>377573.90600000002</v>
      </c>
      <c r="M209" s="37">
        <f>M213+M214+M215+M216++M220+M221+M222+M223+M224</f>
        <v>0</v>
      </c>
      <c r="N209" s="37">
        <f t="shared" si="796"/>
        <v>377573.90600000002</v>
      </c>
      <c r="O209" s="37">
        <f>O213+O214+O215+O216++O220+O221+O222+O223+O224</f>
        <v>0</v>
      </c>
      <c r="P209" s="37">
        <f t="shared" si="797"/>
        <v>377573.90600000002</v>
      </c>
      <c r="Q209" s="37">
        <f>Q213+Q214+Q215+Q216++Q220+Q221+Q222+Q223+Q224</f>
        <v>0</v>
      </c>
      <c r="R209" s="37">
        <f t="shared" si="798"/>
        <v>377573.90600000002</v>
      </c>
      <c r="S209" s="37">
        <f>S213+S214+S215+S216++S220+S221+S222+S223+S224</f>
        <v>-61.7</v>
      </c>
      <c r="T209" s="37">
        <f t="shared" si="799"/>
        <v>377512.20600000001</v>
      </c>
      <c r="U209" s="35">
        <f>U213+U214+U215+U216++U220+U221+U222+U223+U224</f>
        <v>0</v>
      </c>
      <c r="V209" s="37">
        <f t="shared" si="800"/>
        <v>377512.20600000001</v>
      </c>
      <c r="W209" s="37">
        <f>W213+W214+W215+W216++W220+W221+W222+W223+W224</f>
        <v>0</v>
      </c>
      <c r="X209" s="35">
        <f t="shared" si="801"/>
        <v>377512.20600000001</v>
      </c>
      <c r="Y209" s="37">
        <f t="shared" ref="Y209:AO209" si="814">Y213+Y214+Y215+Y216++Y220+Y221+Y222+Y223</f>
        <v>753833.4</v>
      </c>
      <c r="Z209" s="37">
        <f t="shared" ref="Z209" si="815">Z213+Z214+Z215+Z216++Z220+Z221+Z222+Z223</f>
        <v>47211.199999999997</v>
      </c>
      <c r="AA209" s="37">
        <f t="shared" si="638"/>
        <v>801044.6</v>
      </c>
      <c r="AB209" s="37">
        <f>AB213+AB214+AB215+AB216++AB220+AB221+AB222+AB223+AB224</f>
        <v>0</v>
      </c>
      <c r="AC209" s="37">
        <f t="shared" si="781"/>
        <v>801044.6</v>
      </c>
      <c r="AD209" s="37">
        <f>AD213+AD214+AD215+AD216++AD220+AD221+AD222+AD223+AD224</f>
        <v>0</v>
      </c>
      <c r="AE209" s="37">
        <f t="shared" si="782"/>
        <v>801044.6</v>
      </c>
      <c r="AF209" s="37">
        <f>AF213+AF214+AF215+AF216++AF220+AF221+AF222+AF223+AF224</f>
        <v>0</v>
      </c>
      <c r="AG209" s="37">
        <f t="shared" si="783"/>
        <v>801044.6</v>
      </c>
      <c r="AH209" s="37">
        <f>AH213+AH214+AH215+AH216++AH220+AH221+AH222+AH223+AH224</f>
        <v>0</v>
      </c>
      <c r="AI209" s="37">
        <f t="shared" si="802"/>
        <v>801044.6</v>
      </c>
      <c r="AJ209" s="35">
        <f>AJ213+AJ214+AJ215+AJ216++AJ220+AJ221+AJ222+AJ223+AJ224</f>
        <v>-205067.01699999999</v>
      </c>
      <c r="AK209" s="37">
        <f t="shared" ref="AK209" si="816">AI209+AJ209</f>
        <v>595977.58299999998</v>
      </c>
      <c r="AL209" s="37">
        <f>AL213+AL214+AL215+AL216++AL220+AL221+AL222+AL223+AL224</f>
        <v>0</v>
      </c>
      <c r="AM209" s="35">
        <f t="shared" ref="AM209" si="817">AK209+AL209</f>
        <v>595977.58299999998</v>
      </c>
      <c r="AN209" s="37">
        <f t="shared" si="814"/>
        <v>339837.2</v>
      </c>
      <c r="AO209" s="37">
        <f t="shared" si="814"/>
        <v>0</v>
      </c>
      <c r="AP209" s="37">
        <f t="shared" si="645"/>
        <v>339837.2</v>
      </c>
      <c r="AQ209" s="37">
        <f>AQ213+AQ214+AQ215+AQ216++AQ220+AQ221+AQ222+AQ223+AQ224</f>
        <v>0</v>
      </c>
      <c r="AR209" s="37">
        <f t="shared" si="787"/>
        <v>339837.2</v>
      </c>
      <c r="AS209" s="37">
        <f>AS213+AS214+AS215+AS216++AS220+AS221+AS222+AS223+AS224</f>
        <v>0</v>
      </c>
      <c r="AT209" s="37">
        <f t="shared" si="788"/>
        <v>339837.2</v>
      </c>
      <c r="AU209" s="37">
        <f>AU213+AU214+AU215+AU216++AU220+AU221+AU222+AU223+AU224</f>
        <v>0</v>
      </c>
      <c r="AV209" s="37">
        <f t="shared" si="789"/>
        <v>339837.2</v>
      </c>
      <c r="AW209" s="37">
        <f>AW213+AW214+AW215+AW216++AW220+AW221+AW222+AW223+AW224</f>
        <v>0</v>
      </c>
      <c r="AX209" s="37">
        <f t="shared" si="805"/>
        <v>339837.2</v>
      </c>
      <c r="AY209" s="35">
        <f>AY213+AY214+AY215+AY216++AY220+AY221+AY222+AY223+AY224</f>
        <v>-103801.60000000001</v>
      </c>
      <c r="AZ209" s="37">
        <f t="shared" si="806"/>
        <v>236035.6</v>
      </c>
      <c r="BA209" s="37">
        <f>BA213+BA214+BA215+BA216++BA220+BA221+BA222+BA223+BA224</f>
        <v>0</v>
      </c>
      <c r="BB209" s="35">
        <f t="shared" si="807"/>
        <v>236035.6</v>
      </c>
      <c r="BC209" s="31"/>
      <c r="BD209" s="24"/>
      <c r="BE209" s="17"/>
      <c r="BF209" s="18"/>
    </row>
    <row r="210" spans="1:58" x14ac:dyDescent="0.3">
      <c r="A210" s="1"/>
      <c r="B210" s="59" t="s">
        <v>5</v>
      </c>
      <c r="C210" s="95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5"/>
      <c r="V210" s="37"/>
      <c r="W210" s="37"/>
      <c r="X210" s="35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5"/>
      <c r="AK210" s="37"/>
      <c r="AL210" s="37"/>
      <c r="AM210" s="35"/>
      <c r="AN210" s="37"/>
      <c r="AO210" s="37"/>
      <c r="AP210" s="37"/>
      <c r="AQ210" s="37"/>
      <c r="AR210" s="37"/>
      <c r="AS210" s="37"/>
      <c r="AT210" s="37"/>
      <c r="AU210" s="37"/>
      <c r="AV210" s="37"/>
      <c r="AW210" s="37"/>
      <c r="AX210" s="37"/>
      <c r="AY210" s="35"/>
      <c r="AZ210" s="37"/>
      <c r="BA210" s="37"/>
      <c r="BB210" s="35"/>
      <c r="BC210" s="31"/>
      <c r="BD210" s="24"/>
      <c r="BE210" s="17"/>
      <c r="BF210" s="18"/>
    </row>
    <row r="211" spans="1:58" s="18" customFormat="1" hidden="1" x14ac:dyDescent="0.3">
      <c r="A211" s="16"/>
      <c r="B211" s="55" t="s">
        <v>6</v>
      </c>
      <c r="C211" s="21"/>
      <c r="D211" s="37">
        <f>D213+D214+D215+D218+D220+D221+D222+D223</f>
        <v>372844.10000000003</v>
      </c>
      <c r="E211" s="37">
        <f>E213+E214+E215+E218+E220+E221+E222+E223</f>
        <v>-47211.199999999997</v>
      </c>
      <c r="F211" s="37">
        <f t="shared" si="628"/>
        <v>325632.90000000002</v>
      </c>
      <c r="G211" s="37">
        <f>G213+G214+G215+G218+G220+G221+G222+G223+G224</f>
        <v>53149.605000000003</v>
      </c>
      <c r="H211" s="37">
        <f t="shared" ref="H211:H216" si="818">F211+G211</f>
        <v>378782.505</v>
      </c>
      <c r="I211" s="37">
        <f>I213+I214+I215+I218+I220+I221+I222+I223+I224</f>
        <v>-1208.5989999999999</v>
      </c>
      <c r="J211" s="37">
        <f t="shared" ref="J211:J216" si="819">H211+I211</f>
        <v>377573.90600000002</v>
      </c>
      <c r="K211" s="37">
        <f>K213+K214+K215+K218+K220+K221+K222+K223+K224</f>
        <v>0</v>
      </c>
      <c r="L211" s="37">
        <f t="shared" ref="L211:L216" si="820">J211+K211</f>
        <v>377573.90600000002</v>
      </c>
      <c r="M211" s="37">
        <f>M213+M214+M215+M218+M220+M221+M222+M223+M224</f>
        <v>0</v>
      </c>
      <c r="N211" s="37">
        <f t="shared" ref="N211:N216" si="821">L211+M211</f>
        <v>377573.90600000002</v>
      </c>
      <c r="O211" s="37">
        <f>O213+O214+O215+O218+O220+O221+O222+O223+O224</f>
        <v>0</v>
      </c>
      <c r="P211" s="37">
        <f t="shared" ref="P211:P216" si="822">N211+O211</f>
        <v>377573.90600000002</v>
      </c>
      <c r="Q211" s="37">
        <f>Q213+Q214+Q215+Q218+Q220+Q221+Q222+Q223+Q224</f>
        <v>0</v>
      </c>
      <c r="R211" s="37">
        <f t="shared" ref="R211:R216" si="823">P211+Q211</f>
        <v>377573.90600000002</v>
      </c>
      <c r="S211" s="37">
        <f>S213+S214+S215+S218+S220+S221+S222+S223+S224</f>
        <v>-61.7</v>
      </c>
      <c r="T211" s="37">
        <f t="shared" ref="T211:T216" si="824">R211+S211</f>
        <v>377512.20600000001</v>
      </c>
      <c r="U211" s="35">
        <f>U213+U214+U215+U218+U220+U221+U222+U223+U224</f>
        <v>0</v>
      </c>
      <c r="V211" s="37">
        <f t="shared" ref="V211:V216" si="825">T211+U211</f>
        <v>377512.20600000001</v>
      </c>
      <c r="W211" s="37">
        <f>W213+W214+W215+W218+W220+W221+W222+W223+W224</f>
        <v>0</v>
      </c>
      <c r="X211" s="37">
        <f t="shared" ref="X211:X216" si="826">V211+W211</f>
        <v>377512.20600000001</v>
      </c>
      <c r="Y211" s="37">
        <f t="shared" ref="Y211:AO211" si="827">Y213+Y214+Y215+Y218+Y220+Y221+Y222+Y223</f>
        <v>701621</v>
      </c>
      <c r="Z211" s="37">
        <f t="shared" ref="Z211" si="828">Z213+Z214+Z215+Z218+Z220+Z221+Z222+Z223</f>
        <v>47211.199999999997</v>
      </c>
      <c r="AA211" s="37">
        <f t="shared" si="638"/>
        <v>748832.2</v>
      </c>
      <c r="AB211" s="37">
        <f>AB213+AB214+AB215+AB218+AB220+AB221+AB222+AB223+AB224</f>
        <v>0</v>
      </c>
      <c r="AC211" s="37">
        <f t="shared" ref="AC211:AC216" si="829">AA211+AB211</f>
        <v>748832.2</v>
      </c>
      <c r="AD211" s="37">
        <f>AD213+AD214+AD215+AD218+AD220+AD221+AD222+AD223+AD224</f>
        <v>0</v>
      </c>
      <c r="AE211" s="37">
        <f t="shared" ref="AE211:AE216" si="830">AC211+AD211</f>
        <v>748832.2</v>
      </c>
      <c r="AF211" s="37">
        <f>AF213+AF214+AF215+AF218+AF220+AF221+AF222+AF223+AF224</f>
        <v>0</v>
      </c>
      <c r="AG211" s="37">
        <f t="shared" ref="AG211:AG216" si="831">AE211+AF211</f>
        <v>748832.2</v>
      </c>
      <c r="AH211" s="37">
        <f>AH213+AH214+AH215+AH218+AH220+AH221+AH222+AH223+AH224</f>
        <v>0</v>
      </c>
      <c r="AI211" s="37">
        <f t="shared" ref="AI211:AI216" si="832">AG211+AH211</f>
        <v>748832.2</v>
      </c>
      <c r="AJ211" s="35">
        <f>AJ213+AJ214+AJ215+AJ218+AJ220+AJ221+AJ222+AJ223+AJ224</f>
        <v>-205067.01699999999</v>
      </c>
      <c r="AK211" s="37">
        <f t="shared" ref="AK211:AK216" si="833">AI211+AJ211</f>
        <v>543765.18299999996</v>
      </c>
      <c r="AL211" s="37">
        <f>AL213+AL214+AL215+AL218+AL220+AL221+AL222+AL223+AL224</f>
        <v>0</v>
      </c>
      <c r="AM211" s="37">
        <f t="shared" ref="AM211:AM216" si="834">AK211+AL211</f>
        <v>543765.18299999996</v>
      </c>
      <c r="AN211" s="37">
        <f t="shared" si="827"/>
        <v>339837.2</v>
      </c>
      <c r="AO211" s="37">
        <f t="shared" si="827"/>
        <v>0</v>
      </c>
      <c r="AP211" s="37">
        <f t="shared" si="645"/>
        <v>339837.2</v>
      </c>
      <c r="AQ211" s="37">
        <f>AQ213+AQ214+AQ215+AQ218+AQ220+AQ221+AQ222+AQ223+AQ224</f>
        <v>0</v>
      </c>
      <c r="AR211" s="37">
        <f t="shared" ref="AR211:AR216" si="835">AP211+AQ211</f>
        <v>339837.2</v>
      </c>
      <c r="AS211" s="37">
        <f>AS213+AS214+AS215+AS218+AS220+AS221+AS222+AS223+AS224</f>
        <v>0</v>
      </c>
      <c r="AT211" s="37">
        <f t="shared" ref="AT211:AT216" si="836">AR211+AS211</f>
        <v>339837.2</v>
      </c>
      <c r="AU211" s="37">
        <f>AU213+AU214+AU215+AU218+AU220+AU221+AU222+AU223+AU224</f>
        <v>0</v>
      </c>
      <c r="AV211" s="37">
        <f t="shared" ref="AV211:AV216" si="837">AT211+AU211</f>
        <v>339837.2</v>
      </c>
      <c r="AW211" s="37">
        <f>AW213+AW214+AW215+AW218+AW220+AW221+AW222+AW223+AW224</f>
        <v>0</v>
      </c>
      <c r="AX211" s="37">
        <f t="shared" ref="AX211:AX216" si="838">AV211+AW211</f>
        <v>339837.2</v>
      </c>
      <c r="AY211" s="35">
        <f>AY213+AY214+AY215+AY218+AY220+AY221+AY222+AY223+AY224</f>
        <v>-103801.60000000001</v>
      </c>
      <c r="AZ211" s="37">
        <f t="shared" ref="AZ211:AZ216" si="839">AX211+AY211</f>
        <v>236035.6</v>
      </c>
      <c r="BA211" s="37">
        <f>BA213+BA214+BA215+BA218+BA220+BA221+BA222+BA223+BA224</f>
        <v>0</v>
      </c>
      <c r="BB211" s="37">
        <f t="shared" ref="BB211:BB216" si="840">AZ211+BA211</f>
        <v>236035.6</v>
      </c>
      <c r="BC211" s="31"/>
      <c r="BD211" s="24" t="s">
        <v>51</v>
      </c>
      <c r="BE211" s="17"/>
    </row>
    <row r="212" spans="1:58" x14ac:dyDescent="0.3">
      <c r="A212" s="1"/>
      <c r="B212" s="59" t="s">
        <v>30</v>
      </c>
      <c r="C212" s="95"/>
      <c r="D212" s="37">
        <f>D219</f>
        <v>0</v>
      </c>
      <c r="E212" s="37">
        <f>E219</f>
        <v>0</v>
      </c>
      <c r="F212" s="37">
        <f t="shared" si="628"/>
        <v>0</v>
      </c>
      <c r="G212" s="37">
        <f>G219</f>
        <v>0</v>
      </c>
      <c r="H212" s="37">
        <f t="shared" si="818"/>
        <v>0</v>
      </c>
      <c r="I212" s="37">
        <f>I219</f>
        <v>0</v>
      </c>
      <c r="J212" s="37">
        <f t="shared" si="819"/>
        <v>0</v>
      </c>
      <c r="K212" s="37">
        <f>K219</f>
        <v>0</v>
      </c>
      <c r="L212" s="37">
        <f t="shared" si="820"/>
        <v>0</v>
      </c>
      <c r="M212" s="37">
        <f>M219</f>
        <v>0</v>
      </c>
      <c r="N212" s="37">
        <f t="shared" si="821"/>
        <v>0</v>
      </c>
      <c r="O212" s="37">
        <f>O219</f>
        <v>0</v>
      </c>
      <c r="P212" s="37">
        <f t="shared" si="822"/>
        <v>0</v>
      </c>
      <c r="Q212" s="37">
        <f>Q219</f>
        <v>0</v>
      </c>
      <c r="R212" s="37">
        <f t="shared" si="823"/>
        <v>0</v>
      </c>
      <c r="S212" s="37">
        <f>S219</f>
        <v>0</v>
      </c>
      <c r="T212" s="37">
        <f t="shared" si="824"/>
        <v>0</v>
      </c>
      <c r="U212" s="35">
        <f>U219</f>
        <v>0</v>
      </c>
      <c r="V212" s="37">
        <f t="shared" si="825"/>
        <v>0</v>
      </c>
      <c r="W212" s="37">
        <f>W219</f>
        <v>0</v>
      </c>
      <c r="X212" s="35">
        <f t="shared" si="826"/>
        <v>0</v>
      </c>
      <c r="Y212" s="37">
        <f t="shared" ref="Y212:AO212" si="841">Y219</f>
        <v>52212.4</v>
      </c>
      <c r="Z212" s="37">
        <f t="shared" ref="Z212:AB212" si="842">Z219</f>
        <v>0</v>
      </c>
      <c r="AA212" s="37">
        <f t="shared" si="638"/>
        <v>52212.4</v>
      </c>
      <c r="AB212" s="37">
        <f t="shared" si="842"/>
        <v>0</v>
      </c>
      <c r="AC212" s="37">
        <f t="shared" si="829"/>
        <v>52212.4</v>
      </c>
      <c r="AD212" s="37">
        <f t="shared" ref="AD212:AF212" si="843">AD219</f>
        <v>0</v>
      </c>
      <c r="AE212" s="37">
        <f t="shared" si="830"/>
        <v>52212.4</v>
      </c>
      <c r="AF212" s="37">
        <f t="shared" si="843"/>
        <v>0</v>
      </c>
      <c r="AG212" s="37">
        <f t="shared" si="831"/>
        <v>52212.4</v>
      </c>
      <c r="AH212" s="37">
        <f t="shared" ref="AH212:AJ212" si="844">AH219</f>
        <v>0</v>
      </c>
      <c r="AI212" s="37">
        <f t="shared" si="832"/>
        <v>52212.4</v>
      </c>
      <c r="AJ212" s="35">
        <f t="shared" si="844"/>
        <v>0</v>
      </c>
      <c r="AK212" s="37">
        <f t="shared" si="833"/>
        <v>52212.4</v>
      </c>
      <c r="AL212" s="37">
        <f t="shared" ref="AL212" si="845">AL219</f>
        <v>0</v>
      </c>
      <c r="AM212" s="35">
        <f t="shared" si="834"/>
        <v>52212.4</v>
      </c>
      <c r="AN212" s="37">
        <f t="shared" si="841"/>
        <v>0</v>
      </c>
      <c r="AO212" s="37">
        <f t="shared" si="841"/>
        <v>0</v>
      </c>
      <c r="AP212" s="37">
        <f t="shared" si="645"/>
        <v>0</v>
      </c>
      <c r="AQ212" s="37">
        <f t="shared" ref="AQ212:AS212" si="846">AQ219</f>
        <v>0</v>
      </c>
      <c r="AR212" s="37">
        <f t="shared" si="835"/>
        <v>0</v>
      </c>
      <c r="AS212" s="37">
        <f t="shared" si="846"/>
        <v>0</v>
      </c>
      <c r="AT212" s="37">
        <f t="shared" si="836"/>
        <v>0</v>
      </c>
      <c r="AU212" s="37">
        <f t="shared" ref="AU212:AW212" si="847">AU219</f>
        <v>0</v>
      </c>
      <c r="AV212" s="37">
        <f t="shared" si="837"/>
        <v>0</v>
      </c>
      <c r="AW212" s="37">
        <f t="shared" si="847"/>
        <v>0</v>
      </c>
      <c r="AX212" s="37">
        <f t="shared" si="838"/>
        <v>0</v>
      </c>
      <c r="AY212" s="35">
        <f t="shared" ref="AY212:BA212" si="848">AY219</f>
        <v>0</v>
      </c>
      <c r="AZ212" s="37">
        <f t="shared" si="839"/>
        <v>0</v>
      </c>
      <c r="BA212" s="37">
        <f t="shared" si="848"/>
        <v>0</v>
      </c>
      <c r="BB212" s="35">
        <f t="shared" si="840"/>
        <v>0</v>
      </c>
      <c r="BC212" s="31"/>
      <c r="BD212" s="24"/>
      <c r="BE212" s="17"/>
      <c r="BF212" s="18"/>
    </row>
    <row r="213" spans="1:58" ht="56.25" x14ac:dyDescent="0.3">
      <c r="A213" s="106" t="s">
        <v>189</v>
      </c>
      <c r="B213" s="110" t="s">
        <v>127</v>
      </c>
      <c r="C213" s="6" t="s">
        <v>32</v>
      </c>
      <c r="D213" s="35">
        <v>195888.6</v>
      </c>
      <c r="E213" s="35"/>
      <c r="F213" s="35">
        <f t="shared" si="628"/>
        <v>195888.6</v>
      </c>
      <c r="G213" s="35">
        <v>49700.256999999998</v>
      </c>
      <c r="H213" s="35">
        <f t="shared" si="818"/>
        <v>245588.85700000002</v>
      </c>
      <c r="I213" s="35"/>
      <c r="J213" s="35">
        <f t="shared" si="819"/>
        <v>245588.85700000002</v>
      </c>
      <c r="K213" s="35"/>
      <c r="L213" s="35">
        <f t="shared" si="820"/>
        <v>245588.85700000002</v>
      </c>
      <c r="M213" s="35"/>
      <c r="N213" s="35">
        <f t="shared" si="821"/>
        <v>245588.85700000002</v>
      </c>
      <c r="O213" s="78"/>
      <c r="P213" s="35">
        <f t="shared" si="822"/>
        <v>245588.85700000002</v>
      </c>
      <c r="Q213" s="35"/>
      <c r="R213" s="35">
        <f t="shared" si="823"/>
        <v>245588.85700000002</v>
      </c>
      <c r="S213" s="35"/>
      <c r="T213" s="35">
        <f t="shared" si="824"/>
        <v>245588.85700000002</v>
      </c>
      <c r="U213" s="35"/>
      <c r="V213" s="35">
        <f t="shared" si="825"/>
        <v>245588.85700000002</v>
      </c>
      <c r="W213" s="46"/>
      <c r="X213" s="35">
        <f t="shared" si="826"/>
        <v>245588.85700000002</v>
      </c>
      <c r="Y213" s="35">
        <v>0</v>
      </c>
      <c r="Z213" s="35"/>
      <c r="AA213" s="35">
        <f t="shared" si="638"/>
        <v>0</v>
      </c>
      <c r="AB213" s="35"/>
      <c r="AC213" s="35">
        <f t="shared" si="829"/>
        <v>0</v>
      </c>
      <c r="AD213" s="35"/>
      <c r="AE213" s="35">
        <f t="shared" si="830"/>
        <v>0</v>
      </c>
      <c r="AF213" s="35"/>
      <c r="AG213" s="35">
        <f t="shared" si="831"/>
        <v>0</v>
      </c>
      <c r="AH213" s="35"/>
      <c r="AI213" s="35">
        <f t="shared" si="832"/>
        <v>0</v>
      </c>
      <c r="AJ213" s="35"/>
      <c r="AK213" s="35">
        <f t="shared" si="833"/>
        <v>0</v>
      </c>
      <c r="AL213" s="46"/>
      <c r="AM213" s="35">
        <f t="shared" si="834"/>
        <v>0</v>
      </c>
      <c r="AN213" s="35">
        <v>0</v>
      </c>
      <c r="AO213" s="35"/>
      <c r="AP213" s="35">
        <f t="shared" si="645"/>
        <v>0</v>
      </c>
      <c r="AQ213" s="35"/>
      <c r="AR213" s="35">
        <f t="shared" si="835"/>
        <v>0</v>
      </c>
      <c r="AS213" s="35"/>
      <c r="AT213" s="35">
        <f t="shared" si="836"/>
        <v>0</v>
      </c>
      <c r="AU213" s="35"/>
      <c r="AV213" s="35">
        <f t="shared" si="837"/>
        <v>0</v>
      </c>
      <c r="AW213" s="35"/>
      <c r="AX213" s="35">
        <f t="shared" si="838"/>
        <v>0</v>
      </c>
      <c r="AY213" s="35"/>
      <c r="AZ213" s="35">
        <f t="shared" si="839"/>
        <v>0</v>
      </c>
      <c r="BA213" s="46"/>
      <c r="BB213" s="35">
        <f t="shared" si="840"/>
        <v>0</v>
      </c>
      <c r="BC213" s="29" t="s">
        <v>283</v>
      </c>
      <c r="BE213" s="11"/>
    </row>
    <row r="214" spans="1:58" ht="75" x14ac:dyDescent="0.3">
      <c r="A214" s="107"/>
      <c r="B214" s="111"/>
      <c r="C214" s="6" t="s">
        <v>34</v>
      </c>
      <c r="D214" s="35">
        <v>4480.7</v>
      </c>
      <c r="E214" s="35"/>
      <c r="F214" s="35">
        <f t="shared" si="628"/>
        <v>4480.7</v>
      </c>
      <c r="G214" s="35"/>
      <c r="H214" s="35">
        <f t="shared" si="818"/>
        <v>4480.7</v>
      </c>
      <c r="I214" s="35"/>
      <c r="J214" s="35">
        <f t="shared" si="819"/>
        <v>4480.7</v>
      </c>
      <c r="K214" s="35"/>
      <c r="L214" s="35">
        <f t="shared" si="820"/>
        <v>4480.7</v>
      </c>
      <c r="M214" s="35"/>
      <c r="N214" s="35">
        <f t="shared" si="821"/>
        <v>4480.7</v>
      </c>
      <c r="O214" s="78"/>
      <c r="P214" s="35">
        <f t="shared" si="822"/>
        <v>4480.7</v>
      </c>
      <c r="Q214" s="35"/>
      <c r="R214" s="35">
        <f t="shared" si="823"/>
        <v>4480.7</v>
      </c>
      <c r="S214" s="35"/>
      <c r="T214" s="35">
        <f t="shared" si="824"/>
        <v>4480.7</v>
      </c>
      <c r="U214" s="35"/>
      <c r="V214" s="35">
        <f t="shared" si="825"/>
        <v>4480.7</v>
      </c>
      <c r="W214" s="46"/>
      <c r="X214" s="35">
        <f t="shared" si="826"/>
        <v>4480.7</v>
      </c>
      <c r="Y214" s="35">
        <v>0</v>
      </c>
      <c r="Z214" s="35"/>
      <c r="AA214" s="35">
        <f t="shared" si="638"/>
        <v>0</v>
      </c>
      <c r="AB214" s="35"/>
      <c r="AC214" s="35">
        <f t="shared" si="829"/>
        <v>0</v>
      </c>
      <c r="AD214" s="35"/>
      <c r="AE214" s="35">
        <f t="shared" si="830"/>
        <v>0</v>
      </c>
      <c r="AF214" s="35"/>
      <c r="AG214" s="35">
        <f t="shared" si="831"/>
        <v>0</v>
      </c>
      <c r="AH214" s="35"/>
      <c r="AI214" s="35">
        <f t="shared" si="832"/>
        <v>0</v>
      </c>
      <c r="AJ214" s="35"/>
      <c r="AK214" s="35">
        <f t="shared" si="833"/>
        <v>0</v>
      </c>
      <c r="AL214" s="46"/>
      <c r="AM214" s="35">
        <f t="shared" si="834"/>
        <v>0</v>
      </c>
      <c r="AN214" s="35">
        <v>0</v>
      </c>
      <c r="AO214" s="35"/>
      <c r="AP214" s="35">
        <f t="shared" si="645"/>
        <v>0</v>
      </c>
      <c r="AQ214" s="35"/>
      <c r="AR214" s="35">
        <f t="shared" si="835"/>
        <v>0</v>
      </c>
      <c r="AS214" s="35"/>
      <c r="AT214" s="35">
        <f t="shared" si="836"/>
        <v>0</v>
      </c>
      <c r="AU214" s="35"/>
      <c r="AV214" s="35">
        <f t="shared" si="837"/>
        <v>0</v>
      </c>
      <c r="AW214" s="35"/>
      <c r="AX214" s="35">
        <f t="shared" si="838"/>
        <v>0</v>
      </c>
      <c r="AY214" s="35"/>
      <c r="AZ214" s="35">
        <f t="shared" si="839"/>
        <v>0</v>
      </c>
      <c r="BA214" s="46"/>
      <c r="BB214" s="35">
        <f t="shared" si="840"/>
        <v>0</v>
      </c>
      <c r="BC214" s="29" t="s">
        <v>283</v>
      </c>
      <c r="BE214" s="11"/>
    </row>
    <row r="215" spans="1:58" ht="75" x14ac:dyDescent="0.3">
      <c r="A215" s="106" t="s">
        <v>190</v>
      </c>
      <c r="B215" s="108" t="s">
        <v>284</v>
      </c>
      <c r="C215" s="6" t="s">
        <v>34</v>
      </c>
      <c r="D215" s="35">
        <v>0</v>
      </c>
      <c r="E215" s="35"/>
      <c r="F215" s="35">
        <f t="shared" si="628"/>
        <v>0</v>
      </c>
      <c r="G215" s="35"/>
      <c r="H215" s="35">
        <f t="shared" si="818"/>
        <v>0</v>
      </c>
      <c r="I215" s="35"/>
      <c r="J215" s="35">
        <f t="shared" si="819"/>
        <v>0</v>
      </c>
      <c r="K215" s="35"/>
      <c r="L215" s="35">
        <f t="shared" si="820"/>
        <v>0</v>
      </c>
      <c r="M215" s="35"/>
      <c r="N215" s="35">
        <f t="shared" si="821"/>
        <v>0</v>
      </c>
      <c r="O215" s="78"/>
      <c r="P215" s="35">
        <f t="shared" si="822"/>
        <v>0</v>
      </c>
      <c r="Q215" s="35"/>
      <c r="R215" s="35">
        <f t="shared" si="823"/>
        <v>0</v>
      </c>
      <c r="S215" s="35"/>
      <c r="T215" s="35">
        <f t="shared" si="824"/>
        <v>0</v>
      </c>
      <c r="U215" s="35"/>
      <c r="V215" s="35">
        <f t="shared" si="825"/>
        <v>0</v>
      </c>
      <c r="W215" s="46"/>
      <c r="X215" s="35">
        <f t="shared" si="826"/>
        <v>0</v>
      </c>
      <c r="Y215" s="35">
        <v>55213.3</v>
      </c>
      <c r="Z215" s="35"/>
      <c r="AA215" s="35">
        <f t="shared" si="638"/>
        <v>55213.3</v>
      </c>
      <c r="AB215" s="35"/>
      <c r="AC215" s="35">
        <f t="shared" si="829"/>
        <v>55213.3</v>
      </c>
      <c r="AD215" s="35"/>
      <c r="AE215" s="35">
        <f t="shared" si="830"/>
        <v>55213.3</v>
      </c>
      <c r="AF215" s="35"/>
      <c r="AG215" s="35">
        <f t="shared" si="831"/>
        <v>55213.3</v>
      </c>
      <c r="AH215" s="35"/>
      <c r="AI215" s="35">
        <f t="shared" si="832"/>
        <v>55213.3</v>
      </c>
      <c r="AJ215" s="35"/>
      <c r="AK215" s="35">
        <f t="shared" si="833"/>
        <v>55213.3</v>
      </c>
      <c r="AL215" s="46"/>
      <c r="AM215" s="35">
        <f t="shared" si="834"/>
        <v>55213.3</v>
      </c>
      <c r="AN215" s="35">
        <v>0</v>
      </c>
      <c r="AO215" s="35"/>
      <c r="AP215" s="35">
        <f t="shared" si="645"/>
        <v>0</v>
      </c>
      <c r="AQ215" s="35"/>
      <c r="AR215" s="35">
        <f t="shared" si="835"/>
        <v>0</v>
      </c>
      <c r="AS215" s="35"/>
      <c r="AT215" s="35">
        <f t="shared" si="836"/>
        <v>0</v>
      </c>
      <c r="AU215" s="35"/>
      <c r="AV215" s="35">
        <f t="shared" si="837"/>
        <v>0</v>
      </c>
      <c r="AW215" s="35"/>
      <c r="AX215" s="35">
        <f t="shared" si="838"/>
        <v>0</v>
      </c>
      <c r="AY215" s="35"/>
      <c r="AZ215" s="35">
        <f t="shared" si="839"/>
        <v>0</v>
      </c>
      <c r="BA215" s="46"/>
      <c r="BB215" s="35">
        <f t="shared" si="840"/>
        <v>0</v>
      </c>
      <c r="BC215" s="29" t="s">
        <v>285</v>
      </c>
      <c r="BE215" s="11"/>
    </row>
    <row r="216" spans="1:58" ht="56.25" x14ac:dyDescent="0.3">
      <c r="A216" s="107"/>
      <c r="B216" s="109"/>
      <c r="C216" s="6" t="s">
        <v>32</v>
      </c>
      <c r="D216" s="35">
        <f>D218+D219</f>
        <v>168913.1</v>
      </c>
      <c r="E216" s="35">
        <f>E218+E219</f>
        <v>-47211.199999999997</v>
      </c>
      <c r="F216" s="35">
        <f t="shared" si="628"/>
        <v>121701.90000000001</v>
      </c>
      <c r="G216" s="35">
        <f>G218+G219</f>
        <v>1393.4969999999998</v>
      </c>
      <c r="H216" s="35">
        <f t="shared" si="818"/>
        <v>123095.39700000001</v>
      </c>
      <c r="I216" s="35">
        <f>I218+I219</f>
        <v>-1208.5989999999999</v>
      </c>
      <c r="J216" s="35">
        <f t="shared" si="819"/>
        <v>121886.79800000001</v>
      </c>
      <c r="K216" s="35">
        <f>K218+K219</f>
        <v>0</v>
      </c>
      <c r="L216" s="35">
        <f t="shared" si="820"/>
        <v>121886.79800000001</v>
      </c>
      <c r="M216" s="35">
        <f>M218+M219</f>
        <v>0</v>
      </c>
      <c r="N216" s="35">
        <f t="shared" si="821"/>
        <v>121886.79800000001</v>
      </c>
      <c r="O216" s="78">
        <f>O218+O219</f>
        <v>0</v>
      </c>
      <c r="P216" s="35">
        <f t="shared" si="822"/>
        <v>121886.79800000001</v>
      </c>
      <c r="Q216" s="35">
        <f>Q218+Q219</f>
        <v>0</v>
      </c>
      <c r="R216" s="35">
        <f t="shared" si="823"/>
        <v>121886.79800000001</v>
      </c>
      <c r="S216" s="35">
        <f>S218+S219</f>
        <v>0</v>
      </c>
      <c r="T216" s="35">
        <f t="shared" si="824"/>
        <v>121886.79800000001</v>
      </c>
      <c r="U216" s="35">
        <f>U218+U219</f>
        <v>0</v>
      </c>
      <c r="V216" s="35">
        <f t="shared" si="825"/>
        <v>121886.79800000001</v>
      </c>
      <c r="W216" s="46">
        <f>W218+W219</f>
        <v>0</v>
      </c>
      <c r="X216" s="35">
        <f t="shared" si="826"/>
        <v>121886.79800000001</v>
      </c>
      <c r="Y216" s="35">
        <f>Y218+Y219</f>
        <v>354156.30000000005</v>
      </c>
      <c r="Z216" s="35">
        <f t="shared" ref="Z216:AB216" si="849">Z218+Z219</f>
        <v>47211.199999999997</v>
      </c>
      <c r="AA216" s="35">
        <f t="shared" si="638"/>
        <v>401367.50000000006</v>
      </c>
      <c r="AB216" s="35">
        <f t="shared" si="849"/>
        <v>0</v>
      </c>
      <c r="AC216" s="35">
        <f t="shared" si="829"/>
        <v>401367.50000000006</v>
      </c>
      <c r="AD216" s="35">
        <f t="shared" ref="AD216:AF216" si="850">AD218+AD219</f>
        <v>0</v>
      </c>
      <c r="AE216" s="35">
        <f t="shared" si="830"/>
        <v>401367.50000000006</v>
      </c>
      <c r="AF216" s="35">
        <f t="shared" si="850"/>
        <v>0</v>
      </c>
      <c r="AG216" s="35">
        <f t="shared" si="831"/>
        <v>401367.50000000006</v>
      </c>
      <c r="AH216" s="35">
        <f t="shared" ref="AH216:AJ216" si="851">AH218+AH219</f>
        <v>0</v>
      </c>
      <c r="AI216" s="35">
        <f t="shared" si="832"/>
        <v>401367.50000000006</v>
      </c>
      <c r="AJ216" s="35">
        <f t="shared" si="851"/>
        <v>0</v>
      </c>
      <c r="AK216" s="35">
        <f t="shared" si="833"/>
        <v>401367.50000000006</v>
      </c>
      <c r="AL216" s="46">
        <f t="shared" ref="AL216" si="852">AL218+AL219</f>
        <v>0</v>
      </c>
      <c r="AM216" s="35">
        <f t="shared" si="834"/>
        <v>401367.50000000006</v>
      </c>
      <c r="AN216" s="35">
        <f t="shared" ref="AN216:AO216" si="853">AN218+AN219</f>
        <v>0</v>
      </c>
      <c r="AO216" s="35">
        <f t="shared" si="853"/>
        <v>0</v>
      </c>
      <c r="AP216" s="35">
        <f t="shared" si="645"/>
        <v>0</v>
      </c>
      <c r="AQ216" s="35">
        <f t="shared" ref="AQ216:AS216" si="854">AQ218+AQ219</f>
        <v>0</v>
      </c>
      <c r="AR216" s="35">
        <f t="shared" si="835"/>
        <v>0</v>
      </c>
      <c r="AS216" s="35">
        <f t="shared" si="854"/>
        <v>0</v>
      </c>
      <c r="AT216" s="35">
        <f t="shared" si="836"/>
        <v>0</v>
      </c>
      <c r="AU216" s="35">
        <f t="shared" ref="AU216:AW216" si="855">AU218+AU219</f>
        <v>0</v>
      </c>
      <c r="AV216" s="35">
        <f t="shared" si="837"/>
        <v>0</v>
      </c>
      <c r="AW216" s="35">
        <f t="shared" si="855"/>
        <v>0</v>
      </c>
      <c r="AX216" s="35">
        <f t="shared" si="838"/>
        <v>0</v>
      </c>
      <c r="AY216" s="35">
        <f t="shared" ref="AY216:BA216" si="856">AY218+AY219</f>
        <v>0</v>
      </c>
      <c r="AZ216" s="35">
        <f t="shared" si="839"/>
        <v>0</v>
      </c>
      <c r="BA216" s="46">
        <f t="shared" si="856"/>
        <v>0</v>
      </c>
      <c r="BB216" s="35">
        <f t="shared" si="840"/>
        <v>0</v>
      </c>
      <c r="BC216" s="29"/>
      <c r="BE216" s="11"/>
    </row>
    <row r="217" spans="1:58" x14ac:dyDescent="0.3">
      <c r="A217" s="58"/>
      <c r="B217" s="59" t="s">
        <v>5</v>
      </c>
      <c r="C217" s="6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78"/>
      <c r="P217" s="35"/>
      <c r="Q217" s="35"/>
      <c r="R217" s="35"/>
      <c r="S217" s="35"/>
      <c r="T217" s="35"/>
      <c r="U217" s="35"/>
      <c r="V217" s="35"/>
      <c r="W217" s="46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46"/>
      <c r="AM217" s="35"/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  <c r="BA217" s="46"/>
      <c r="BB217" s="35"/>
      <c r="BC217" s="29"/>
      <c r="BE217" s="11"/>
    </row>
    <row r="218" spans="1:58" hidden="1" x14ac:dyDescent="0.3">
      <c r="A218" s="42"/>
      <c r="B218" s="43" t="s">
        <v>6</v>
      </c>
      <c r="C218" s="6"/>
      <c r="D218" s="35">
        <v>168913.1</v>
      </c>
      <c r="E218" s="35">
        <v>-47211.199999999997</v>
      </c>
      <c r="F218" s="35">
        <f t="shared" si="628"/>
        <v>121701.90000000001</v>
      </c>
      <c r="G218" s="35">
        <f>184.898+1208.599</f>
        <v>1393.4969999999998</v>
      </c>
      <c r="H218" s="35">
        <f t="shared" ref="H218:H244" si="857">F218+G218</f>
        <v>123095.39700000001</v>
      </c>
      <c r="I218" s="35">
        <v>-1208.5989999999999</v>
      </c>
      <c r="J218" s="35">
        <f t="shared" ref="J218:J239" si="858">H218+I218</f>
        <v>121886.79800000001</v>
      </c>
      <c r="K218" s="35"/>
      <c r="L218" s="35">
        <f t="shared" ref="L218:L239" si="859">J218+K218</f>
        <v>121886.79800000001</v>
      </c>
      <c r="M218" s="35"/>
      <c r="N218" s="35">
        <f t="shared" ref="N218:N239" si="860">L218+M218</f>
        <v>121886.79800000001</v>
      </c>
      <c r="O218" s="78"/>
      <c r="P218" s="35">
        <f t="shared" ref="P218:P239" si="861">N218+O218</f>
        <v>121886.79800000001</v>
      </c>
      <c r="Q218" s="35"/>
      <c r="R218" s="35">
        <f t="shared" ref="R218:R239" si="862">P218+Q218</f>
        <v>121886.79800000001</v>
      </c>
      <c r="S218" s="35"/>
      <c r="T218" s="35">
        <f t="shared" ref="T218:T239" si="863">R218+S218</f>
        <v>121886.79800000001</v>
      </c>
      <c r="U218" s="35"/>
      <c r="V218" s="35">
        <f t="shared" ref="V218:V239" si="864">T218+U218</f>
        <v>121886.79800000001</v>
      </c>
      <c r="W218" s="46"/>
      <c r="X218" s="35">
        <f t="shared" ref="X218:X239" si="865">V218+W218</f>
        <v>121886.79800000001</v>
      </c>
      <c r="Y218" s="35">
        <v>301943.90000000002</v>
      </c>
      <c r="Z218" s="35">
        <v>47211.199999999997</v>
      </c>
      <c r="AA218" s="35">
        <f t="shared" si="638"/>
        <v>349155.10000000003</v>
      </c>
      <c r="AB218" s="35"/>
      <c r="AC218" s="35">
        <f t="shared" ref="AC218:AC244" si="866">AA218+AB218</f>
        <v>349155.10000000003</v>
      </c>
      <c r="AD218" s="35"/>
      <c r="AE218" s="35">
        <f t="shared" ref="AE218:AE239" si="867">AC218+AD218</f>
        <v>349155.10000000003</v>
      </c>
      <c r="AF218" s="35"/>
      <c r="AG218" s="35">
        <f t="shared" ref="AG218:AG239" si="868">AE218+AF218</f>
        <v>349155.10000000003</v>
      </c>
      <c r="AH218" s="35"/>
      <c r="AI218" s="35">
        <f t="shared" ref="AI218:AI239" si="869">AG218+AH218</f>
        <v>349155.10000000003</v>
      </c>
      <c r="AJ218" s="35"/>
      <c r="AK218" s="35">
        <f t="shared" ref="AK218:AK239" si="870">AI218+AJ218</f>
        <v>349155.10000000003</v>
      </c>
      <c r="AL218" s="46"/>
      <c r="AM218" s="35">
        <f t="shared" ref="AM218:AM239" si="871">AK218+AL218</f>
        <v>349155.10000000003</v>
      </c>
      <c r="AN218" s="35">
        <v>0</v>
      </c>
      <c r="AO218" s="35"/>
      <c r="AP218" s="35">
        <f t="shared" si="645"/>
        <v>0</v>
      </c>
      <c r="AQ218" s="35"/>
      <c r="AR218" s="35">
        <f t="shared" ref="AR218:AR244" si="872">AP218+AQ218</f>
        <v>0</v>
      </c>
      <c r="AS218" s="35"/>
      <c r="AT218" s="35">
        <f t="shared" ref="AT218:AT239" si="873">AR218+AS218</f>
        <v>0</v>
      </c>
      <c r="AU218" s="35"/>
      <c r="AV218" s="35">
        <f t="shared" ref="AV218:AV239" si="874">AT218+AU218</f>
        <v>0</v>
      </c>
      <c r="AW218" s="35"/>
      <c r="AX218" s="35">
        <f t="shared" ref="AX218:AX239" si="875">AV218+AW218</f>
        <v>0</v>
      </c>
      <c r="AY218" s="35"/>
      <c r="AZ218" s="35">
        <f t="shared" ref="AZ218:AZ239" si="876">AX218+AY218</f>
        <v>0</v>
      </c>
      <c r="BA218" s="46"/>
      <c r="BB218" s="35">
        <f t="shared" ref="BB218:BB239" si="877">AZ218+BA218</f>
        <v>0</v>
      </c>
      <c r="BC218" s="29" t="s">
        <v>285</v>
      </c>
      <c r="BD218" s="23" t="s">
        <v>51</v>
      </c>
      <c r="BE218" s="11"/>
    </row>
    <row r="219" spans="1:58" x14ac:dyDescent="0.3">
      <c r="A219" s="58"/>
      <c r="B219" s="59" t="s">
        <v>30</v>
      </c>
      <c r="C219" s="6"/>
      <c r="D219" s="35">
        <v>0</v>
      </c>
      <c r="E219" s="35"/>
      <c r="F219" s="35">
        <f t="shared" si="628"/>
        <v>0</v>
      </c>
      <c r="G219" s="35"/>
      <c r="H219" s="35">
        <f t="shared" si="857"/>
        <v>0</v>
      </c>
      <c r="I219" s="35"/>
      <c r="J219" s="35">
        <f t="shared" si="858"/>
        <v>0</v>
      </c>
      <c r="K219" s="35"/>
      <c r="L219" s="35">
        <f t="shared" si="859"/>
        <v>0</v>
      </c>
      <c r="M219" s="35"/>
      <c r="N219" s="35">
        <f t="shared" si="860"/>
        <v>0</v>
      </c>
      <c r="O219" s="78"/>
      <c r="P219" s="35">
        <f t="shared" si="861"/>
        <v>0</v>
      </c>
      <c r="Q219" s="35"/>
      <c r="R219" s="35">
        <f t="shared" si="862"/>
        <v>0</v>
      </c>
      <c r="S219" s="35"/>
      <c r="T219" s="35">
        <f t="shared" si="863"/>
        <v>0</v>
      </c>
      <c r="U219" s="35"/>
      <c r="V219" s="35">
        <f t="shared" si="864"/>
        <v>0</v>
      </c>
      <c r="W219" s="46"/>
      <c r="X219" s="35">
        <f t="shared" si="865"/>
        <v>0</v>
      </c>
      <c r="Y219" s="35">
        <v>52212.4</v>
      </c>
      <c r="Z219" s="35"/>
      <c r="AA219" s="35">
        <f t="shared" si="638"/>
        <v>52212.4</v>
      </c>
      <c r="AB219" s="35"/>
      <c r="AC219" s="35">
        <f t="shared" si="866"/>
        <v>52212.4</v>
      </c>
      <c r="AD219" s="35"/>
      <c r="AE219" s="35">
        <f t="shared" si="867"/>
        <v>52212.4</v>
      </c>
      <c r="AF219" s="35"/>
      <c r="AG219" s="35">
        <f t="shared" si="868"/>
        <v>52212.4</v>
      </c>
      <c r="AH219" s="35"/>
      <c r="AI219" s="35">
        <f t="shared" si="869"/>
        <v>52212.4</v>
      </c>
      <c r="AJ219" s="35"/>
      <c r="AK219" s="35">
        <f t="shared" si="870"/>
        <v>52212.4</v>
      </c>
      <c r="AL219" s="46"/>
      <c r="AM219" s="35">
        <f t="shared" si="871"/>
        <v>52212.4</v>
      </c>
      <c r="AN219" s="35">
        <v>0</v>
      </c>
      <c r="AO219" s="35"/>
      <c r="AP219" s="35">
        <f t="shared" si="645"/>
        <v>0</v>
      </c>
      <c r="AQ219" s="35"/>
      <c r="AR219" s="35">
        <f t="shared" si="872"/>
        <v>0</v>
      </c>
      <c r="AS219" s="35"/>
      <c r="AT219" s="35">
        <f t="shared" si="873"/>
        <v>0</v>
      </c>
      <c r="AU219" s="35"/>
      <c r="AV219" s="35">
        <f t="shared" si="874"/>
        <v>0</v>
      </c>
      <c r="AW219" s="35"/>
      <c r="AX219" s="35">
        <f t="shared" si="875"/>
        <v>0</v>
      </c>
      <c r="AY219" s="35"/>
      <c r="AZ219" s="35">
        <f t="shared" si="876"/>
        <v>0</v>
      </c>
      <c r="BA219" s="46"/>
      <c r="BB219" s="35">
        <f t="shared" si="877"/>
        <v>0</v>
      </c>
      <c r="BC219" s="29" t="s">
        <v>285</v>
      </c>
      <c r="BE219" s="11"/>
    </row>
    <row r="220" spans="1:58" ht="56.25" x14ac:dyDescent="0.3">
      <c r="A220" s="1" t="s">
        <v>191</v>
      </c>
      <c r="B220" s="59" t="s">
        <v>128</v>
      </c>
      <c r="C220" s="6" t="s">
        <v>32</v>
      </c>
      <c r="D220" s="35">
        <v>3500</v>
      </c>
      <c r="E220" s="35"/>
      <c r="F220" s="35">
        <f t="shared" si="628"/>
        <v>3500</v>
      </c>
      <c r="G220" s="35"/>
      <c r="H220" s="35">
        <f t="shared" si="857"/>
        <v>3500</v>
      </c>
      <c r="I220" s="35"/>
      <c r="J220" s="35">
        <f t="shared" si="858"/>
        <v>3500</v>
      </c>
      <c r="K220" s="35"/>
      <c r="L220" s="35">
        <f t="shared" si="859"/>
        <v>3500</v>
      </c>
      <c r="M220" s="35"/>
      <c r="N220" s="35">
        <f t="shared" si="860"/>
        <v>3500</v>
      </c>
      <c r="O220" s="78"/>
      <c r="P220" s="35">
        <f t="shared" si="861"/>
        <v>3500</v>
      </c>
      <c r="Q220" s="35"/>
      <c r="R220" s="35">
        <f t="shared" si="862"/>
        <v>3500</v>
      </c>
      <c r="S220" s="35"/>
      <c r="T220" s="35">
        <f t="shared" si="863"/>
        <v>3500</v>
      </c>
      <c r="U220" s="35"/>
      <c r="V220" s="35">
        <f t="shared" si="864"/>
        <v>3500</v>
      </c>
      <c r="W220" s="46"/>
      <c r="X220" s="35">
        <f t="shared" si="865"/>
        <v>3500</v>
      </c>
      <c r="Y220" s="35">
        <v>0</v>
      </c>
      <c r="Z220" s="35"/>
      <c r="AA220" s="35">
        <f t="shared" si="638"/>
        <v>0</v>
      </c>
      <c r="AB220" s="35"/>
      <c r="AC220" s="35">
        <f t="shared" si="866"/>
        <v>0</v>
      </c>
      <c r="AD220" s="35"/>
      <c r="AE220" s="35">
        <f t="shared" si="867"/>
        <v>0</v>
      </c>
      <c r="AF220" s="35"/>
      <c r="AG220" s="35">
        <f t="shared" si="868"/>
        <v>0</v>
      </c>
      <c r="AH220" s="35"/>
      <c r="AI220" s="35">
        <f t="shared" si="869"/>
        <v>0</v>
      </c>
      <c r="AJ220" s="35"/>
      <c r="AK220" s="35">
        <f t="shared" si="870"/>
        <v>0</v>
      </c>
      <c r="AL220" s="46"/>
      <c r="AM220" s="35">
        <f t="shared" si="871"/>
        <v>0</v>
      </c>
      <c r="AN220" s="35">
        <v>224073.8</v>
      </c>
      <c r="AO220" s="35"/>
      <c r="AP220" s="35">
        <f t="shared" si="645"/>
        <v>224073.8</v>
      </c>
      <c r="AQ220" s="35"/>
      <c r="AR220" s="35">
        <f t="shared" si="872"/>
        <v>224073.8</v>
      </c>
      <c r="AS220" s="35"/>
      <c r="AT220" s="35">
        <f t="shared" si="873"/>
        <v>224073.8</v>
      </c>
      <c r="AU220" s="35"/>
      <c r="AV220" s="35">
        <f t="shared" si="874"/>
        <v>224073.8</v>
      </c>
      <c r="AW220" s="35"/>
      <c r="AX220" s="35">
        <f t="shared" si="875"/>
        <v>224073.8</v>
      </c>
      <c r="AY220" s="35"/>
      <c r="AZ220" s="35">
        <f t="shared" si="876"/>
        <v>224073.8</v>
      </c>
      <c r="BA220" s="46"/>
      <c r="BB220" s="35">
        <f t="shared" si="877"/>
        <v>224073.8</v>
      </c>
      <c r="BC220" s="29" t="s">
        <v>286</v>
      </c>
      <c r="BE220" s="11"/>
    </row>
    <row r="221" spans="1:58" ht="56.25" x14ac:dyDescent="0.3">
      <c r="A221" s="1" t="s">
        <v>253</v>
      </c>
      <c r="B221" s="59" t="s">
        <v>129</v>
      </c>
      <c r="C221" s="6" t="s">
        <v>32</v>
      </c>
      <c r="D221" s="35">
        <v>61.7</v>
      </c>
      <c r="E221" s="35"/>
      <c r="F221" s="35">
        <f t="shared" si="628"/>
        <v>61.7</v>
      </c>
      <c r="G221" s="35"/>
      <c r="H221" s="35">
        <f t="shared" si="857"/>
        <v>61.7</v>
      </c>
      <c r="I221" s="35"/>
      <c r="J221" s="35">
        <f t="shared" si="858"/>
        <v>61.7</v>
      </c>
      <c r="K221" s="35"/>
      <c r="L221" s="35">
        <f t="shared" si="859"/>
        <v>61.7</v>
      </c>
      <c r="M221" s="35"/>
      <c r="N221" s="35">
        <f t="shared" si="860"/>
        <v>61.7</v>
      </c>
      <c r="O221" s="78"/>
      <c r="P221" s="35">
        <f t="shared" si="861"/>
        <v>61.7</v>
      </c>
      <c r="Q221" s="35"/>
      <c r="R221" s="35">
        <f t="shared" si="862"/>
        <v>61.7</v>
      </c>
      <c r="S221" s="35">
        <v>-61.7</v>
      </c>
      <c r="T221" s="35">
        <f t="shared" si="863"/>
        <v>0</v>
      </c>
      <c r="U221" s="35"/>
      <c r="V221" s="35">
        <f t="shared" si="864"/>
        <v>0</v>
      </c>
      <c r="W221" s="46"/>
      <c r="X221" s="35">
        <f t="shared" si="865"/>
        <v>0</v>
      </c>
      <c r="Y221" s="35">
        <v>244606.1</v>
      </c>
      <c r="Z221" s="35"/>
      <c r="AA221" s="35">
        <f t="shared" si="638"/>
        <v>244606.1</v>
      </c>
      <c r="AB221" s="35"/>
      <c r="AC221" s="35">
        <f t="shared" si="866"/>
        <v>244606.1</v>
      </c>
      <c r="AD221" s="35"/>
      <c r="AE221" s="35">
        <f t="shared" si="867"/>
        <v>244606.1</v>
      </c>
      <c r="AF221" s="35"/>
      <c r="AG221" s="35">
        <f t="shared" si="868"/>
        <v>244606.1</v>
      </c>
      <c r="AH221" s="35"/>
      <c r="AI221" s="35">
        <f t="shared" si="869"/>
        <v>244606.1</v>
      </c>
      <c r="AJ221" s="35">
        <v>-205067.01699999999</v>
      </c>
      <c r="AK221" s="35">
        <f t="shared" si="870"/>
        <v>39539.083000000013</v>
      </c>
      <c r="AL221" s="46"/>
      <c r="AM221" s="35">
        <f t="shared" si="871"/>
        <v>39539.083000000013</v>
      </c>
      <c r="AN221" s="35">
        <v>103801.60000000001</v>
      </c>
      <c r="AO221" s="35"/>
      <c r="AP221" s="35">
        <f t="shared" si="645"/>
        <v>103801.60000000001</v>
      </c>
      <c r="AQ221" s="35"/>
      <c r="AR221" s="35">
        <f t="shared" si="872"/>
        <v>103801.60000000001</v>
      </c>
      <c r="AS221" s="35"/>
      <c r="AT221" s="35">
        <f t="shared" si="873"/>
        <v>103801.60000000001</v>
      </c>
      <c r="AU221" s="35"/>
      <c r="AV221" s="35">
        <f t="shared" si="874"/>
        <v>103801.60000000001</v>
      </c>
      <c r="AW221" s="35"/>
      <c r="AX221" s="35">
        <f t="shared" si="875"/>
        <v>103801.60000000001</v>
      </c>
      <c r="AY221" s="35">
        <v>-103801.60000000001</v>
      </c>
      <c r="AZ221" s="35">
        <f t="shared" si="876"/>
        <v>0</v>
      </c>
      <c r="BA221" s="46"/>
      <c r="BB221" s="35">
        <f t="shared" si="877"/>
        <v>0</v>
      </c>
      <c r="BC221" s="29" t="s">
        <v>287</v>
      </c>
      <c r="BE221" s="11"/>
    </row>
    <row r="222" spans="1:58" ht="56.25" x14ac:dyDescent="0.3">
      <c r="A222" s="1" t="s">
        <v>254</v>
      </c>
      <c r="B222" s="59" t="s">
        <v>288</v>
      </c>
      <c r="C222" s="6" t="s">
        <v>32</v>
      </c>
      <c r="D222" s="35">
        <v>0</v>
      </c>
      <c r="E222" s="35"/>
      <c r="F222" s="35">
        <f t="shared" si="628"/>
        <v>0</v>
      </c>
      <c r="G222" s="35"/>
      <c r="H222" s="35">
        <f t="shared" si="857"/>
        <v>0</v>
      </c>
      <c r="I222" s="35"/>
      <c r="J222" s="35">
        <f t="shared" si="858"/>
        <v>0</v>
      </c>
      <c r="K222" s="35"/>
      <c r="L222" s="35">
        <f t="shared" si="859"/>
        <v>0</v>
      </c>
      <c r="M222" s="35"/>
      <c r="N222" s="35">
        <f t="shared" si="860"/>
        <v>0</v>
      </c>
      <c r="O222" s="78"/>
      <c r="P222" s="35">
        <f t="shared" si="861"/>
        <v>0</v>
      </c>
      <c r="Q222" s="35"/>
      <c r="R222" s="35">
        <f t="shared" si="862"/>
        <v>0</v>
      </c>
      <c r="S222" s="35"/>
      <c r="T222" s="35">
        <f t="shared" si="863"/>
        <v>0</v>
      </c>
      <c r="U222" s="35"/>
      <c r="V222" s="35">
        <f t="shared" si="864"/>
        <v>0</v>
      </c>
      <c r="W222" s="46"/>
      <c r="X222" s="35">
        <f t="shared" si="865"/>
        <v>0</v>
      </c>
      <c r="Y222" s="35">
        <v>0</v>
      </c>
      <c r="Z222" s="35"/>
      <c r="AA222" s="35">
        <f t="shared" si="638"/>
        <v>0</v>
      </c>
      <c r="AB222" s="35"/>
      <c r="AC222" s="35">
        <f t="shared" si="866"/>
        <v>0</v>
      </c>
      <c r="AD222" s="35"/>
      <c r="AE222" s="35">
        <f t="shared" si="867"/>
        <v>0</v>
      </c>
      <c r="AF222" s="35"/>
      <c r="AG222" s="35">
        <f t="shared" si="868"/>
        <v>0</v>
      </c>
      <c r="AH222" s="35"/>
      <c r="AI222" s="35">
        <f t="shared" si="869"/>
        <v>0</v>
      </c>
      <c r="AJ222" s="35"/>
      <c r="AK222" s="35">
        <f t="shared" si="870"/>
        <v>0</v>
      </c>
      <c r="AL222" s="46"/>
      <c r="AM222" s="35">
        <f t="shared" si="871"/>
        <v>0</v>
      </c>
      <c r="AN222" s="35">
        <v>11961.8</v>
      </c>
      <c r="AO222" s="35"/>
      <c r="AP222" s="35">
        <f t="shared" si="645"/>
        <v>11961.8</v>
      </c>
      <c r="AQ222" s="35"/>
      <c r="AR222" s="35">
        <f t="shared" si="872"/>
        <v>11961.8</v>
      </c>
      <c r="AS222" s="35"/>
      <c r="AT222" s="35">
        <f t="shared" si="873"/>
        <v>11961.8</v>
      </c>
      <c r="AU222" s="35"/>
      <c r="AV222" s="35">
        <f t="shared" si="874"/>
        <v>11961.8</v>
      </c>
      <c r="AW222" s="35"/>
      <c r="AX222" s="35">
        <f t="shared" si="875"/>
        <v>11961.8</v>
      </c>
      <c r="AY222" s="35"/>
      <c r="AZ222" s="35">
        <f t="shared" si="876"/>
        <v>11961.8</v>
      </c>
      <c r="BA222" s="46"/>
      <c r="BB222" s="35">
        <f t="shared" si="877"/>
        <v>11961.8</v>
      </c>
      <c r="BC222" s="29" t="s">
        <v>289</v>
      </c>
      <c r="BE222" s="11"/>
    </row>
    <row r="223" spans="1:58" ht="56.25" x14ac:dyDescent="0.3">
      <c r="A223" s="1" t="s">
        <v>255</v>
      </c>
      <c r="B223" s="59" t="s">
        <v>130</v>
      </c>
      <c r="C223" s="6" t="s">
        <v>32</v>
      </c>
      <c r="D223" s="35">
        <v>0</v>
      </c>
      <c r="E223" s="35"/>
      <c r="F223" s="35">
        <f t="shared" si="628"/>
        <v>0</v>
      </c>
      <c r="G223" s="35"/>
      <c r="H223" s="35">
        <f t="shared" si="857"/>
        <v>0</v>
      </c>
      <c r="I223" s="35"/>
      <c r="J223" s="35">
        <f t="shared" si="858"/>
        <v>0</v>
      </c>
      <c r="K223" s="35"/>
      <c r="L223" s="35">
        <f t="shared" si="859"/>
        <v>0</v>
      </c>
      <c r="M223" s="35"/>
      <c r="N223" s="35">
        <f t="shared" si="860"/>
        <v>0</v>
      </c>
      <c r="O223" s="78"/>
      <c r="P223" s="35">
        <f t="shared" si="861"/>
        <v>0</v>
      </c>
      <c r="Q223" s="35"/>
      <c r="R223" s="35">
        <f t="shared" si="862"/>
        <v>0</v>
      </c>
      <c r="S223" s="35"/>
      <c r="T223" s="35">
        <f t="shared" si="863"/>
        <v>0</v>
      </c>
      <c r="U223" s="35"/>
      <c r="V223" s="35">
        <f t="shared" si="864"/>
        <v>0</v>
      </c>
      <c r="W223" s="46"/>
      <c r="X223" s="35">
        <f t="shared" si="865"/>
        <v>0</v>
      </c>
      <c r="Y223" s="35">
        <v>99857.7</v>
      </c>
      <c r="Z223" s="35"/>
      <c r="AA223" s="35">
        <f t="shared" si="638"/>
        <v>99857.7</v>
      </c>
      <c r="AB223" s="35"/>
      <c r="AC223" s="35">
        <f t="shared" si="866"/>
        <v>99857.7</v>
      </c>
      <c r="AD223" s="35"/>
      <c r="AE223" s="35">
        <f t="shared" si="867"/>
        <v>99857.7</v>
      </c>
      <c r="AF223" s="35"/>
      <c r="AG223" s="35">
        <f t="shared" si="868"/>
        <v>99857.7</v>
      </c>
      <c r="AH223" s="35"/>
      <c r="AI223" s="35">
        <f t="shared" si="869"/>
        <v>99857.7</v>
      </c>
      <c r="AJ223" s="35"/>
      <c r="AK223" s="35">
        <f t="shared" si="870"/>
        <v>99857.7</v>
      </c>
      <c r="AL223" s="46"/>
      <c r="AM223" s="35">
        <f t="shared" si="871"/>
        <v>99857.7</v>
      </c>
      <c r="AN223" s="35">
        <v>0</v>
      </c>
      <c r="AO223" s="35"/>
      <c r="AP223" s="35">
        <f t="shared" si="645"/>
        <v>0</v>
      </c>
      <c r="AQ223" s="35"/>
      <c r="AR223" s="35">
        <f t="shared" si="872"/>
        <v>0</v>
      </c>
      <c r="AS223" s="35"/>
      <c r="AT223" s="35">
        <f t="shared" si="873"/>
        <v>0</v>
      </c>
      <c r="AU223" s="35"/>
      <c r="AV223" s="35">
        <f t="shared" si="874"/>
        <v>0</v>
      </c>
      <c r="AW223" s="35"/>
      <c r="AX223" s="35">
        <f t="shared" si="875"/>
        <v>0</v>
      </c>
      <c r="AY223" s="35"/>
      <c r="AZ223" s="35">
        <f t="shared" si="876"/>
        <v>0</v>
      </c>
      <c r="BA223" s="46"/>
      <c r="BB223" s="35">
        <f t="shared" si="877"/>
        <v>0</v>
      </c>
      <c r="BC223" s="29" t="s">
        <v>290</v>
      </c>
      <c r="BE223" s="11"/>
    </row>
    <row r="224" spans="1:58" ht="56.25" x14ac:dyDescent="0.3">
      <c r="A224" s="1" t="s">
        <v>256</v>
      </c>
      <c r="B224" s="59" t="s">
        <v>324</v>
      </c>
      <c r="C224" s="6" t="s">
        <v>32</v>
      </c>
      <c r="D224" s="35"/>
      <c r="E224" s="35"/>
      <c r="F224" s="35"/>
      <c r="G224" s="35">
        <v>2055.8510000000001</v>
      </c>
      <c r="H224" s="35">
        <f t="shared" si="857"/>
        <v>2055.8510000000001</v>
      </c>
      <c r="I224" s="35"/>
      <c r="J224" s="35">
        <f t="shared" si="858"/>
        <v>2055.8510000000001</v>
      </c>
      <c r="K224" s="35"/>
      <c r="L224" s="35">
        <f t="shared" si="859"/>
        <v>2055.8510000000001</v>
      </c>
      <c r="M224" s="35"/>
      <c r="N224" s="35">
        <f t="shared" si="860"/>
        <v>2055.8510000000001</v>
      </c>
      <c r="O224" s="78"/>
      <c r="P224" s="35">
        <f t="shared" si="861"/>
        <v>2055.8510000000001</v>
      </c>
      <c r="Q224" s="35"/>
      <c r="R224" s="35">
        <f t="shared" si="862"/>
        <v>2055.8510000000001</v>
      </c>
      <c r="S224" s="35"/>
      <c r="T224" s="35">
        <f t="shared" si="863"/>
        <v>2055.8510000000001</v>
      </c>
      <c r="U224" s="35"/>
      <c r="V224" s="35">
        <f t="shared" si="864"/>
        <v>2055.8510000000001</v>
      </c>
      <c r="W224" s="46"/>
      <c r="X224" s="35">
        <f t="shared" si="865"/>
        <v>2055.8510000000001</v>
      </c>
      <c r="Y224" s="35"/>
      <c r="Z224" s="35"/>
      <c r="AA224" s="35"/>
      <c r="AB224" s="35"/>
      <c r="AC224" s="35">
        <f t="shared" si="866"/>
        <v>0</v>
      </c>
      <c r="AD224" s="35"/>
      <c r="AE224" s="35">
        <f t="shared" si="867"/>
        <v>0</v>
      </c>
      <c r="AF224" s="35"/>
      <c r="AG224" s="35">
        <f t="shared" si="868"/>
        <v>0</v>
      </c>
      <c r="AH224" s="35"/>
      <c r="AI224" s="35">
        <f t="shared" si="869"/>
        <v>0</v>
      </c>
      <c r="AJ224" s="35"/>
      <c r="AK224" s="35">
        <f t="shared" si="870"/>
        <v>0</v>
      </c>
      <c r="AL224" s="46"/>
      <c r="AM224" s="35">
        <f t="shared" si="871"/>
        <v>0</v>
      </c>
      <c r="AN224" s="35"/>
      <c r="AO224" s="35"/>
      <c r="AP224" s="35"/>
      <c r="AQ224" s="35"/>
      <c r="AR224" s="35">
        <f t="shared" si="872"/>
        <v>0</v>
      </c>
      <c r="AS224" s="35"/>
      <c r="AT224" s="35">
        <f t="shared" si="873"/>
        <v>0</v>
      </c>
      <c r="AU224" s="35"/>
      <c r="AV224" s="35">
        <f t="shared" si="874"/>
        <v>0</v>
      </c>
      <c r="AW224" s="35"/>
      <c r="AX224" s="35">
        <f t="shared" si="875"/>
        <v>0</v>
      </c>
      <c r="AY224" s="35"/>
      <c r="AZ224" s="35">
        <f t="shared" si="876"/>
        <v>0</v>
      </c>
      <c r="BA224" s="46"/>
      <c r="BB224" s="35">
        <f t="shared" si="877"/>
        <v>0</v>
      </c>
      <c r="BC224" s="39" t="s">
        <v>325</v>
      </c>
      <c r="BE224" s="11"/>
    </row>
    <row r="225" spans="1:58" x14ac:dyDescent="0.3">
      <c r="A225" s="1"/>
      <c r="B225" s="59" t="s">
        <v>15</v>
      </c>
      <c r="C225" s="10"/>
      <c r="D225" s="37">
        <f>D226+D227+D228+D229+D230+D231+D232+D233+D234+D235+D236</f>
        <v>28465</v>
      </c>
      <c r="E225" s="37">
        <f>E226+E227+E228+E229+E230+E231+E232+E233+E234+E235+E236+E237</f>
        <v>0</v>
      </c>
      <c r="F225" s="37">
        <f t="shared" si="628"/>
        <v>28465</v>
      </c>
      <c r="G225" s="37">
        <f>G226+G227+G228+G229+G230+G231+G232+G233+G234+G235+G236+G237+G238+G239</f>
        <v>430.62</v>
      </c>
      <c r="H225" s="37">
        <f t="shared" si="857"/>
        <v>28895.62</v>
      </c>
      <c r="I225" s="37">
        <f>I226+I227+I228+I229+I230+I231+I232+I233+I234+I235+I236+I237+I238+I239</f>
        <v>0</v>
      </c>
      <c r="J225" s="37">
        <f t="shared" si="858"/>
        <v>28895.62</v>
      </c>
      <c r="K225" s="37">
        <f>K226+K227+K228+K229+K230+K231+K232+K233+K234+K235+K236+K237+K238+K239</f>
        <v>0</v>
      </c>
      <c r="L225" s="37">
        <f t="shared" si="859"/>
        <v>28895.62</v>
      </c>
      <c r="M225" s="37">
        <f>M226+M227+M228+M229+M230+M231+M232+M233+M234+M235+M236+M237+M238+M239</f>
        <v>0</v>
      </c>
      <c r="N225" s="37">
        <f t="shared" si="860"/>
        <v>28895.62</v>
      </c>
      <c r="O225" s="37">
        <f>O226+O227+O228+O229+O230+O231+O232+O233+O234+O235+O236+O237+O238+O239</f>
        <v>0</v>
      </c>
      <c r="P225" s="37">
        <f t="shared" si="861"/>
        <v>28895.62</v>
      </c>
      <c r="Q225" s="37">
        <f>Q226+Q227+Q228+Q229+Q230+Q231+Q232+Q233+Q234+Q235+Q236+Q237+Q238+Q239</f>
        <v>0</v>
      </c>
      <c r="R225" s="37">
        <f t="shared" si="862"/>
        <v>28895.62</v>
      </c>
      <c r="S225" s="37">
        <f>S226+S227+S228+S229+S230+S231+S232+S233+S234+S235+S236+S237+S238+S239</f>
        <v>0</v>
      </c>
      <c r="T225" s="37">
        <f t="shared" si="863"/>
        <v>28895.62</v>
      </c>
      <c r="U225" s="35">
        <f>U226+U227+U228+U229+U230+U231+U232+U233+U234+U235+U236+U237+U238+U239</f>
        <v>0</v>
      </c>
      <c r="V225" s="37">
        <f t="shared" si="864"/>
        <v>28895.62</v>
      </c>
      <c r="W225" s="37">
        <f>W226+W227+W228+W229+W230+W231+W232+W233+W234+W235+W236+W237+W238+W239</f>
        <v>0</v>
      </c>
      <c r="X225" s="35">
        <f t="shared" si="865"/>
        <v>28895.62</v>
      </c>
      <c r="Y225" s="37">
        <f>Y226+Y227+Y228+Y229+Y230+Y231+Y232+Y233+Y234+Y235+Y236</f>
        <v>109028.69999999998</v>
      </c>
      <c r="Z225" s="37">
        <f>Z226+Z227+Z228+Z229+Z230+Z231+Z232+Z233+Z234+Z235+Z236+Z237</f>
        <v>-968.39999999999964</v>
      </c>
      <c r="AA225" s="37">
        <f t="shared" si="638"/>
        <v>108060.29999999999</v>
      </c>
      <c r="AB225" s="37">
        <f>AB226+AB227+AB228+AB229+AB230+AB231+AB232+AB233+AB234+AB235+AB236+AB237+AB238+AB239</f>
        <v>0</v>
      </c>
      <c r="AC225" s="37">
        <f t="shared" si="866"/>
        <v>108060.29999999999</v>
      </c>
      <c r="AD225" s="37">
        <f>AD226+AD227+AD228+AD229+AD230+AD231+AD232+AD233+AD234+AD235+AD236+AD237+AD238+AD239</f>
        <v>0</v>
      </c>
      <c r="AE225" s="37">
        <f t="shared" si="867"/>
        <v>108060.29999999999</v>
      </c>
      <c r="AF225" s="37">
        <f>AF226+AF227+AF228+AF229+AF230+AF231+AF232+AF233+AF234+AF235+AF236+AF237+AF238+AF239</f>
        <v>0</v>
      </c>
      <c r="AG225" s="37">
        <f t="shared" si="868"/>
        <v>108060.29999999999</v>
      </c>
      <c r="AH225" s="37">
        <f>AH226+AH227+AH228+AH229+AH230+AH231+AH232+AH233+AH234+AH235+AH236+AH237+AH238+AH239</f>
        <v>0</v>
      </c>
      <c r="AI225" s="37">
        <f t="shared" si="869"/>
        <v>108060.29999999999</v>
      </c>
      <c r="AJ225" s="35">
        <f>AJ226+AJ227+AJ228+AJ229+AJ230+AJ231+AJ232+AJ233+AJ234+AJ235+AJ236+AJ237+AJ238+AJ239</f>
        <v>0</v>
      </c>
      <c r="AK225" s="37">
        <f t="shared" si="870"/>
        <v>108060.29999999999</v>
      </c>
      <c r="AL225" s="37">
        <f>AL226+AL227+AL228+AL229+AL230+AL231+AL232+AL233+AL234+AL235+AL236+AL237+AL238+AL239</f>
        <v>0</v>
      </c>
      <c r="AM225" s="35">
        <f t="shared" si="871"/>
        <v>108060.29999999999</v>
      </c>
      <c r="AN225" s="37">
        <f t="shared" ref="AN225" si="878">AN226+AN227+AN228+AN229+AN230+AN231+AN232+AN233+AN234+AN235+AN236</f>
        <v>182623.4</v>
      </c>
      <c r="AO225" s="37">
        <f>AO226+AO227+AO228+AO229+AO230+AO231+AO232+AO233+AO234+AO235+AO236+AO237</f>
        <v>-1866.5</v>
      </c>
      <c r="AP225" s="37">
        <f t="shared" si="645"/>
        <v>180756.9</v>
      </c>
      <c r="AQ225" s="37">
        <f>AQ226+AQ227+AQ228+AQ229+AQ230+AQ231+AQ232+AQ233+AQ234+AQ235+AQ236+AQ237+AQ238+AQ239</f>
        <v>0</v>
      </c>
      <c r="AR225" s="37">
        <f t="shared" si="872"/>
        <v>180756.9</v>
      </c>
      <c r="AS225" s="37">
        <f>AS226+AS227+AS228+AS229+AS230+AS231+AS232+AS233+AS234+AS235+AS236+AS237+AS238+AS239</f>
        <v>0</v>
      </c>
      <c r="AT225" s="37">
        <f t="shared" si="873"/>
        <v>180756.9</v>
      </c>
      <c r="AU225" s="37">
        <f>AU226+AU227+AU228+AU229+AU230+AU231+AU232+AU233+AU234+AU235+AU236+AU237+AU238+AU239</f>
        <v>0</v>
      </c>
      <c r="AV225" s="37">
        <f t="shared" si="874"/>
        <v>180756.9</v>
      </c>
      <c r="AW225" s="37">
        <f>AW226+AW227+AW228+AW229+AW230+AW231+AW232+AW233+AW234+AW235+AW236+AW237+AW238+AW239</f>
        <v>0</v>
      </c>
      <c r="AX225" s="37">
        <f t="shared" si="875"/>
        <v>180756.9</v>
      </c>
      <c r="AY225" s="35">
        <f>AY226+AY227+AY228+AY229+AY230+AY231+AY232+AY233+AY234+AY235+AY236+AY237+AY238+AY239</f>
        <v>0</v>
      </c>
      <c r="AZ225" s="37">
        <f t="shared" si="876"/>
        <v>180756.9</v>
      </c>
      <c r="BA225" s="37">
        <f>BA226+BA227+BA228+BA229+BA230+BA231+BA232+BA233+BA234+BA235+BA236+BA237+BA238+BA239</f>
        <v>0</v>
      </c>
      <c r="BB225" s="35">
        <f t="shared" si="877"/>
        <v>180756.9</v>
      </c>
      <c r="BC225" s="31"/>
      <c r="BD225" s="24"/>
      <c r="BE225" s="17"/>
      <c r="BF225" s="18"/>
    </row>
    <row r="226" spans="1:58" ht="56.25" x14ac:dyDescent="0.3">
      <c r="A226" s="1" t="s">
        <v>257</v>
      </c>
      <c r="B226" s="59" t="s">
        <v>132</v>
      </c>
      <c r="C226" s="6" t="s">
        <v>32</v>
      </c>
      <c r="D226" s="35">
        <v>0</v>
      </c>
      <c r="E226" s="35"/>
      <c r="F226" s="35">
        <f t="shared" si="628"/>
        <v>0</v>
      </c>
      <c r="G226" s="35"/>
      <c r="H226" s="35">
        <f t="shared" si="857"/>
        <v>0</v>
      </c>
      <c r="I226" s="35"/>
      <c r="J226" s="35">
        <f t="shared" si="858"/>
        <v>0</v>
      </c>
      <c r="K226" s="35"/>
      <c r="L226" s="35">
        <f t="shared" si="859"/>
        <v>0</v>
      </c>
      <c r="M226" s="35"/>
      <c r="N226" s="35">
        <f t="shared" si="860"/>
        <v>0</v>
      </c>
      <c r="O226" s="78"/>
      <c r="P226" s="35">
        <f t="shared" si="861"/>
        <v>0</v>
      </c>
      <c r="Q226" s="35"/>
      <c r="R226" s="35">
        <f t="shared" si="862"/>
        <v>0</v>
      </c>
      <c r="S226" s="35"/>
      <c r="T226" s="35">
        <f t="shared" si="863"/>
        <v>0</v>
      </c>
      <c r="U226" s="35"/>
      <c r="V226" s="35">
        <f t="shared" si="864"/>
        <v>0</v>
      </c>
      <c r="W226" s="46"/>
      <c r="X226" s="35">
        <f t="shared" si="865"/>
        <v>0</v>
      </c>
      <c r="Y226" s="35">
        <v>94683.9</v>
      </c>
      <c r="Z226" s="35">
        <v>0</v>
      </c>
      <c r="AA226" s="35">
        <f t="shared" si="638"/>
        <v>94683.9</v>
      </c>
      <c r="AB226" s="35">
        <v>0</v>
      </c>
      <c r="AC226" s="35">
        <f t="shared" si="866"/>
        <v>94683.9</v>
      </c>
      <c r="AD226" s="35">
        <v>0</v>
      </c>
      <c r="AE226" s="35">
        <f t="shared" si="867"/>
        <v>94683.9</v>
      </c>
      <c r="AF226" s="35">
        <v>0</v>
      </c>
      <c r="AG226" s="35">
        <f t="shared" si="868"/>
        <v>94683.9</v>
      </c>
      <c r="AH226" s="35">
        <v>0</v>
      </c>
      <c r="AI226" s="35">
        <f t="shared" si="869"/>
        <v>94683.9</v>
      </c>
      <c r="AJ226" s="35">
        <v>0</v>
      </c>
      <c r="AK226" s="35">
        <f t="shared" si="870"/>
        <v>94683.9</v>
      </c>
      <c r="AL226" s="46"/>
      <c r="AM226" s="35">
        <f t="shared" si="871"/>
        <v>94683.9</v>
      </c>
      <c r="AN226" s="35">
        <v>166194.4</v>
      </c>
      <c r="AO226" s="35">
        <f>-166194.4+164968.9</f>
        <v>-1225.5</v>
      </c>
      <c r="AP226" s="35">
        <f t="shared" si="645"/>
        <v>164968.9</v>
      </c>
      <c r="AQ226" s="35"/>
      <c r="AR226" s="35">
        <f t="shared" si="872"/>
        <v>164968.9</v>
      </c>
      <c r="AS226" s="35"/>
      <c r="AT226" s="35">
        <f t="shared" si="873"/>
        <v>164968.9</v>
      </c>
      <c r="AU226" s="35"/>
      <c r="AV226" s="35">
        <f t="shared" si="874"/>
        <v>164968.9</v>
      </c>
      <c r="AW226" s="35"/>
      <c r="AX226" s="35">
        <f t="shared" si="875"/>
        <v>164968.9</v>
      </c>
      <c r="AY226" s="35"/>
      <c r="AZ226" s="35">
        <f t="shared" si="876"/>
        <v>164968.9</v>
      </c>
      <c r="BA226" s="46"/>
      <c r="BB226" s="35">
        <f t="shared" si="877"/>
        <v>164968.9</v>
      </c>
      <c r="BC226" s="29" t="s">
        <v>291</v>
      </c>
      <c r="BE226" s="11"/>
    </row>
    <row r="227" spans="1:58" ht="56.25" hidden="1" x14ac:dyDescent="0.3">
      <c r="A227" s="1" t="s">
        <v>258</v>
      </c>
      <c r="B227" s="43" t="s">
        <v>243</v>
      </c>
      <c r="C227" s="6" t="s">
        <v>32</v>
      </c>
      <c r="D227" s="35">
        <v>0</v>
      </c>
      <c r="E227" s="35"/>
      <c r="F227" s="35">
        <f t="shared" si="628"/>
        <v>0</v>
      </c>
      <c r="G227" s="35"/>
      <c r="H227" s="35">
        <f t="shared" si="857"/>
        <v>0</v>
      </c>
      <c r="I227" s="35"/>
      <c r="J227" s="35">
        <f t="shared" si="858"/>
        <v>0</v>
      </c>
      <c r="K227" s="35"/>
      <c r="L227" s="35">
        <f t="shared" si="859"/>
        <v>0</v>
      </c>
      <c r="M227" s="35"/>
      <c r="N227" s="35">
        <f t="shared" si="860"/>
        <v>0</v>
      </c>
      <c r="O227" s="78"/>
      <c r="P227" s="35">
        <f t="shared" si="861"/>
        <v>0</v>
      </c>
      <c r="Q227" s="35"/>
      <c r="R227" s="35">
        <f t="shared" si="862"/>
        <v>0</v>
      </c>
      <c r="S227" s="35"/>
      <c r="T227" s="35">
        <f t="shared" si="863"/>
        <v>0</v>
      </c>
      <c r="U227" s="35"/>
      <c r="V227" s="35">
        <f t="shared" si="864"/>
        <v>0</v>
      </c>
      <c r="W227" s="46"/>
      <c r="X227" s="35">
        <f t="shared" si="865"/>
        <v>0</v>
      </c>
      <c r="Y227" s="35">
        <v>7172.4</v>
      </c>
      <c r="Z227" s="35">
        <v>-7172.4</v>
      </c>
      <c r="AA227" s="35">
        <f t="shared" si="638"/>
        <v>0</v>
      </c>
      <c r="AB227" s="35"/>
      <c r="AC227" s="35">
        <f t="shared" si="866"/>
        <v>0</v>
      </c>
      <c r="AD227" s="35"/>
      <c r="AE227" s="35">
        <f t="shared" si="867"/>
        <v>0</v>
      </c>
      <c r="AF227" s="35"/>
      <c r="AG227" s="35">
        <f t="shared" si="868"/>
        <v>0</v>
      </c>
      <c r="AH227" s="35"/>
      <c r="AI227" s="35">
        <f t="shared" si="869"/>
        <v>0</v>
      </c>
      <c r="AJ227" s="35"/>
      <c r="AK227" s="35">
        <f t="shared" si="870"/>
        <v>0</v>
      </c>
      <c r="AL227" s="46"/>
      <c r="AM227" s="35">
        <f t="shared" si="871"/>
        <v>0</v>
      </c>
      <c r="AN227" s="35">
        <v>0</v>
      </c>
      <c r="AO227" s="35"/>
      <c r="AP227" s="35">
        <f t="shared" si="645"/>
        <v>0</v>
      </c>
      <c r="AQ227" s="35"/>
      <c r="AR227" s="35">
        <f t="shared" si="872"/>
        <v>0</v>
      </c>
      <c r="AS227" s="35"/>
      <c r="AT227" s="35">
        <f t="shared" si="873"/>
        <v>0</v>
      </c>
      <c r="AU227" s="35"/>
      <c r="AV227" s="35">
        <f t="shared" si="874"/>
        <v>0</v>
      </c>
      <c r="AW227" s="35"/>
      <c r="AX227" s="35">
        <f t="shared" si="875"/>
        <v>0</v>
      </c>
      <c r="AY227" s="35"/>
      <c r="AZ227" s="35">
        <f t="shared" si="876"/>
        <v>0</v>
      </c>
      <c r="BA227" s="46"/>
      <c r="BB227" s="35">
        <f t="shared" si="877"/>
        <v>0</v>
      </c>
      <c r="BC227" s="29" t="s">
        <v>292</v>
      </c>
      <c r="BD227" s="23" t="s">
        <v>51</v>
      </c>
      <c r="BE227" s="11"/>
    </row>
    <row r="228" spans="1:58" ht="56.25" x14ac:dyDescent="0.3">
      <c r="A228" s="1" t="s">
        <v>258</v>
      </c>
      <c r="B228" s="59" t="s">
        <v>244</v>
      </c>
      <c r="C228" s="6" t="s">
        <v>32</v>
      </c>
      <c r="D228" s="35">
        <v>0</v>
      </c>
      <c r="E228" s="35"/>
      <c r="F228" s="35">
        <f t="shared" si="628"/>
        <v>0</v>
      </c>
      <c r="G228" s="35"/>
      <c r="H228" s="35">
        <f t="shared" si="857"/>
        <v>0</v>
      </c>
      <c r="I228" s="35"/>
      <c r="J228" s="35">
        <f t="shared" si="858"/>
        <v>0</v>
      </c>
      <c r="K228" s="35"/>
      <c r="L228" s="35">
        <f t="shared" si="859"/>
        <v>0</v>
      </c>
      <c r="M228" s="35"/>
      <c r="N228" s="35">
        <f t="shared" si="860"/>
        <v>0</v>
      </c>
      <c r="O228" s="78"/>
      <c r="P228" s="35">
        <f t="shared" si="861"/>
        <v>0</v>
      </c>
      <c r="Q228" s="35"/>
      <c r="R228" s="35">
        <f t="shared" si="862"/>
        <v>0</v>
      </c>
      <c r="S228" s="35"/>
      <c r="T228" s="35">
        <f t="shared" si="863"/>
        <v>0</v>
      </c>
      <c r="U228" s="35"/>
      <c r="V228" s="35">
        <f t="shared" si="864"/>
        <v>0</v>
      </c>
      <c r="W228" s="46"/>
      <c r="X228" s="35">
        <f t="shared" si="865"/>
        <v>0</v>
      </c>
      <c r="Y228" s="35">
        <v>7172.4</v>
      </c>
      <c r="Z228" s="35">
        <v>-1574.9</v>
      </c>
      <c r="AA228" s="35">
        <f t="shared" si="638"/>
        <v>5597.5</v>
      </c>
      <c r="AB228" s="35"/>
      <c r="AC228" s="35">
        <f t="shared" si="866"/>
        <v>5597.5</v>
      </c>
      <c r="AD228" s="35"/>
      <c r="AE228" s="35">
        <f t="shared" si="867"/>
        <v>5597.5</v>
      </c>
      <c r="AF228" s="35"/>
      <c r="AG228" s="35">
        <f t="shared" si="868"/>
        <v>5597.5</v>
      </c>
      <c r="AH228" s="35"/>
      <c r="AI228" s="35">
        <f t="shared" si="869"/>
        <v>5597.5</v>
      </c>
      <c r="AJ228" s="35"/>
      <c r="AK228" s="35">
        <f t="shared" si="870"/>
        <v>5597.5</v>
      </c>
      <c r="AL228" s="46"/>
      <c r="AM228" s="35">
        <f t="shared" si="871"/>
        <v>5597.5</v>
      </c>
      <c r="AN228" s="35">
        <v>0</v>
      </c>
      <c r="AO228" s="35"/>
      <c r="AP228" s="35">
        <f t="shared" si="645"/>
        <v>0</v>
      </c>
      <c r="AQ228" s="35"/>
      <c r="AR228" s="35">
        <f t="shared" si="872"/>
        <v>0</v>
      </c>
      <c r="AS228" s="35"/>
      <c r="AT228" s="35">
        <f t="shared" si="873"/>
        <v>0</v>
      </c>
      <c r="AU228" s="35"/>
      <c r="AV228" s="35">
        <f t="shared" si="874"/>
        <v>0</v>
      </c>
      <c r="AW228" s="35"/>
      <c r="AX228" s="35">
        <f t="shared" si="875"/>
        <v>0</v>
      </c>
      <c r="AY228" s="35"/>
      <c r="AZ228" s="35">
        <f t="shared" si="876"/>
        <v>0</v>
      </c>
      <c r="BA228" s="46"/>
      <c r="BB228" s="35">
        <f t="shared" si="877"/>
        <v>0</v>
      </c>
      <c r="BC228" s="29" t="s">
        <v>293</v>
      </c>
      <c r="BE228" s="11"/>
    </row>
    <row r="229" spans="1:58" ht="56.25" x14ac:dyDescent="0.3">
      <c r="A229" s="1" t="s">
        <v>259</v>
      </c>
      <c r="B229" s="59" t="s">
        <v>245</v>
      </c>
      <c r="C229" s="6" t="s">
        <v>32</v>
      </c>
      <c r="D229" s="35">
        <v>2261.4</v>
      </c>
      <c r="E229" s="35"/>
      <c r="F229" s="35">
        <f t="shared" si="628"/>
        <v>2261.4</v>
      </c>
      <c r="G229" s="35"/>
      <c r="H229" s="35">
        <f t="shared" si="857"/>
        <v>2261.4</v>
      </c>
      <c r="I229" s="35"/>
      <c r="J229" s="35">
        <f t="shared" si="858"/>
        <v>2261.4</v>
      </c>
      <c r="K229" s="35"/>
      <c r="L229" s="35">
        <f t="shared" si="859"/>
        <v>2261.4</v>
      </c>
      <c r="M229" s="35"/>
      <c r="N229" s="35">
        <f t="shared" si="860"/>
        <v>2261.4</v>
      </c>
      <c r="O229" s="78">
        <v>-303.142</v>
      </c>
      <c r="P229" s="35">
        <f t="shared" si="861"/>
        <v>1958.258</v>
      </c>
      <c r="Q229" s="35"/>
      <c r="R229" s="35">
        <f t="shared" si="862"/>
        <v>1958.258</v>
      </c>
      <c r="S229" s="35"/>
      <c r="T229" s="35">
        <f t="shared" si="863"/>
        <v>1958.258</v>
      </c>
      <c r="U229" s="35"/>
      <c r="V229" s="35">
        <f t="shared" si="864"/>
        <v>1958.258</v>
      </c>
      <c r="W229" s="46"/>
      <c r="X229" s="35">
        <f t="shared" si="865"/>
        <v>1958.258</v>
      </c>
      <c r="Y229" s="35">
        <v>0</v>
      </c>
      <c r="Z229" s="35"/>
      <c r="AA229" s="35">
        <f t="shared" si="638"/>
        <v>0</v>
      </c>
      <c r="AB229" s="35"/>
      <c r="AC229" s="35">
        <f t="shared" si="866"/>
        <v>0</v>
      </c>
      <c r="AD229" s="35"/>
      <c r="AE229" s="35">
        <f t="shared" si="867"/>
        <v>0</v>
      </c>
      <c r="AF229" s="35"/>
      <c r="AG229" s="35">
        <f t="shared" si="868"/>
        <v>0</v>
      </c>
      <c r="AH229" s="35"/>
      <c r="AI229" s="35">
        <f t="shared" si="869"/>
        <v>0</v>
      </c>
      <c r="AJ229" s="35"/>
      <c r="AK229" s="35">
        <f t="shared" si="870"/>
        <v>0</v>
      </c>
      <c r="AL229" s="46"/>
      <c r="AM229" s="35">
        <f t="shared" si="871"/>
        <v>0</v>
      </c>
      <c r="AN229" s="35">
        <v>0</v>
      </c>
      <c r="AO229" s="35"/>
      <c r="AP229" s="35">
        <f t="shared" si="645"/>
        <v>0</v>
      </c>
      <c r="AQ229" s="35"/>
      <c r="AR229" s="35">
        <f t="shared" si="872"/>
        <v>0</v>
      </c>
      <c r="AS229" s="35"/>
      <c r="AT229" s="35">
        <f t="shared" si="873"/>
        <v>0</v>
      </c>
      <c r="AU229" s="35"/>
      <c r="AV229" s="35">
        <f t="shared" si="874"/>
        <v>0</v>
      </c>
      <c r="AW229" s="35"/>
      <c r="AX229" s="35">
        <f t="shared" si="875"/>
        <v>0</v>
      </c>
      <c r="AY229" s="35"/>
      <c r="AZ229" s="35">
        <f t="shared" si="876"/>
        <v>0</v>
      </c>
      <c r="BA229" s="46"/>
      <c r="BB229" s="35">
        <f t="shared" si="877"/>
        <v>0</v>
      </c>
      <c r="BC229" s="29" t="s">
        <v>294</v>
      </c>
      <c r="BE229" s="11"/>
    </row>
    <row r="230" spans="1:58" ht="56.25" hidden="1" x14ac:dyDescent="0.3">
      <c r="A230" s="1" t="s">
        <v>330</v>
      </c>
      <c r="B230" s="43" t="s">
        <v>246</v>
      </c>
      <c r="C230" s="6" t="s">
        <v>32</v>
      </c>
      <c r="D230" s="35">
        <v>574.9</v>
      </c>
      <c r="E230" s="35">
        <v>-574.9</v>
      </c>
      <c r="F230" s="35">
        <f t="shared" si="628"/>
        <v>0</v>
      </c>
      <c r="G230" s="35"/>
      <c r="H230" s="35">
        <f t="shared" si="857"/>
        <v>0</v>
      </c>
      <c r="I230" s="35"/>
      <c r="J230" s="35">
        <f t="shared" si="858"/>
        <v>0</v>
      </c>
      <c r="K230" s="35"/>
      <c r="L230" s="35">
        <f t="shared" si="859"/>
        <v>0</v>
      </c>
      <c r="M230" s="35"/>
      <c r="N230" s="35">
        <f t="shared" si="860"/>
        <v>0</v>
      </c>
      <c r="O230" s="78"/>
      <c r="P230" s="35">
        <f t="shared" si="861"/>
        <v>0</v>
      </c>
      <c r="Q230" s="35"/>
      <c r="R230" s="35">
        <f t="shared" si="862"/>
        <v>0</v>
      </c>
      <c r="S230" s="35"/>
      <c r="T230" s="35">
        <f t="shared" si="863"/>
        <v>0</v>
      </c>
      <c r="U230" s="35"/>
      <c r="V230" s="35">
        <f t="shared" si="864"/>
        <v>0</v>
      </c>
      <c r="W230" s="46"/>
      <c r="X230" s="35">
        <f t="shared" si="865"/>
        <v>0</v>
      </c>
      <c r="Y230" s="35">
        <v>0</v>
      </c>
      <c r="Z230" s="35"/>
      <c r="AA230" s="35">
        <f t="shared" si="638"/>
        <v>0</v>
      </c>
      <c r="AB230" s="35"/>
      <c r="AC230" s="35">
        <f t="shared" si="866"/>
        <v>0</v>
      </c>
      <c r="AD230" s="35"/>
      <c r="AE230" s="35">
        <f t="shared" si="867"/>
        <v>0</v>
      </c>
      <c r="AF230" s="35"/>
      <c r="AG230" s="35">
        <f t="shared" si="868"/>
        <v>0</v>
      </c>
      <c r="AH230" s="35"/>
      <c r="AI230" s="35">
        <f t="shared" si="869"/>
        <v>0</v>
      </c>
      <c r="AJ230" s="35"/>
      <c r="AK230" s="35">
        <f t="shared" si="870"/>
        <v>0</v>
      </c>
      <c r="AL230" s="46"/>
      <c r="AM230" s="35">
        <f t="shared" si="871"/>
        <v>0</v>
      </c>
      <c r="AN230" s="35">
        <v>7574</v>
      </c>
      <c r="AO230" s="35">
        <v>-7574</v>
      </c>
      <c r="AP230" s="35">
        <f t="shared" si="645"/>
        <v>0</v>
      </c>
      <c r="AQ230" s="35"/>
      <c r="AR230" s="35">
        <f t="shared" si="872"/>
        <v>0</v>
      </c>
      <c r="AS230" s="35"/>
      <c r="AT230" s="35">
        <f t="shared" si="873"/>
        <v>0</v>
      </c>
      <c r="AU230" s="35"/>
      <c r="AV230" s="35">
        <f t="shared" si="874"/>
        <v>0</v>
      </c>
      <c r="AW230" s="35"/>
      <c r="AX230" s="35">
        <f t="shared" si="875"/>
        <v>0</v>
      </c>
      <c r="AY230" s="35"/>
      <c r="AZ230" s="35">
        <f t="shared" si="876"/>
        <v>0</v>
      </c>
      <c r="BA230" s="46"/>
      <c r="BB230" s="35">
        <f t="shared" si="877"/>
        <v>0</v>
      </c>
      <c r="BC230" s="29" t="s">
        <v>295</v>
      </c>
      <c r="BD230" s="23" t="s">
        <v>51</v>
      </c>
      <c r="BE230" s="11"/>
    </row>
    <row r="231" spans="1:58" ht="56.25" x14ac:dyDescent="0.3">
      <c r="A231" s="1" t="s">
        <v>330</v>
      </c>
      <c r="B231" s="59" t="s">
        <v>247</v>
      </c>
      <c r="C231" s="6" t="s">
        <v>32</v>
      </c>
      <c r="D231" s="35">
        <v>0</v>
      </c>
      <c r="E231" s="35"/>
      <c r="F231" s="35">
        <f t="shared" si="628"/>
        <v>0</v>
      </c>
      <c r="G231" s="35"/>
      <c r="H231" s="35">
        <f t="shared" si="857"/>
        <v>0</v>
      </c>
      <c r="I231" s="35"/>
      <c r="J231" s="35">
        <f t="shared" si="858"/>
        <v>0</v>
      </c>
      <c r="K231" s="35"/>
      <c r="L231" s="35">
        <f t="shared" si="859"/>
        <v>0</v>
      </c>
      <c r="M231" s="35"/>
      <c r="N231" s="35">
        <f t="shared" si="860"/>
        <v>0</v>
      </c>
      <c r="O231" s="78"/>
      <c r="P231" s="35">
        <f t="shared" si="861"/>
        <v>0</v>
      </c>
      <c r="Q231" s="35"/>
      <c r="R231" s="35">
        <f t="shared" si="862"/>
        <v>0</v>
      </c>
      <c r="S231" s="35"/>
      <c r="T231" s="35">
        <f t="shared" si="863"/>
        <v>0</v>
      </c>
      <c r="U231" s="35"/>
      <c r="V231" s="35">
        <f t="shared" si="864"/>
        <v>0</v>
      </c>
      <c r="W231" s="46"/>
      <c r="X231" s="35">
        <f t="shared" si="865"/>
        <v>0</v>
      </c>
      <c r="Y231" s="35">
        <v>0</v>
      </c>
      <c r="Z231" s="35"/>
      <c r="AA231" s="35">
        <f t="shared" si="638"/>
        <v>0</v>
      </c>
      <c r="AB231" s="35"/>
      <c r="AC231" s="35">
        <f t="shared" si="866"/>
        <v>0</v>
      </c>
      <c r="AD231" s="35"/>
      <c r="AE231" s="35">
        <f t="shared" si="867"/>
        <v>0</v>
      </c>
      <c r="AF231" s="35"/>
      <c r="AG231" s="35">
        <f t="shared" si="868"/>
        <v>0</v>
      </c>
      <c r="AH231" s="35"/>
      <c r="AI231" s="35">
        <f t="shared" si="869"/>
        <v>0</v>
      </c>
      <c r="AJ231" s="35"/>
      <c r="AK231" s="35">
        <f t="shared" si="870"/>
        <v>0</v>
      </c>
      <c r="AL231" s="46"/>
      <c r="AM231" s="35">
        <f t="shared" si="871"/>
        <v>0</v>
      </c>
      <c r="AN231" s="35">
        <v>640.5</v>
      </c>
      <c r="AO231" s="35"/>
      <c r="AP231" s="35">
        <f t="shared" si="645"/>
        <v>640.5</v>
      </c>
      <c r="AQ231" s="35"/>
      <c r="AR231" s="35">
        <f t="shared" si="872"/>
        <v>640.5</v>
      </c>
      <c r="AS231" s="35"/>
      <c r="AT231" s="35">
        <f t="shared" si="873"/>
        <v>640.5</v>
      </c>
      <c r="AU231" s="35"/>
      <c r="AV231" s="35">
        <f t="shared" si="874"/>
        <v>640.5</v>
      </c>
      <c r="AW231" s="35"/>
      <c r="AX231" s="35">
        <f t="shared" si="875"/>
        <v>640.5</v>
      </c>
      <c r="AY231" s="35"/>
      <c r="AZ231" s="35">
        <f t="shared" si="876"/>
        <v>640.5</v>
      </c>
      <c r="BA231" s="46"/>
      <c r="BB231" s="35">
        <f t="shared" si="877"/>
        <v>640.5</v>
      </c>
      <c r="BC231" s="29" t="s">
        <v>296</v>
      </c>
      <c r="BE231" s="11"/>
    </row>
    <row r="232" spans="1:58" ht="56.25" x14ac:dyDescent="0.3">
      <c r="A232" s="1" t="s">
        <v>331</v>
      </c>
      <c r="B232" s="59" t="s">
        <v>248</v>
      </c>
      <c r="C232" s="6" t="s">
        <v>32</v>
      </c>
      <c r="D232" s="35">
        <v>0</v>
      </c>
      <c r="E232" s="35"/>
      <c r="F232" s="35">
        <f t="shared" si="628"/>
        <v>0</v>
      </c>
      <c r="G232" s="35"/>
      <c r="H232" s="35">
        <f t="shared" si="857"/>
        <v>0</v>
      </c>
      <c r="I232" s="35"/>
      <c r="J232" s="35">
        <f t="shared" si="858"/>
        <v>0</v>
      </c>
      <c r="K232" s="35"/>
      <c r="L232" s="35">
        <f t="shared" si="859"/>
        <v>0</v>
      </c>
      <c r="M232" s="35"/>
      <c r="N232" s="35">
        <f t="shared" si="860"/>
        <v>0</v>
      </c>
      <c r="O232" s="78"/>
      <c r="P232" s="35">
        <f t="shared" si="861"/>
        <v>0</v>
      </c>
      <c r="Q232" s="35"/>
      <c r="R232" s="35">
        <f t="shared" si="862"/>
        <v>0</v>
      </c>
      <c r="S232" s="35"/>
      <c r="T232" s="35">
        <f t="shared" si="863"/>
        <v>0</v>
      </c>
      <c r="U232" s="35"/>
      <c r="V232" s="35">
        <f t="shared" si="864"/>
        <v>0</v>
      </c>
      <c r="W232" s="46"/>
      <c r="X232" s="35">
        <f t="shared" si="865"/>
        <v>0</v>
      </c>
      <c r="Y232" s="35">
        <v>0</v>
      </c>
      <c r="Z232" s="35">
        <v>606.5</v>
      </c>
      <c r="AA232" s="35">
        <f t="shared" si="638"/>
        <v>606.5</v>
      </c>
      <c r="AB232" s="35"/>
      <c r="AC232" s="35">
        <f t="shared" si="866"/>
        <v>606.5</v>
      </c>
      <c r="AD232" s="35"/>
      <c r="AE232" s="35">
        <f t="shared" si="867"/>
        <v>606.5</v>
      </c>
      <c r="AF232" s="35"/>
      <c r="AG232" s="35">
        <f t="shared" si="868"/>
        <v>606.5</v>
      </c>
      <c r="AH232" s="35"/>
      <c r="AI232" s="35">
        <f t="shared" si="869"/>
        <v>606.5</v>
      </c>
      <c r="AJ232" s="35"/>
      <c r="AK232" s="35">
        <f t="shared" si="870"/>
        <v>606.5</v>
      </c>
      <c r="AL232" s="46"/>
      <c r="AM232" s="35">
        <f t="shared" si="871"/>
        <v>606.5</v>
      </c>
      <c r="AN232" s="35">
        <v>640.5</v>
      </c>
      <c r="AO232" s="35">
        <v>6933</v>
      </c>
      <c r="AP232" s="35">
        <f t="shared" si="645"/>
        <v>7573.5</v>
      </c>
      <c r="AQ232" s="35"/>
      <c r="AR232" s="35">
        <f t="shared" si="872"/>
        <v>7573.5</v>
      </c>
      <c r="AS232" s="35"/>
      <c r="AT232" s="35">
        <f t="shared" si="873"/>
        <v>7573.5</v>
      </c>
      <c r="AU232" s="35"/>
      <c r="AV232" s="35">
        <f t="shared" si="874"/>
        <v>7573.5</v>
      </c>
      <c r="AW232" s="35"/>
      <c r="AX232" s="35">
        <f t="shared" si="875"/>
        <v>7573.5</v>
      </c>
      <c r="AY232" s="35"/>
      <c r="AZ232" s="35">
        <f t="shared" si="876"/>
        <v>7573.5</v>
      </c>
      <c r="BA232" s="46"/>
      <c r="BB232" s="35">
        <f t="shared" si="877"/>
        <v>7573.5</v>
      </c>
      <c r="BC232" s="29" t="s">
        <v>297</v>
      </c>
      <c r="BE232" s="11"/>
    </row>
    <row r="233" spans="1:58" ht="56.25" x14ac:dyDescent="0.3">
      <c r="A233" s="1" t="s">
        <v>332</v>
      </c>
      <c r="B233" s="59" t="s">
        <v>249</v>
      </c>
      <c r="C233" s="6" t="s">
        <v>32</v>
      </c>
      <c r="D233" s="35">
        <v>574.9</v>
      </c>
      <c r="E233" s="35"/>
      <c r="F233" s="35">
        <f t="shared" si="628"/>
        <v>574.9</v>
      </c>
      <c r="G233" s="35"/>
      <c r="H233" s="35">
        <f t="shared" si="857"/>
        <v>574.9</v>
      </c>
      <c r="I233" s="35"/>
      <c r="J233" s="35">
        <f t="shared" si="858"/>
        <v>574.9</v>
      </c>
      <c r="K233" s="35"/>
      <c r="L233" s="35">
        <f t="shared" si="859"/>
        <v>574.9</v>
      </c>
      <c r="M233" s="35"/>
      <c r="N233" s="35">
        <f t="shared" si="860"/>
        <v>574.9</v>
      </c>
      <c r="O233" s="78"/>
      <c r="P233" s="35">
        <f t="shared" si="861"/>
        <v>574.9</v>
      </c>
      <c r="Q233" s="35"/>
      <c r="R233" s="35">
        <f t="shared" si="862"/>
        <v>574.9</v>
      </c>
      <c r="S233" s="35"/>
      <c r="T233" s="35">
        <f t="shared" si="863"/>
        <v>574.9</v>
      </c>
      <c r="U233" s="35"/>
      <c r="V233" s="35">
        <f t="shared" si="864"/>
        <v>574.9</v>
      </c>
      <c r="W233" s="46"/>
      <c r="X233" s="35">
        <f t="shared" si="865"/>
        <v>574.9</v>
      </c>
      <c r="Y233" s="35">
        <v>0</v>
      </c>
      <c r="Z233" s="35">
        <v>7172.4</v>
      </c>
      <c r="AA233" s="35">
        <f t="shared" si="638"/>
        <v>7172.4</v>
      </c>
      <c r="AB233" s="35"/>
      <c r="AC233" s="35">
        <f t="shared" si="866"/>
        <v>7172.4</v>
      </c>
      <c r="AD233" s="35"/>
      <c r="AE233" s="35">
        <f t="shared" si="867"/>
        <v>7172.4</v>
      </c>
      <c r="AF233" s="35"/>
      <c r="AG233" s="35">
        <f t="shared" si="868"/>
        <v>7172.4</v>
      </c>
      <c r="AH233" s="35"/>
      <c r="AI233" s="35">
        <f t="shared" si="869"/>
        <v>7172.4</v>
      </c>
      <c r="AJ233" s="35"/>
      <c r="AK233" s="35">
        <f t="shared" si="870"/>
        <v>7172.4</v>
      </c>
      <c r="AL233" s="46"/>
      <c r="AM233" s="35">
        <f t="shared" si="871"/>
        <v>7172.4</v>
      </c>
      <c r="AN233" s="35">
        <v>7574</v>
      </c>
      <c r="AO233" s="35">
        <v>-7574</v>
      </c>
      <c r="AP233" s="35">
        <f t="shared" si="645"/>
        <v>0</v>
      </c>
      <c r="AQ233" s="35"/>
      <c r="AR233" s="35">
        <f t="shared" si="872"/>
        <v>0</v>
      </c>
      <c r="AS233" s="35"/>
      <c r="AT233" s="35">
        <f t="shared" si="873"/>
        <v>0</v>
      </c>
      <c r="AU233" s="35"/>
      <c r="AV233" s="35">
        <f t="shared" si="874"/>
        <v>0</v>
      </c>
      <c r="AW233" s="35"/>
      <c r="AX233" s="35">
        <f t="shared" si="875"/>
        <v>0</v>
      </c>
      <c r="AY233" s="35"/>
      <c r="AZ233" s="35">
        <f t="shared" si="876"/>
        <v>0</v>
      </c>
      <c r="BA233" s="46"/>
      <c r="BB233" s="35">
        <f t="shared" si="877"/>
        <v>0</v>
      </c>
      <c r="BC233" s="29" t="s">
        <v>298</v>
      </c>
      <c r="BE233" s="11"/>
    </row>
    <row r="234" spans="1:58" ht="56.25" x14ac:dyDescent="0.3">
      <c r="A234" s="1" t="s">
        <v>333</v>
      </c>
      <c r="B234" s="59" t="s">
        <v>250</v>
      </c>
      <c r="C234" s="6" t="s">
        <v>32</v>
      </c>
      <c r="D234" s="35">
        <v>7937.8</v>
      </c>
      <c r="E234" s="35"/>
      <c r="F234" s="35">
        <f t="shared" si="628"/>
        <v>7937.8</v>
      </c>
      <c r="G234" s="35"/>
      <c r="H234" s="35">
        <f t="shared" si="857"/>
        <v>7937.8</v>
      </c>
      <c r="I234" s="35"/>
      <c r="J234" s="35">
        <f t="shared" si="858"/>
        <v>7937.8</v>
      </c>
      <c r="K234" s="35"/>
      <c r="L234" s="35">
        <f t="shared" si="859"/>
        <v>7937.8</v>
      </c>
      <c r="M234" s="35"/>
      <c r="N234" s="35">
        <f t="shared" si="860"/>
        <v>7937.8</v>
      </c>
      <c r="O234" s="78"/>
      <c r="P234" s="35">
        <f t="shared" si="861"/>
        <v>7937.8</v>
      </c>
      <c r="Q234" s="35"/>
      <c r="R234" s="35">
        <f t="shared" si="862"/>
        <v>7937.8</v>
      </c>
      <c r="S234" s="35"/>
      <c r="T234" s="35">
        <f t="shared" si="863"/>
        <v>7937.8</v>
      </c>
      <c r="U234" s="35"/>
      <c r="V234" s="35">
        <f t="shared" si="864"/>
        <v>7937.8</v>
      </c>
      <c r="W234" s="46"/>
      <c r="X234" s="35">
        <f t="shared" si="865"/>
        <v>7937.8</v>
      </c>
      <c r="Y234" s="35">
        <v>0</v>
      </c>
      <c r="Z234" s="35"/>
      <c r="AA234" s="35">
        <f t="shared" si="638"/>
        <v>0</v>
      </c>
      <c r="AB234" s="35"/>
      <c r="AC234" s="35">
        <f t="shared" si="866"/>
        <v>0</v>
      </c>
      <c r="AD234" s="35"/>
      <c r="AE234" s="35">
        <f t="shared" si="867"/>
        <v>0</v>
      </c>
      <c r="AF234" s="35"/>
      <c r="AG234" s="35">
        <f t="shared" si="868"/>
        <v>0</v>
      </c>
      <c r="AH234" s="35"/>
      <c r="AI234" s="35">
        <f t="shared" si="869"/>
        <v>0</v>
      </c>
      <c r="AJ234" s="35"/>
      <c r="AK234" s="35">
        <f t="shared" si="870"/>
        <v>0</v>
      </c>
      <c r="AL234" s="46"/>
      <c r="AM234" s="35">
        <f t="shared" si="871"/>
        <v>0</v>
      </c>
      <c r="AN234" s="35">
        <v>0</v>
      </c>
      <c r="AO234" s="35"/>
      <c r="AP234" s="35">
        <f t="shared" si="645"/>
        <v>0</v>
      </c>
      <c r="AQ234" s="35"/>
      <c r="AR234" s="35">
        <f t="shared" si="872"/>
        <v>0</v>
      </c>
      <c r="AS234" s="35"/>
      <c r="AT234" s="35">
        <f t="shared" si="873"/>
        <v>0</v>
      </c>
      <c r="AU234" s="35"/>
      <c r="AV234" s="35">
        <f t="shared" si="874"/>
        <v>0</v>
      </c>
      <c r="AW234" s="35"/>
      <c r="AX234" s="35">
        <f t="shared" si="875"/>
        <v>0</v>
      </c>
      <c r="AY234" s="35"/>
      <c r="AZ234" s="35">
        <f t="shared" si="876"/>
        <v>0</v>
      </c>
      <c r="BA234" s="46"/>
      <c r="BB234" s="35">
        <f t="shared" si="877"/>
        <v>0</v>
      </c>
      <c r="BC234" s="29" t="s">
        <v>299</v>
      </c>
      <c r="BE234" s="11"/>
    </row>
    <row r="235" spans="1:58" ht="56.25" x14ac:dyDescent="0.3">
      <c r="A235" s="1" t="s">
        <v>334</v>
      </c>
      <c r="B235" s="59" t="s">
        <v>251</v>
      </c>
      <c r="C235" s="6" t="s">
        <v>32</v>
      </c>
      <c r="D235" s="35">
        <v>8382.9</v>
      </c>
      <c r="E235" s="35"/>
      <c r="F235" s="35">
        <f t="shared" si="628"/>
        <v>8382.9</v>
      </c>
      <c r="G235" s="35"/>
      <c r="H235" s="35">
        <f t="shared" si="857"/>
        <v>8382.9</v>
      </c>
      <c r="I235" s="35"/>
      <c r="J235" s="35">
        <f t="shared" si="858"/>
        <v>8382.9</v>
      </c>
      <c r="K235" s="35"/>
      <c r="L235" s="35">
        <f t="shared" si="859"/>
        <v>8382.9</v>
      </c>
      <c r="M235" s="35"/>
      <c r="N235" s="35">
        <f t="shared" si="860"/>
        <v>8382.9</v>
      </c>
      <c r="O235" s="78"/>
      <c r="P235" s="35">
        <f t="shared" si="861"/>
        <v>8382.9</v>
      </c>
      <c r="Q235" s="35"/>
      <c r="R235" s="35">
        <f t="shared" si="862"/>
        <v>8382.9</v>
      </c>
      <c r="S235" s="35"/>
      <c r="T235" s="35">
        <f t="shared" si="863"/>
        <v>8382.9</v>
      </c>
      <c r="U235" s="35"/>
      <c r="V235" s="35">
        <f t="shared" si="864"/>
        <v>8382.9</v>
      </c>
      <c r="W235" s="46"/>
      <c r="X235" s="35">
        <f t="shared" si="865"/>
        <v>8382.9</v>
      </c>
      <c r="Y235" s="35">
        <v>0</v>
      </c>
      <c r="Z235" s="35"/>
      <c r="AA235" s="35">
        <f t="shared" si="638"/>
        <v>0</v>
      </c>
      <c r="AB235" s="35"/>
      <c r="AC235" s="35">
        <f t="shared" si="866"/>
        <v>0</v>
      </c>
      <c r="AD235" s="35"/>
      <c r="AE235" s="35">
        <f t="shared" si="867"/>
        <v>0</v>
      </c>
      <c r="AF235" s="35"/>
      <c r="AG235" s="35">
        <f t="shared" si="868"/>
        <v>0</v>
      </c>
      <c r="AH235" s="35"/>
      <c r="AI235" s="35">
        <f t="shared" si="869"/>
        <v>0</v>
      </c>
      <c r="AJ235" s="35"/>
      <c r="AK235" s="35">
        <f t="shared" si="870"/>
        <v>0</v>
      </c>
      <c r="AL235" s="46"/>
      <c r="AM235" s="35">
        <f t="shared" si="871"/>
        <v>0</v>
      </c>
      <c r="AN235" s="35">
        <v>0</v>
      </c>
      <c r="AO235" s="35"/>
      <c r="AP235" s="35">
        <f t="shared" si="645"/>
        <v>0</v>
      </c>
      <c r="AQ235" s="35"/>
      <c r="AR235" s="35">
        <f t="shared" si="872"/>
        <v>0</v>
      </c>
      <c r="AS235" s="35"/>
      <c r="AT235" s="35">
        <f t="shared" si="873"/>
        <v>0</v>
      </c>
      <c r="AU235" s="35"/>
      <c r="AV235" s="35">
        <f t="shared" si="874"/>
        <v>0</v>
      </c>
      <c r="AW235" s="35"/>
      <c r="AX235" s="35">
        <f t="shared" si="875"/>
        <v>0</v>
      </c>
      <c r="AY235" s="35"/>
      <c r="AZ235" s="35">
        <f t="shared" si="876"/>
        <v>0</v>
      </c>
      <c r="BA235" s="46"/>
      <c r="BB235" s="35">
        <f t="shared" si="877"/>
        <v>0</v>
      </c>
      <c r="BC235" s="29" t="s">
        <v>300</v>
      </c>
      <c r="BE235" s="11"/>
    </row>
    <row r="236" spans="1:58" ht="56.25" x14ac:dyDescent="0.3">
      <c r="A236" s="1" t="s">
        <v>348</v>
      </c>
      <c r="B236" s="59" t="s">
        <v>252</v>
      </c>
      <c r="C236" s="6" t="s">
        <v>32</v>
      </c>
      <c r="D236" s="35">
        <v>8733.1</v>
      </c>
      <c r="E236" s="35"/>
      <c r="F236" s="35">
        <f t="shared" si="628"/>
        <v>8733.1</v>
      </c>
      <c r="G236" s="35"/>
      <c r="H236" s="35">
        <f t="shared" si="857"/>
        <v>8733.1</v>
      </c>
      <c r="I236" s="35"/>
      <c r="J236" s="35">
        <f t="shared" si="858"/>
        <v>8733.1</v>
      </c>
      <c r="K236" s="35"/>
      <c r="L236" s="35">
        <f t="shared" si="859"/>
        <v>8733.1</v>
      </c>
      <c r="M236" s="35"/>
      <c r="N236" s="35">
        <f t="shared" si="860"/>
        <v>8733.1</v>
      </c>
      <c r="O236" s="78"/>
      <c r="P236" s="35">
        <f t="shared" si="861"/>
        <v>8733.1</v>
      </c>
      <c r="Q236" s="35"/>
      <c r="R236" s="35">
        <f t="shared" si="862"/>
        <v>8733.1</v>
      </c>
      <c r="S236" s="35"/>
      <c r="T236" s="35">
        <f t="shared" si="863"/>
        <v>8733.1</v>
      </c>
      <c r="U236" s="35"/>
      <c r="V236" s="35">
        <f t="shared" si="864"/>
        <v>8733.1</v>
      </c>
      <c r="W236" s="46"/>
      <c r="X236" s="35">
        <f t="shared" si="865"/>
        <v>8733.1</v>
      </c>
      <c r="Y236" s="35">
        <v>0</v>
      </c>
      <c r="Z236" s="35"/>
      <c r="AA236" s="35">
        <f t="shared" si="638"/>
        <v>0</v>
      </c>
      <c r="AB236" s="35"/>
      <c r="AC236" s="35">
        <f t="shared" si="866"/>
        <v>0</v>
      </c>
      <c r="AD236" s="35"/>
      <c r="AE236" s="35">
        <f t="shared" si="867"/>
        <v>0</v>
      </c>
      <c r="AF236" s="35"/>
      <c r="AG236" s="35">
        <f t="shared" si="868"/>
        <v>0</v>
      </c>
      <c r="AH236" s="35"/>
      <c r="AI236" s="35">
        <f t="shared" si="869"/>
        <v>0</v>
      </c>
      <c r="AJ236" s="35"/>
      <c r="AK236" s="35">
        <f t="shared" si="870"/>
        <v>0</v>
      </c>
      <c r="AL236" s="46"/>
      <c r="AM236" s="35">
        <f t="shared" si="871"/>
        <v>0</v>
      </c>
      <c r="AN236" s="35">
        <v>0</v>
      </c>
      <c r="AO236" s="35"/>
      <c r="AP236" s="35">
        <f t="shared" si="645"/>
        <v>0</v>
      </c>
      <c r="AQ236" s="35"/>
      <c r="AR236" s="35">
        <f t="shared" si="872"/>
        <v>0</v>
      </c>
      <c r="AS236" s="35"/>
      <c r="AT236" s="35">
        <f t="shared" si="873"/>
        <v>0</v>
      </c>
      <c r="AU236" s="35"/>
      <c r="AV236" s="35">
        <f t="shared" si="874"/>
        <v>0</v>
      </c>
      <c r="AW236" s="35"/>
      <c r="AX236" s="35">
        <f t="shared" si="875"/>
        <v>0</v>
      </c>
      <c r="AY236" s="35"/>
      <c r="AZ236" s="35">
        <f t="shared" si="876"/>
        <v>0</v>
      </c>
      <c r="BA236" s="46"/>
      <c r="BB236" s="35">
        <f t="shared" si="877"/>
        <v>0</v>
      </c>
      <c r="BC236" s="29" t="s">
        <v>301</v>
      </c>
      <c r="BE236" s="11"/>
    </row>
    <row r="237" spans="1:58" ht="56.25" x14ac:dyDescent="0.3">
      <c r="A237" s="1" t="s">
        <v>349</v>
      </c>
      <c r="B237" s="59" t="s">
        <v>305</v>
      </c>
      <c r="C237" s="6" t="s">
        <v>32</v>
      </c>
      <c r="D237" s="35"/>
      <c r="E237" s="35">
        <v>574.9</v>
      </c>
      <c r="F237" s="35">
        <f t="shared" si="628"/>
        <v>574.9</v>
      </c>
      <c r="G237" s="35"/>
      <c r="H237" s="35">
        <f t="shared" si="857"/>
        <v>574.9</v>
      </c>
      <c r="I237" s="35"/>
      <c r="J237" s="35">
        <f t="shared" si="858"/>
        <v>574.9</v>
      </c>
      <c r="K237" s="35"/>
      <c r="L237" s="35">
        <f t="shared" si="859"/>
        <v>574.9</v>
      </c>
      <c r="M237" s="35"/>
      <c r="N237" s="35">
        <f t="shared" si="860"/>
        <v>574.9</v>
      </c>
      <c r="O237" s="78"/>
      <c r="P237" s="35">
        <f t="shared" si="861"/>
        <v>574.9</v>
      </c>
      <c r="Q237" s="35"/>
      <c r="R237" s="35">
        <f t="shared" si="862"/>
        <v>574.9</v>
      </c>
      <c r="S237" s="35"/>
      <c r="T237" s="35">
        <f t="shared" si="863"/>
        <v>574.9</v>
      </c>
      <c r="U237" s="35"/>
      <c r="V237" s="35">
        <f t="shared" si="864"/>
        <v>574.9</v>
      </c>
      <c r="W237" s="46"/>
      <c r="X237" s="35">
        <f t="shared" si="865"/>
        <v>574.9</v>
      </c>
      <c r="Y237" s="35"/>
      <c r="Z237" s="35"/>
      <c r="AA237" s="35">
        <f t="shared" si="638"/>
        <v>0</v>
      </c>
      <c r="AB237" s="35"/>
      <c r="AC237" s="35">
        <f t="shared" si="866"/>
        <v>0</v>
      </c>
      <c r="AD237" s="35"/>
      <c r="AE237" s="35">
        <f t="shared" si="867"/>
        <v>0</v>
      </c>
      <c r="AF237" s="35"/>
      <c r="AG237" s="35">
        <f t="shared" si="868"/>
        <v>0</v>
      </c>
      <c r="AH237" s="35"/>
      <c r="AI237" s="35">
        <f t="shared" si="869"/>
        <v>0</v>
      </c>
      <c r="AJ237" s="35"/>
      <c r="AK237" s="35">
        <f t="shared" si="870"/>
        <v>0</v>
      </c>
      <c r="AL237" s="46"/>
      <c r="AM237" s="35">
        <f t="shared" si="871"/>
        <v>0</v>
      </c>
      <c r="AN237" s="35"/>
      <c r="AO237" s="35">
        <v>7574</v>
      </c>
      <c r="AP237" s="35">
        <f t="shared" si="645"/>
        <v>7574</v>
      </c>
      <c r="AQ237" s="35"/>
      <c r="AR237" s="35">
        <f t="shared" si="872"/>
        <v>7574</v>
      </c>
      <c r="AS237" s="35"/>
      <c r="AT237" s="35">
        <f t="shared" si="873"/>
        <v>7574</v>
      </c>
      <c r="AU237" s="35"/>
      <c r="AV237" s="35">
        <f t="shared" si="874"/>
        <v>7574</v>
      </c>
      <c r="AW237" s="35"/>
      <c r="AX237" s="35">
        <f t="shared" si="875"/>
        <v>7574</v>
      </c>
      <c r="AY237" s="35"/>
      <c r="AZ237" s="35">
        <f t="shared" si="876"/>
        <v>7574</v>
      </c>
      <c r="BA237" s="46"/>
      <c r="BB237" s="35">
        <f t="shared" si="877"/>
        <v>7574</v>
      </c>
      <c r="BC237" s="39" t="s">
        <v>306</v>
      </c>
      <c r="BE237" s="11"/>
    </row>
    <row r="238" spans="1:58" ht="56.25" x14ac:dyDescent="0.3">
      <c r="A238" s="1" t="s">
        <v>361</v>
      </c>
      <c r="B238" s="59" t="s">
        <v>319</v>
      </c>
      <c r="C238" s="6" t="s">
        <v>32</v>
      </c>
      <c r="D238" s="35"/>
      <c r="E238" s="35"/>
      <c r="F238" s="35"/>
      <c r="G238" s="35">
        <v>397.92099999999999</v>
      </c>
      <c r="H238" s="35">
        <f t="shared" si="857"/>
        <v>397.92099999999999</v>
      </c>
      <c r="I238" s="35"/>
      <c r="J238" s="35">
        <f t="shared" si="858"/>
        <v>397.92099999999999</v>
      </c>
      <c r="K238" s="35"/>
      <c r="L238" s="35">
        <f t="shared" si="859"/>
        <v>397.92099999999999</v>
      </c>
      <c r="M238" s="35"/>
      <c r="N238" s="35">
        <f t="shared" si="860"/>
        <v>397.92099999999999</v>
      </c>
      <c r="O238" s="78">
        <v>303.142</v>
      </c>
      <c r="P238" s="35">
        <f t="shared" si="861"/>
        <v>701.06299999999999</v>
      </c>
      <c r="Q238" s="35"/>
      <c r="R238" s="35">
        <f t="shared" si="862"/>
        <v>701.06299999999999</v>
      </c>
      <c r="S238" s="35"/>
      <c r="T238" s="35">
        <f t="shared" si="863"/>
        <v>701.06299999999999</v>
      </c>
      <c r="U238" s="35"/>
      <c r="V238" s="35">
        <f t="shared" si="864"/>
        <v>701.06299999999999</v>
      </c>
      <c r="W238" s="46"/>
      <c r="X238" s="35">
        <f t="shared" si="865"/>
        <v>701.06299999999999</v>
      </c>
      <c r="Y238" s="35"/>
      <c r="Z238" s="35"/>
      <c r="AA238" s="35"/>
      <c r="AB238" s="35"/>
      <c r="AC238" s="35">
        <f t="shared" si="866"/>
        <v>0</v>
      </c>
      <c r="AD238" s="35"/>
      <c r="AE238" s="35">
        <f t="shared" si="867"/>
        <v>0</v>
      </c>
      <c r="AF238" s="35"/>
      <c r="AG238" s="35">
        <f t="shared" si="868"/>
        <v>0</v>
      </c>
      <c r="AH238" s="35"/>
      <c r="AI238" s="35">
        <f t="shared" si="869"/>
        <v>0</v>
      </c>
      <c r="AJ238" s="35"/>
      <c r="AK238" s="35">
        <f t="shared" si="870"/>
        <v>0</v>
      </c>
      <c r="AL238" s="46"/>
      <c r="AM238" s="35">
        <f t="shared" si="871"/>
        <v>0</v>
      </c>
      <c r="AN238" s="35"/>
      <c r="AO238" s="35"/>
      <c r="AP238" s="35"/>
      <c r="AQ238" s="35"/>
      <c r="AR238" s="35">
        <f t="shared" si="872"/>
        <v>0</v>
      </c>
      <c r="AS238" s="35"/>
      <c r="AT238" s="35">
        <f t="shared" si="873"/>
        <v>0</v>
      </c>
      <c r="AU238" s="35"/>
      <c r="AV238" s="35">
        <f t="shared" si="874"/>
        <v>0</v>
      </c>
      <c r="AW238" s="35"/>
      <c r="AX238" s="35">
        <f t="shared" si="875"/>
        <v>0</v>
      </c>
      <c r="AY238" s="35"/>
      <c r="AZ238" s="35">
        <f t="shared" si="876"/>
        <v>0</v>
      </c>
      <c r="BA238" s="46"/>
      <c r="BB238" s="35">
        <f t="shared" si="877"/>
        <v>0</v>
      </c>
      <c r="BC238" s="39" t="s">
        <v>318</v>
      </c>
      <c r="BE238" s="11"/>
    </row>
    <row r="239" spans="1:58" ht="56.25" x14ac:dyDescent="0.3">
      <c r="A239" s="1" t="s">
        <v>362</v>
      </c>
      <c r="B239" s="59" t="s">
        <v>320</v>
      </c>
      <c r="C239" s="6" t="s">
        <v>32</v>
      </c>
      <c r="D239" s="35"/>
      <c r="E239" s="35"/>
      <c r="F239" s="35"/>
      <c r="G239" s="35">
        <v>32.698999999999998</v>
      </c>
      <c r="H239" s="35">
        <f t="shared" si="857"/>
        <v>32.698999999999998</v>
      </c>
      <c r="I239" s="35"/>
      <c r="J239" s="35">
        <f t="shared" si="858"/>
        <v>32.698999999999998</v>
      </c>
      <c r="K239" s="35"/>
      <c r="L239" s="35">
        <f t="shared" si="859"/>
        <v>32.698999999999998</v>
      </c>
      <c r="M239" s="35"/>
      <c r="N239" s="35">
        <f t="shared" si="860"/>
        <v>32.698999999999998</v>
      </c>
      <c r="O239" s="78"/>
      <c r="P239" s="35">
        <f t="shared" si="861"/>
        <v>32.698999999999998</v>
      </c>
      <c r="Q239" s="35"/>
      <c r="R239" s="35">
        <f t="shared" si="862"/>
        <v>32.698999999999998</v>
      </c>
      <c r="S239" s="35"/>
      <c r="T239" s="35">
        <f t="shared" si="863"/>
        <v>32.698999999999998</v>
      </c>
      <c r="U239" s="35"/>
      <c r="V239" s="35">
        <f t="shared" si="864"/>
        <v>32.698999999999998</v>
      </c>
      <c r="W239" s="46"/>
      <c r="X239" s="35">
        <f t="shared" si="865"/>
        <v>32.698999999999998</v>
      </c>
      <c r="Y239" s="35"/>
      <c r="Z239" s="35"/>
      <c r="AA239" s="35"/>
      <c r="AB239" s="35"/>
      <c r="AC239" s="35">
        <f t="shared" si="866"/>
        <v>0</v>
      </c>
      <c r="AD239" s="35"/>
      <c r="AE239" s="35">
        <f t="shared" si="867"/>
        <v>0</v>
      </c>
      <c r="AF239" s="35"/>
      <c r="AG239" s="35">
        <f t="shared" si="868"/>
        <v>0</v>
      </c>
      <c r="AH239" s="35"/>
      <c r="AI239" s="35">
        <f t="shared" si="869"/>
        <v>0</v>
      </c>
      <c r="AJ239" s="35"/>
      <c r="AK239" s="35">
        <f t="shared" si="870"/>
        <v>0</v>
      </c>
      <c r="AL239" s="46"/>
      <c r="AM239" s="35">
        <f t="shared" si="871"/>
        <v>0</v>
      </c>
      <c r="AN239" s="35"/>
      <c r="AO239" s="35"/>
      <c r="AP239" s="35"/>
      <c r="AQ239" s="35"/>
      <c r="AR239" s="35">
        <f t="shared" si="872"/>
        <v>0</v>
      </c>
      <c r="AS239" s="35"/>
      <c r="AT239" s="35">
        <f t="shared" si="873"/>
        <v>0</v>
      </c>
      <c r="AU239" s="35"/>
      <c r="AV239" s="35">
        <f t="shared" si="874"/>
        <v>0</v>
      </c>
      <c r="AW239" s="35"/>
      <c r="AX239" s="35">
        <f t="shared" si="875"/>
        <v>0</v>
      </c>
      <c r="AY239" s="35"/>
      <c r="AZ239" s="35">
        <f t="shared" si="876"/>
        <v>0</v>
      </c>
      <c r="BA239" s="46"/>
      <c r="BB239" s="35">
        <f t="shared" si="877"/>
        <v>0</v>
      </c>
      <c r="BC239" s="39" t="s">
        <v>321</v>
      </c>
      <c r="BE239" s="11"/>
    </row>
    <row r="240" spans="1:58" x14ac:dyDescent="0.3">
      <c r="A240" s="1"/>
      <c r="B240" s="59" t="s">
        <v>329</v>
      </c>
      <c r="C240" s="6"/>
      <c r="D240" s="37"/>
      <c r="E240" s="37"/>
      <c r="F240" s="37"/>
      <c r="G240" s="37">
        <f>G241</f>
        <v>0</v>
      </c>
      <c r="H240" s="37">
        <f t="shared" ref="H240:Z240" si="879">H241</f>
        <v>0</v>
      </c>
      <c r="I240" s="37">
        <f>I241</f>
        <v>0</v>
      </c>
      <c r="J240" s="37">
        <f t="shared" si="879"/>
        <v>0</v>
      </c>
      <c r="K240" s="37">
        <f>K241</f>
        <v>0</v>
      </c>
      <c r="L240" s="37">
        <f t="shared" si="879"/>
        <v>0</v>
      </c>
      <c r="M240" s="37">
        <f>M241</f>
        <v>0</v>
      </c>
      <c r="N240" s="37">
        <f t="shared" si="879"/>
        <v>0</v>
      </c>
      <c r="O240" s="37">
        <f>O241</f>
        <v>0</v>
      </c>
      <c r="P240" s="37">
        <f t="shared" si="879"/>
        <v>0</v>
      </c>
      <c r="Q240" s="37">
        <f>Q241</f>
        <v>0</v>
      </c>
      <c r="R240" s="37">
        <f t="shared" si="879"/>
        <v>0</v>
      </c>
      <c r="S240" s="37">
        <f>S241</f>
        <v>0</v>
      </c>
      <c r="T240" s="37">
        <f t="shared" si="879"/>
        <v>0</v>
      </c>
      <c r="U240" s="35">
        <f>U241</f>
        <v>0</v>
      </c>
      <c r="V240" s="37">
        <f t="shared" si="879"/>
        <v>0</v>
      </c>
      <c r="W240" s="37">
        <f>W241+W242+W243</f>
        <v>7668.65</v>
      </c>
      <c r="X240" s="35">
        <f t="shared" si="879"/>
        <v>0</v>
      </c>
      <c r="Y240" s="37">
        <f t="shared" si="879"/>
        <v>0</v>
      </c>
      <c r="Z240" s="37">
        <f t="shared" si="879"/>
        <v>0</v>
      </c>
      <c r="AA240" s="37"/>
      <c r="AB240" s="37">
        <f t="shared" ref="AB240:AM240" si="880">-AB241</f>
        <v>0</v>
      </c>
      <c r="AC240" s="37">
        <f t="shared" si="880"/>
        <v>0</v>
      </c>
      <c r="AD240" s="37">
        <f t="shared" si="880"/>
        <v>0</v>
      </c>
      <c r="AE240" s="37">
        <f t="shared" si="880"/>
        <v>0</v>
      </c>
      <c r="AF240" s="37">
        <f t="shared" si="880"/>
        <v>0</v>
      </c>
      <c r="AG240" s="37">
        <f t="shared" si="880"/>
        <v>0</v>
      </c>
      <c r="AH240" s="37">
        <f t="shared" si="880"/>
        <v>0</v>
      </c>
      <c r="AI240" s="37">
        <f t="shared" si="880"/>
        <v>0</v>
      </c>
      <c r="AJ240" s="35">
        <f t="shared" si="880"/>
        <v>0</v>
      </c>
      <c r="AK240" s="37">
        <f t="shared" si="880"/>
        <v>0</v>
      </c>
      <c r="AL240" s="37">
        <f>AL241+AL242+AL243</f>
        <v>0</v>
      </c>
      <c r="AM240" s="35">
        <f t="shared" si="880"/>
        <v>0</v>
      </c>
      <c r="AN240" s="37"/>
      <c r="AO240" s="37"/>
      <c r="AP240" s="37"/>
      <c r="AQ240" s="37">
        <f t="shared" ref="AQ240:BB240" si="881">AQ241</f>
        <v>0</v>
      </c>
      <c r="AR240" s="37">
        <f t="shared" si="881"/>
        <v>0</v>
      </c>
      <c r="AS240" s="37">
        <f t="shared" si="881"/>
        <v>0</v>
      </c>
      <c r="AT240" s="37">
        <f t="shared" si="881"/>
        <v>0</v>
      </c>
      <c r="AU240" s="37">
        <f t="shared" si="881"/>
        <v>0</v>
      </c>
      <c r="AV240" s="37">
        <f t="shared" si="881"/>
        <v>0</v>
      </c>
      <c r="AW240" s="37">
        <f t="shared" si="881"/>
        <v>0</v>
      </c>
      <c r="AX240" s="37">
        <f t="shared" si="881"/>
        <v>0</v>
      </c>
      <c r="AY240" s="35">
        <f t="shared" si="881"/>
        <v>0</v>
      </c>
      <c r="AZ240" s="37">
        <f t="shared" si="881"/>
        <v>0</v>
      </c>
      <c r="BA240" s="37">
        <f>BA241+BA242+BA243</f>
        <v>0</v>
      </c>
      <c r="BB240" s="35">
        <f t="shared" si="881"/>
        <v>0</v>
      </c>
      <c r="BC240" s="56"/>
      <c r="BD240" s="24"/>
      <c r="BE240" s="17"/>
      <c r="BF240" s="18"/>
    </row>
    <row r="241" spans="1:58" ht="56.25" hidden="1" x14ac:dyDescent="0.3">
      <c r="A241" s="1"/>
      <c r="B241" s="59" t="s">
        <v>326</v>
      </c>
      <c r="C241" s="6" t="s">
        <v>327</v>
      </c>
      <c r="D241" s="35"/>
      <c r="E241" s="35"/>
      <c r="F241" s="35"/>
      <c r="G241" s="35"/>
      <c r="H241" s="35">
        <f t="shared" si="857"/>
        <v>0</v>
      </c>
      <c r="I241" s="35"/>
      <c r="J241" s="35">
        <f t="shared" ref="J241:J244" si="882">H241+I241</f>
        <v>0</v>
      </c>
      <c r="K241" s="35"/>
      <c r="L241" s="35">
        <f t="shared" ref="L241:L244" si="883">J241+K241</f>
        <v>0</v>
      </c>
      <c r="M241" s="35"/>
      <c r="N241" s="35">
        <f t="shared" ref="N241:N244" si="884">L241+M241</f>
        <v>0</v>
      </c>
      <c r="O241" s="78"/>
      <c r="P241" s="35">
        <f t="shared" ref="P241:P244" si="885">N241+O241</f>
        <v>0</v>
      </c>
      <c r="Q241" s="35"/>
      <c r="R241" s="35">
        <f t="shared" ref="R241:R244" si="886">P241+Q241</f>
        <v>0</v>
      </c>
      <c r="S241" s="35"/>
      <c r="T241" s="35">
        <f t="shared" ref="T241:T244" si="887">R241+S241</f>
        <v>0</v>
      </c>
      <c r="U241" s="35"/>
      <c r="V241" s="35">
        <f t="shared" ref="V241:V244" si="888">T241+U241</f>
        <v>0</v>
      </c>
      <c r="W241" s="46"/>
      <c r="X241" s="35">
        <f t="shared" ref="X241:X244" si="889">V241+W241</f>
        <v>0</v>
      </c>
      <c r="Y241" s="35"/>
      <c r="Z241" s="35"/>
      <c r="AA241" s="35"/>
      <c r="AB241" s="35"/>
      <c r="AC241" s="35">
        <f t="shared" si="866"/>
        <v>0</v>
      </c>
      <c r="AD241" s="35"/>
      <c r="AE241" s="35">
        <f t="shared" ref="AE241:AE244" si="890">AC241+AD241</f>
        <v>0</v>
      </c>
      <c r="AF241" s="35"/>
      <c r="AG241" s="35">
        <f t="shared" ref="AG241:AG244" si="891">AE241+AF241</f>
        <v>0</v>
      </c>
      <c r="AH241" s="35"/>
      <c r="AI241" s="35">
        <f t="shared" ref="AI241:AI244" si="892">AG241+AH241</f>
        <v>0</v>
      </c>
      <c r="AJ241" s="35"/>
      <c r="AK241" s="35">
        <f t="shared" ref="AK241:AK244" si="893">AI241+AJ241</f>
        <v>0</v>
      </c>
      <c r="AL241" s="46"/>
      <c r="AM241" s="35">
        <f t="shared" ref="AM241:AM244" si="894">AK241+AL241</f>
        <v>0</v>
      </c>
      <c r="AN241" s="35"/>
      <c r="AO241" s="35"/>
      <c r="AP241" s="35"/>
      <c r="AQ241" s="35"/>
      <c r="AR241" s="35">
        <f t="shared" ref="AR241" si="895">AP241+AQ241</f>
        <v>0</v>
      </c>
      <c r="AS241" s="35"/>
      <c r="AT241" s="35">
        <f t="shared" ref="AT241:AT244" si="896">AR241+AS241</f>
        <v>0</v>
      </c>
      <c r="AU241" s="35"/>
      <c r="AV241" s="35">
        <f t="shared" ref="AV241:AV244" si="897">AT241+AU241</f>
        <v>0</v>
      </c>
      <c r="AW241" s="35"/>
      <c r="AX241" s="35">
        <f t="shared" ref="AX241:AX244" si="898">AV241+AW241</f>
        <v>0</v>
      </c>
      <c r="AY241" s="35"/>
      <c r="AZ241" s="35">
        <f t="shared" ref="AZ241:AZ244" si="899">AX241+AY241</f>
        <v>0</v>
      </c>
      <c r="BA241" s="46"/>
      <c r="BB241" s="35">
        <f t="shared" ref="BB241:BB244" si="900">AZ241+BA241</f>
        <v>0</v>
      </c>
      <c r="BC241" s="39" t="s">
        <v>328</v>
      </c>
      <c r="BD241" s="23" t="s">
        <v>51</v>
      </c>
      <c r="BE241" s="11"/>
    </row>
    <row r="242" spans="1:58" ht="56.25" x14ac:dyDescent="0.3">
      <c r="A242" s="1" t="s">
        <v>366</v>
      </c>
      <c r="B242" s="59" t="s">
        <v>367</v>
      </c>
      <c r="C242" s="6" t="s">
        <v>32</v>
      </c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78"/>
      <c r="P242" s="35"/>
      <c r="Q242" s="35"/>
      <c r="R242" s="35"/>
      <c r="S242" s="35"/>
      <c r="T242" s="35"/>
      <c r="U242" s="35"/>
      <c r="V242" s="35"/>
      <c r="W242" s="46">
        <v>6146.05</v>
      </c>
      <c r="X242" s="35">
        <f t="shared" si="889"/>
        <v>6146.05</v>
      </c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46"/>
      <c r="AM242" s="35">
        <f t="shared" si="894"/>
        <v>0</v>
      </c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46"/>
      <c r="BB242" s="35">
        <f t="shared" si="900"/>
        <v>0</v>
      </c>
      <c r="BC242" s="39" t="s">
        <v>368</v>
      </c>
      <c r="BE242" s="11"/>
    </row>
    <row r="243" spans="1:58" ht="56.25" x14ac:dyDescent="0.3">
      <c r="A243" s="1" t="s">
        <v>369</v>
      </c>
      <c r="B243" s="59" t="s">
        <v>370</v>
      </c>
      <c r="C243" s="6" t="s">
        <v>32</v>
      </c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78"/>
      <c r="P243" s="35"/>
      <c r="Q243" s="35"/>
      <c r="R243" s="35"/>
      <c r="S243" s="35"/>
      <c r="T243" s="35"/>
      <c r="U243" s="35"/>
      <c r="V243" s="35"/>
      <c r="W243" s="46">
        <v>1522.6</v>
      </c>
      <c r="X243" s="35">
        <f t="shared" si="889"/>
        <v>1522.6</v>
      </c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46"/>
      <c r="AM243" s="35">
        <f t="shared" si="894"/>
        <v>0</v>
      </c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35"/>
      <c r="AZ243" s="35"/>
      <c r="BA243" s="46"/>
      <c r="BB243" s="35">
        <f t="shared" si="900"/>
        <v>0</v>
      </c>
      <c r="BC243" s="39" t="s">
        <v>371</v>
      </c>
      <c r="BE243" s="11"/>
    </row>
    <row r="244" spans="1:58" x14ac:dyDescent="0.3">
      <c r="A244" s="62"/>
      <c r="B244" s="59" t="s">
        <v>8</v>
      </c>
      <c r="C244" s="59"/>
      <c r="D244" s="37">
        <f>D15+D85+D126+D149+D205+D209+D225</f>
        <v>5390307.2000000002</v>
      </c>
      <c r="E244" s="37">
        <f>E15+E85+E126+E149+E205+E209+E225</f>
        <v>-8893.5129999999263</v>
      </c>
      <c r="F244" s="37">
        <f t="shared" si="628"/>
        <v>5381413.6869999999</v>
      </c>
      <c r="G244" s="37">
        <f>G15+G85+G126+G149+G205+G209+G225+G240</f>
        <v>343377.679</v>
      </c>
      <c r="H244" s="37">
        <f t="shared" si="857"/>
        <v>5724791.3660000004</v>
      </c>
      <c r="I244" s="37">
        <f>I15+I85+I126+I149+I205+I209+I225+I240</f>
        <v>4.5474735088646412E-13</v>
      </c>
      <c r="J244" s="37">
        <f t="shared" si="882"/>
        <v>5724791.3660000004</v>
      </c>
      <c r="K244" s="37">
        <f>K15+K85+K126+K149+K205+K209+K225+K240</f>
        <v>-8668.4629999999997</v>
      </c>
      <c r="L244" s="37">
        <f t="shared" si="883"/>
        <v>5716122.9029999999</v>
      </c>
      <c r="M244" s="37">
        <f>M15+M85+M126+M149+M205+M209+M225+M240</f>
        <v>0</v>
      </c>
      <c r="N244" s="37">
        <f t="shared" si="884"/>
        <v>5716122.9029999999</v>
      </c>
      <c r="O244" s="37">
        <f>O15+O85+O126+O149+O205+O209+O225+O240</f>
        <v>275299.42099999997</v>
      </c>
      <c r="P244" s="37">
        <f t="shared" si="885"/>
        <v>5991422.324</v>
      </c>
      <c r="Q244" s="37">
        <f>Q15+Q85+Q126+Q149+Q205+Q209+Q225+Q240</f>
        <v>1175.914</v>
      </c>
      <c r="R244" s="37">
        <f t="shared" si="886"/>
        <v>5992598.2379999999</v>
      </c>
      <c r="S244" s="37">
        <f>S15+S85+S126+S149+S205+S209+S225+S240</f>
        <v>-3272.2430000000031</v>
      </c>
      <c r="T244" s="37">
        <f t="shared" si="887"/>
        <v>5989325.9950000001</v>
      </c>
      <c r="U244" s="35">
        <f>U15+U85+U126+U149+U205+U209+U225+U240</f>
        <v>202.001</v>
      </c>
      <c r="V244" s="37">
        <f t="shared" si="888"/>
        <v>5989527.9960000003</v>
      </c>
      <c r="W244" s="37">
        <f>W15+W85+W126+W149+W205+W209+W225+W240+W203</f>
        <v>-287070.05799999996</v>
      </c>
      <c r="X244" s="35">
        <f t="shared" si="889"/>
        <v>5702457.9380000001</v>
      </c>
      <c r="Y244" s="37">
        <f>Y15+Y85+Y126+Y149+Y205+Y209+Y225</f>
        <v>9388941.6999999993</v>
      </c>
      <c r="Z244" s="37">
        <f>Z15+Z85+Z126+Z149+Z205+Z209+Z225</f>
        <v>583481.68999999994</v>
      </c>
      <c r="AA244" s="37">
        <f t="shared" si="638"/>
        <v>9972423.3899999987</v>
      </c>
      <c r="AB244" s="37">
        <f>AB15+AB85+AB126+AB149+AB205+AB209+AB225+AB240</f>
        <v>106538.943</v>
      </c>
      <c r="AC244" s="37">
        <f t="shared" si="866"/>
        <v>10078962.332999999</v>
      </c>
      <c r="AD244" s="37">
        <f>AD15+AD85+AD126+AD149+AD205+AD209+AD225+AD240</f>
        <v>0</v>
      </c>
      <c r="AE244" s="37">
        <f t="shared" si="890"/>
        <v>10078962.332999999</v>
      </c>
      <c r="AF244" s="37">
        <f>AF15+AF85+AF126+AF149+AF205+AF209+AF225+AF240</f>
        <v>0</v>
      </c>
      <c r="AG244" s="37">
        <f t="shared" si="891"/>
        <v>10078962.332999999</v>
      </c>
      <c r="AH244" s="37">
        <f>AH15+AH85+AH126+AH149+AH205+AH209+AH225+AH240</f>
        <v>-220884.68000000002</v>
      </c>
      <c r="AI244" s="37">
        <f t="shared" si="892"/>
        <v>9858077.652999999</v>
      </c>
      <c r="AJ244" s="35">
        <f>AJ15+AJ85+AJ126+AJ149+AJ205+AJ209+AJ225+AJ240</f>
        <v>-186318.69099999999</v>
      </c>
      <c r="AK244" s="37">
        <f t="shared" si="893"/>
        <v>9671758.9619999994</v>
      </c>
      <c r="AL244" s="37">
        <f>AL15+AL85+AL126+AL149+AL205+AL209+AL225+AL240+AL203</f>
        <v>104517.359</v>
      </c>
      <c r="AM244" s="35">
        <f t="shared" si="894"/>
        <v>9776276.3209999986</v>
      </c>
      <c r="AN244" s="37">
        <f>AN15+AN85+AN126+AN149+AN205+AN209+AN225</f>
        <v>4222513.8000000007</v>
      </c>
      <c r="AO244" s="37">
        <f>AO15+AO85+AO126+AO149+AO205+AO209+AO225</f>
        <v>50756.650000000023</v>
      </c>
      <c r="AP244" s="37">
        <f t="shared" si="645"/>
        <v>4273270.4500000011</v>
      </c>
      <c r="AQ244" s="37">
        <f>AQ15+AQ85+AQ126+AQ149+AQ205+AQ209+AQ225+AQ240</f>
        <v>130724.838</v>
      </c>
      <c r="AR244" s="37">
        <f t="shared" si="872"/>
        <v>4403995.2880000016</v>
      </c>
      <c r="AS244" s="37">
        <f>AS15+AS85+AS126+AS149+AS205+AS209+AS225+AS240</f>
        <v>0</v>
      </c>
      <c r="AT244" s="37">
        <f t="shared" si="896"/>
        <v>4403995.2880000016</v>
      </c>
      <c r="AU244" s="37">
        <f>AU15+AU85+AU126+AU149+AU205+AU209+AU225+AU240</f>
        <v>0</v>
      </c>
      <c r="AV244" s="37">
        <f t="shared" si="897"/>
        <v>4403995.2880000016</v>
      </c>
      <c r="AW244" s="37">
        <f>AW15+AW85+AW126+AW149+AW205+AW209+AW225+AW240</f>
        <v>124349.08899999998</v>
      </c>
      <c r="AX244" s="37">
        <f t="shared" si="898"/>
        <v>4528344.3770000013</v>
      </c>
      <c r="AY244" s="35">
        <f>AY15+AY85+AY126+AY149+AY205+AY209+AY225+AY240</f>
        <v>-103801.60000000001</v>
      </c>
      <c r="AZ244" s="37">
        <f t="shared" si="899"/>
        <v>4424542.7770000016</v>
      </c>
      <c r="BA244" s="37">
        <f>BA15+BA85+BA126+BA149+BA205+BA209+BA225+BA240+BA203</f>
        <v>150338.503</v>
      </c>
      <c r="BB244" s="35">
        <f t="shared" si="900"/>
        <v>4574881.2800000012</v>
      </c>
      <c r="BC244" s="31"/>
      <c r="BD244" s="24"/>
      <c r="BE244" s="17"/>
      <c r="BF244" s="18"/>
    </row>
    <row r="245" spans="1:58" x14ac:dyDescent="0.3">
      <c r="A245" s="62"/>
      <c r="B245" s="94" t="s">
        <v>9</v>
      </c>
      <c r="C245" s="61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78"/>
      <c r="P245" s="35"/>
      <c r="Q245" s="35"/>
      <c r="R245" s="35"/>
      <c r="S245" s="35"/>
      <c r="T245" s="35"/>
      <c r="U245" s="35"/>
      <c r="V245" s="35"/>
      <c r="W245" s="46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46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5"/>
      <c r="BA245" s="46"/>
      <c r="BB245" s="35"/>
      <c r="BC245" s="29"/>
      <c r="BE245" s="11"/>
    </row>
    <row r="246" spans="1:58" x14ac:dyDescent="0.3">
      <c r="A246" s="62"/>
      <c r="B246" s="94" t="s">
        <v>20</v>
      </c>
      <c r="C246" s="63"/>
      <c r="D246" s="35">
        <f>D152</f>
        <v>621346</v>
      </c>
      <c r="E246" s="35">
        <f>E152</f>
        <v>0</v>
      </c>
      <c r="F246" s="35">
        <f t="shared" si="628"/>
        <v>621346</v>
      </c>
      <c r="G246" s="35">
        <f>G152</f>
        <v>0</v>
      </c>
      <c r="H246" s="35">
        <f t="shared" ref="H246:H249" si="901">F246+G246</f>
        <v>621346</v>
      </c>
      <c r="I246" s="35">
        <f>I152</f>
        <v>0</v>
      </c>
      <c r="J246" s="35">
        <f t="shared" ref="J246:J249" si="902">H246+I246</f>
        <v>621346</v>
      </c>
      <c r="K246" s="35">
        <f>K152</f>
        <v>0</v>
      </c>
      <c r="L246" s="35">
        <f t="shared" ref="L246:L249" si="903">J246+K246</f>
        <v>621346</v>
      </c>
      <c r="M246" s="35">
        <f>M152</f>
        <v>0</v>
      </c>
      <c r="N246" s="35">
        <f t="shared" ref="N246:N249" si="904">L246+M246</f>
        <v>621346</v>
      </c>
      <c r="O246" s="78">
        <f>O152</f>
        <v>0</v>
      </c>
      <c r="P246" s="35">
        <f t="shared" ref="P246:P249" si="905">N246+O246</f>
        <v>621346</v>
      </c>
      <c r="Q246" s="35">
        <f>Q152</f>
        <v>0</v>
      </c>
      <c r="R246" s="35">
        <f t="shared" ref="R246:R249" si="906">P246+Q246</f>
        <v>621346</v>
      </c>
      <c r="S246" s="35">
        <f>S152</f>
        <v>0</v>
      </c>
      <c r="T246" s="35">
        <f t="shared" ref="T246:T249" si="907">R246+S246</f>
        <v>621346</v>
      </c>
      <c r="U246" s="35">
        <f>U152</f>
        <v>0</v>
      </c>
      <c r="V246" s="35">
        <f t="shared" ref="V246:V249" si="908">T246+U246</f>
        <v>621346</v>
      </c>
      <c r="W246" s="46">
        <f>W152</f>
        <v>-213603.4</v>
      </c>
      <c r="X246" s="35">
        <f t="shared" ref="X246:X249" si="909">V246+W246</f>
        <v>407742.6</v>
      </c>
      <c r="Y246" s="35">
        <f>Y152</f>
        <v>525000</v>
      </c>
      <c r="Z246" s="35">
        <f>Z152</f>
        <v>0</v>
      </c>
      <c r="AA246" s="35">
        <f t="shared" si="638"/>
        <v>525000</v>
      </c>
      <c r="AB246" s="35">
        <f>AB152</f>
        <v>0</v>
      </c>
      <c r="AC246" s="35">
        <f t="shared" ref="AC246:AC249" si="910">AA246+AB246</f>
        <v>525000</v>
      </c>
      <c r="AD246" s="35">
        <f>AD152</f>
        <v>0</v>
      </c>
      <c r="AE246" s="35">
        <f t="shared" ref="AE246:AE249" si="911">AC246+AD246</f>
        <v>525000</v>
      </c>
      <c r="AF246" s="35">
        <f>AF152</f>
        <v>0</v>
      </c>
      <c r="AG246" s="35">
        <f t="shared" ref="AG246:AG249" si="912">AE246+AF246</f>
        <v>525000</v>
      </c>
      <c r="AH246" s="35">
        <f>AH152</f>
        <v>0</v>
      </c>
      <c r="AI246" s="35">
        <f t="shared" ref="AI246:AI249" si="913">AG246+AH246</f>
        <v>525000</v>
      </c>
      <c r="AJ246" s="35">
        <f>AJ152</f>
        <v>0</v>
      </c>
      <c r="AK246" s="35">
        <f t="shared" ref="AK246:AK249" si="914">AI246+AJ246</f>
        <v>525000</v>
      </c>
      <c r="AL246" s="46">
        <f>AL152</f>
        <v>88311.4</v>
      </c>
      <c r="AM246" s="35">
        <f t="shared" ref="AM246:AM249" si="915">AK246+AL246</f>
        <v>613311.4</v>
      </c>
      <c r="AN246" s="35">
        <f>AN152</f>
        <v>1125000</v>
      </c>
      <c r="AO246" s="35">
        <f>AO152</f>
        <v>0</v>
      </c>
      <c r="AP246" s="35">
        <f t="shared" si="645"/>
        <v>1125000</v>
      </c>
      <c r="AQ246" s="35">
        <f>AQ152</f>
        <v>0</v>
      </c>
      <c r="AR246" s="35">
        <f t="shared" ref="AR246:AR249" si="916">AP246+AQ246</f>
        <v>1125000</v>
      </c>
      <c r="AS246" s="35">
        <f>AS152</f>
        <v>0</v>
      </c>
      <c r="AT246" s="35">
        <f t="shared" ref="AT246:AT249" si="917">AR246+AS246</f>
        <v>1125000</v>
      </c>
      <c r="AU246" s="35">
        <f>AU152</f>
        <v>0</v>
      </c>
      <c r="AV246" s="35">
        <f t="shared" ref="AV246:AV249" si="918">AT246+AU246</f>
        <v>1125000</v>
      </c>
      <c r="AW246" s="35">
        <f>AW152</f>
        <v>0</v>
      </c>
      <c r="AX246" s="35">
        <f t="shared" ref="AX246:AX249" si="919">AV246+AW246</f>
        <v>1125000</v>
      </c>
      <c r="AY246" s="35">
        <f>AY152</f>
        <v>0</v>
      </c>
      <c r="AZ246" s="35">
        <f t="shared" ref="AZ246:AZ249" si="920">AX246+AY246</f>
        <v>1125000</v>
      </c>
      <c r="BA246" s="46">
        <f>BA152</f>
        <v>-2.9103830456733704E-11</v>
      </c>
      <c r="BB246" s="35">
        <f t="shared" ref="BB246:BB249" si="921">AZ246+BA246</f>
        <v>1125000</v>
      </c>
      <c r="BC246" s="29"/>
      <c r="BE246" s="11"/>
    </row>
    <row r="247" spans="1:58" x14ac:dyDescent="0.3">
      <c r="A247" s="62"/>
      <c r="B247" s="94" t="s">
        <v>12</v>
      </c>
      <c r="C247" s="63"/>
      <c r="D247" s="35">
        <f>D18+D88+D129+D212</f>
        <v>449555.10000000003</v>
      </c>
      <c r="E247" s="35">
        <f>E18+E88+E129+E212</f>
        <v>-66895.599999999991</v>
      </c>
      <c r="F247" s="35">
        <f t="shared" si="628"/>
        <v>382659.50000000006</v>
      </c>
      <c r="G247" s="35">
        <f>G18+G88+G129+G212</f>
        <v>0</v>
      </c>
      <c r="H247" s="35">
        <f t="shared" si="901"/>
        <v>382659.50000000006</v>
      </c>
      <c r="I247" s="35">
        <f>I18+I88+I129+I212</f>
        <v>0</v>
      </c>
      <c r="J247" s="35">
        <f t="shared" si="902"/>
        <v>382659.50000000006</v>
      </c>
      <c r="K247" s="35">
        <f>K18+K88+K129+K212</f>
        <v>0</v>
      </c>
      <c r="L247" s="35">
        <f t="shared" si="903"/>
        <v>382659.50000000006</v>
      </c>
      <c r="M247" s="35">
        <f>M18+M88+M129+M212</f>
        <v>0</v>
      </c>
      <c r="N247" s="35">
        <f t="shared" si="904"/>
        <v>382659.50000000006</v>
      </c>
      <c r="O247" s="78">
        <f>O18+O88+O129+O212</f>
        <v>1056.8</v>
      </c>
      <c r="P247" s="35">
        <f t="shared" si="905"/>
        <v>383716.30000000005</v>
      </c>
      <c r="Q247" s="35">
        <f>Q18+Q88+Q129+Q212</f>
        <v>0</v>
      </c>
      <c r="R247" s="35">
        <f t="shared" si="906"/>
        <v>383716.30000000005</v>
      </c>
      <c r="S247" s="35">
        <f>S18+S88+S129+S212</f>
        <v>0</v>
      </c>
      <c r="T247" s="35">
        <f t="shared" si="907"/>
        <v>383716.30000000005</v>
      </c>
      <c r="U247" s="35">
        <f>U18+U88+U129+U212</f>
        <v>0</v>
      </c>
      <c r="V247" s="35">
        <f t="shared" si="908"/>
        <v>383716.30000000005</v>
      </c>
      <c r="W247" s="46">
        <f>W18+W88+W129+W212</f>
        <v>0</v>
      </c>
      <c r="X247" s="35">
        <f t="shared" si="909"/>
        <v>383716.30000000005</v>
      </c>
      <c r="Y247" s="35">
        <f>Y18+Y88+Y129+Y212</f>
        <v>283053.8</v>
      </c>
      <c r="Z247" s="35">
        <f>Z18+Z88+Z129+Z212</f>
        <v>50521.599999999999</v>
      </c>
      <c r="AA247" s="35">
        <f t="shared" si="638"/>
        <v>333575.39999999997</v>
      </c>
      <c r="AB247" s="35">
        <f>AB18+AB88+AB129+AB212</f>
        <v>0</v>
      </c>
      <c r="AC247" s="35">
        <f t="shared" si="910"/>
        <v>333575.39999999997</v>
      </c>
      <c r="AD247" s="35">
        <f>AD18+AD88+AD129+AD212</f>
        <v>0</v>
      </c>
      <c r="AE247" s="35">
        <f t="shared" si="911"/>
        <v>333575.39999999997</v>
      </c>
      <c r="AF247" s="35">
        <f>AF18+AF88+AF129+AF212</f>
        <v>0</v>
      </c>
      <c r="AG247" s="35">
        <f t="shared" si="912"/>
        <v>333575.39999999997</v>
      </c>
      <c r="AH247" s="35">
        <f>AH18+AH88+AH129+AH212</f>
        <v>-75909.899000000005</v>
      </c>
      <c r="AI247" s="35">
        <f t="shared" si="913"/>
        <v>257665.50099999996</v>
      </c>
      <c r="AJ247" s="35">
        <f>AJ18+AJ88+AJ129+AJ212</f>
        <v>0</v>
      </c>
      <c r="AK247" s="35">
        <f t="shared" si="914"/>
        <v>257665.50099999996</v>
      </c>
      <c r="AL247" s="46">
        <f>AL18+AL88+AL129+AL212</f>
        <v>0</v>
      </c>
      <c r="AM247" s="35">
        <f t="shared" si="915"/>
        <v>257665.50099999996</v>
      </c>
      <c r="AN247" s="35">
        <f>AN18+AN88+AN129+AN212</f>
        <v>368128.70000000007</v>
      </c>
      <c r="AO247" s="35">
        <f>AO18+AO88+AO129+AO212</f>
        <v>0</v>
      </c>
      <c r="AP247" s="35">
        <f t="shared" si="645"/>
        <v>368128.70000000007</v>
      </c>
      <c r="AQ247" s="35">
        <f>AQ18+AQ88+AQ129+AQ212</f>
        <v>0</v>
      </c>
      <c r="AR247" s="35">
        <f t="shared" si="916"/>
        <v>368128.70000000007</v>
      </c>
      <c r="AS247" s="35">
        <f>AS18+AS88+AS129+AS212</f>
        <v>0</v>
      </c>
      <c r="AT247" s="35">
        <f t="shared" si="917"/>
        <v>368128.70000000007</v>
      </c>
      <c r="AU247" s="35">
        <f>AU18+AU88+AU129+AU212</f>
        <v>0</v>
      </c>
      <c r="AV247" s="35">
        <f t="shared" si="918"/>
        <v>368128.70000000007</v>
      </c>
      <c r="AW247" s="35">
        <f>AW18+AW88+AW129+AW212</f>
        <v>50423.485999999997</v>
      </c>
      <c r="AX247" s="35">
        <f t="shared" si="919"/>
        <v>418552.18600000005</v>
      </c>
      <c r="AY247" s="35">
        <f>AY18+AY88+AY129+AY212</f>
        <v>0</v>
      </c>
      <c r="AZ247" s="35">
        <f t="shared" si="920"/>
        <v>418552.18600000005</v>
      </c>
      <c r="BA247" s="46">
        <f>BA18+BA88+BA129+BA212</f>
        <v>0</v>
      </c>
      <c r="BB247" s="35">
        <f t="shared" si="921"/>
        <v>418552.18600000005</v>
      </c>
      <c r="BC247" s="29"/>
      <c r="BE247" s="11"/>
    </row>
    <row r="248" spans="1:58" x14ac:dyDescent="0.3">
      <c r="A248" s="62"/>
      <c r="B248" s="94" t="s">
        <v>19</v>
      </c>
      <c r="C248" s="63"/>
      <c r="D248" s="35">
        <f>D19+D89</f>
        <v>562558.19999999995</v>
      </c>
      <c r="E248" s="35">
        <f>E19+E89</f>
        <v>129888.70000000001</v>
      </c>
      <c r="F248" s="35">
        <f t="shared" si="628"/>
        <v>692446.89999999991</v>
      </c>
      <c r="G248" s="35">
        <f>G19+G89</f>
        <v>0</v>
      </c>
      <c r="H248" s="35">
        <f t="shared" si="901"/>
        <v>692446.89999999991</v>
      </c>
      <c r="I248" s="35">
        <f>I19+I89</f>
        <v>0</v>
      </c>
      <c r="J248" s="35">
        <f t="shared" si="902"/>
        <v>692446.89999999991</v>
      </c>
      <c r="K248" s="35">
        <f>K19+K89+K153</f>
        <v>0</v>
      </c>
      <c r="L248" s="35">
        <f t="shared" si="903"/>
        <v>692446.89999999991</v>
      </c>
      <c r="M248" s="35">
        <f>M19+M89+M153</f>
        <v>0</v>
      </c>
      <c r="N248" s="35">
        <f t="shared" si="904"/>
        <v>692446.89999999991</v>
      </c>
      <c r="O248" s="78">
        <f>O19+O89+O153</f>
        <v>256500</v>
      </c>
      <c r="P248" s="35">
        <f t="shared" si="905"/>
        <v>948946.89999999991</v>
      </c>
      <c r="Q248" s="35">
        <f>Q19+Q89+Q153</f>
        <v>0</v>
      </c>
      <c r="R248" s="35">
        <f t="shared" si="906"/>
        <v>948946.89999999991</v>
      </c>
      <c r="S248" s="35">
        <f>S19+S89+S153</f>
        <v>0</v>
      </c>
      <c r="T248" s="35">
        <f t="shared" si="907"/>
        <v>948946.89999999991</v>
      </c>
      <c r="U248" s="35">
        <f>U19+U89+U153</f>
        <v>0</v>
      </c>
      <c r="V248" s="35">
        <f t="shared" si="908"/>
        <v>948946.89999999991</v>
      </c>
      <c r="W248" s="46">
        <f>W19+W89+W153</f>
        <v>0</v>
      </c>
      <c r="X248" s="35">
        <f t="shared" si="909"/>
        <v>948946.89999999991</v>
      </c>
      <c r="Y248" s="35">
        <f>Y19+Y89</f>
        <v>103845.8</v>
      </c>
      <c r="Z248" s="35">
        <f>Z19+Z89</f>
        <v>959911</v>
      </c>
      <c r="AA248" s="35">
        <f t="shared" si="638"/>
        <v>1063756.8</v>
      </c>
      <c r="AB248" s="35">
        <f>AB19+AB89</f>
        <v>0</v>
      </c>
      <c r="AC248" s="35">
        <f t="shared" si="910"/>
        <v>1063756.8</v>
      </c>
      <c r="AD248" s="35">
        <f>AD19+AD89</f>
        <v>0</v>
      </c>
      <c r="AE248" s="35">
        <f t="shared" si="911"/>
        <v>1063756.8</v>
      </c>
      <c r="AF248" s="35">
        <f>AF19+AF89+AF153</f>
        <v>0</v>
      </c>
      <c r="AG248" s="35">
        <f t="shared" si="912"/>
        <v>1063756.8</v>
      </c>
      <c r="AH248" s="35">
        <f>AH19+AH89+AH153</f>
        <v>0</v>
      </c>
      <c r="AI248" s="35">
        <f t="shared" si="913"/>
        <v>1063756.8</v>
      </c>
      <c r="AJ248" s="35">
        <f>AJ19+AJ89+AJ153</f>
        <v>0</v>
      </c>
      <c r="AK248" s="35">
        <f t="shared" si="914"/>
        <v>1063756.8</v>
      </c>
      <c r="AL248" s="46">
        <f>AL19+AL89+AL153</f>
        <v>0</v>
      </c>
      <c r="AM248" s="35">
        <f t="shared" si="915"/>
        <v>1063756.8</v>
      </c>
      <c r="AN248" s="35">
        <f>AN19+AN89</f>
        <v>99252.7</v>
      </c>
      <c r="AO248" s="35">
        <f>AO19+AO89</f>
        <v>0</v>
      </c>
      <c r="AP248" s="35">
        <f t="shared" si="645"/>
        <v>99252.7</v>
      </c>
      <c r="AQ248" s="35">
        <f>AQ19+AQ89</f>
        <v>0</v>
      </c>
      <c r="AR248" s="35">
        <f t="shared" si="916"/>
        <v>99252.7</v>
      </c>
      <c r="AS248" s="35">
        <f>AS19+AS89</f>
        <v>0</v>
      </c>
      <c r="AT248" s="35">
        <f t="shared" si="917"/>
        <v>99252.7</v>
      </c>
      <c r="AU248" s="35">
        <f>AU19+AU89+AU153</f>
        <v>0</v>
      </c>
      <c r="AV248" s="35">
        <f t="shared" si="918"/>
        <v>99252.7</v>
      </c>
      <c r="AW248" s="35">
        <f>AW19+AW89+AW153</f>
        <v>0</v>
      </c>
      <c r="AX248" s="35">
        <f t="shared" si="919"/>
        <v>99252.7</v>
      </c>
      <c r="AY248" s="35">
        <f>AY19+AY89+AY153</f>
        <v>0</v>
      </c>
      <c r="AZ248" s="35">
        <f t="shared" si="920"/>
        <v>99252.7</v>
      </c>
      <c r="BA248" s="46">
        <f>BA19+BA89+BA153</f>
        <v>0</v>
      </c>
      <c r="BB248" s="35">
        <f t="shared" si="921"/>
        <v>99252.7</v>
      </c>
      <c r="BC248" s="29"/>
      <c r="BE248" s="11"/>
    </row>
    <row r="249" spans="1:58" x14ac:dyDescent="0.3">
      <c r="A249" s="62"/>
      <c r="B249" s="100" t="s">
        <v>26</v>
      </c>
      <c r="C249" s="101"/>
      <c r="D249" s="35">
        <f>D90</f>
        <v>1138038.3</v>
      </c>
      <c r="E249" s="35">
        <f>E90</f>
        <v>-344676.79999999993</v>
      </c>
      <c r="F249" s="35">
        <f t="shared" si="628"/>
        <v>793361.50000000012</v>
      </c>
      <c r="G249" s="35">
        <f>G90</f>
        <v>0</v>
      </c>
      <c r="H249" s="35">
        <f t="shared" si="901"/>
        <v>793361.50000000012</v>
      </c>
      <c r="I249" s="35">
        <f>I90</f>
        <v>0</v>
      </c>
      <c r="J249" s="35">
        <f t="shared" si="902"/>
        <v>793361.50000000012</v>
      </c>
      <c r="K249" s="35">
        <f>K90</f>
        <v>0</v>
      </c>
      <c r="L249" s="35">
        <f t="shared" si="903"/>
        <v>793361.50000000012</v>
      </c>
      <c r="M249" s="35">
        <f>M90</f>
        <v>0</v>
      </c>
      <c r="N249" s="35">
        <f t="shared" si="904"/>
        <v>793361.50000000012</v>
      </c>
      <c r="O249" s="78">
        <f>O90</f>
        <v>7274.442</v>
      </c>
      <c r="P249" s="35">
        <f t="shared" si="905"/>
        <v>800635.94200000016</v>
      </c>
      <c r="Q249" s="35">
        <f>Q90</f>
        <v>0</v>
      </c>
      <c r="R249" s="35">
        <f t="shared" si="906"/>
        <v>800635.94200000016</v>
      </c>
      <c r="S249" s="35">
        <f>S90</f>
        <v>0</v>
      </c>
      <c r="T249" s="35">
        <f t="shared" si="907"/>
        <v>800635.94200000016</v>
      </c>
      <c r="U249" s="35">
        <f>U90</f>
        <v>0</v>
      </c>
      <c r="V249" s="35">
        <f t="shared" si="908"/>
        <v>800635.94200000016</v>
      </c>
      <c r="W249" s="46">
        <f>W90</f>
        <v>0</v>
      </c>
      <c r="X249" s="35">
        <f t="shared" si="909"/>
        <v>800635.94200000016</v>
      </c>
      <c r="Y249" s="35">
        <f>Y90</f>
        <v>4740174.3999999994</v>
      </c>
      <c r="Z249" s="35">
        <f>Z90</f>
        <v>-250718.5</v>
      </c>
      <c r="AA249" s="35">
        <f t="shared" si="638"/>
        <v>4489455.8999999994</v>
      </c>
      <c r="AB249" s="35">
        <f>AB90</f>
        <v>0</v>
      </c>
      <c r="AC249" s="35">
        <f t="shared" si="910"/>
        <v>4489455.8999999994</v>
      </c>
      <c r="AD249" s="35">
        <f>AD90</f>
        <v>0</v>
      </c>
      <c r="AE249" s="35">
        <f t="shared" si="911"/>
        <v>4489455.8999999994</v>
      </c>
      <c r="AF249" s="35">
        <f>AF90</f>
        <v>0</v>
      </c>
      <c r="AG249" s="35">
        <f t="shared" si="912"/>
        <v>4489455.8999999994</v>
      </c>
      <c r="AH249" s="35">
        <f>AH90</f>
        <v>-120158.099</v>
      </c>
      <c r="AI249" s="35">
        <f t="shared" si="913"/>
        <v>4369297.800999999</v>
      </c>
      <c r="AJ249" s="35">
        <f>AJ90</f>
        <v>0</v>
      </c>
      <c r="AK249" s="35">
        <f t="shared" si="914"/>
        <v>4369297.800999999</v>
      </c>
      <c r="AL249" s="46">
        <f>AL90</f>
        <v>0</v>
      </c>
      <c r="AM249" s="35">
        <f t="shared" si="915"/>
        <v>4369297.800999999</v>
      </c>
      <c r="AN249" s="35">
        <f>AN90</f>
        <v>0</v>
      </c>
      <c r="AO249" s="35">
        <f>AO90</f>
        <v>0</v>
      </c>
      <c r="AP249" s="35">
        <f t="shared" si="645"/>
        <v>0</v>
      </c>
      <c r="AQ249" s="35">
        <f>AQ90</f>
        <v>0</v>
      </c>
      <c r="AR249" s="35">
        <f t="shared" si="916"/>
        <v>0</v>
      </c>
      <c r="AS249" s="35">
        <f>AS90</f>
        <v>0</v>
      </c>
      <c r="AT249" s="35">
        <f t="shared" si="917"/>
        <v>0</v>
      </c>
      <c r="AU249" s="35">
        <f>AU90</f>
        <v>0</v>
      </c>
      <c r="AV249" s="35">
        <f t="shared" si="918"/>
        <v>0</v>
      </c>
      <c r="AW249" s="35">
        <f>AW90</f>
        <v>0</v>
      </c>
      <c r="AX249" s="35">
        <f t="shared" si="919"/>
        <v>0</v>
      </c>
      <c r="AY249" s="35">
        <f>AY90</f>
        <v>0</v>
      </c>
      <c r="AZ249" s="35">
        <f t="shared" si="920"/>
        <v>0</v>
      </c>
      <c r="BA249" s="46">
        <f>BA90</f>
        <v>0</v>
      </c>
      <c r="BB249" s="35">
        <f t="shared" si="921"/>
        <v>0</v>
      </c>
      <c r="BC249" s="29"/>
      <c r="BE249" s="11"/>
    </row>
    <row r="250" spans="1:58" x14ac:dyDescent="0.3">
      <c r="A250" s="62"/>
      <c r="B250" s="100" t="s">
        <v>10</v>
      </c>
      <c r="C250" s="101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78"/>
      <c r="P250" s="35"/>
      <c r="Q250" s="35"/>
      <c r="R250" s="35"/>
      <c r="S250" s="35"/>
      <c r="T250" s="35"/>
      <c r="U250" s="35"/>
      <c r="V250" s="35"/>
      <c r="W250" s="46"/>
      <c r="X250" s="35"/>
      <c r="Y250" s="46">
        <f t="shared" ref="Y250:AO250" si="922">Y244-Y246-Y247-Y248-Y249</f>
        <v>3736867.6999999983</v>
      </c>
      <c r="Z250" s="35">
        <f t="shared" si="922"/>
        <v>-176232.41000000003</v>
      </c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46"/>
      <c r="AM250" s="35"/>
      <c r="AN250" s="46">
        <f t="shared" si="922"/>
        <v>2630132.4000000004</v>
      </c>
      <c r="AO250" s="35">
        <f t="shared" si="922"/>
        <v>50756.650000000023</v>
      </c>
      <c r="AP250" s="35"/>
      <c r="AQ250" s="35"/>
      <c r="AR250" s="35"/>
      <c r="AS250" s="35"/>
      <c r="AT250" s="35"/>
      <c r="AU250" s="35"/>
      <c r="AV250" s="35"/>
      <c r="AW250" s="35"/>
      <c r="AX250" s="35"/>
      <c r="AY250" s="35"/>
      <c r="AZ250" s="35"/>
      <c r="BA250" s="46"/>
      <c r="BB250" s="35"/>
      <c r="BC250" s="29"/>
      <c r="BE250" s="11"/>
    </row>
    <row r="251" spans="1:58" x14ac:dyDescent="0.3">
      <c r="A251" s="62"/>
      <c r="B251" s="100" t="s">
        <v>14</v>
      </c>
      <c r="C251" s="101"/>
      <c r="D251" s="35">
        <f>D91+D92+D93+D94+D96+D97+D98+D99+D100+D101+D102+D20+D21+D22+D24+D28+D37+D43+D48+D49+D50+D51+D52+D56+D61+D73+D75+D77+D79+D104+D142+D206+D213+D220+D221+D222+D223+D226+D110+D144+D227+D228+D229+D230+D231+D232+D233+D234+D235+D236+D216</f>
        <v>2342969.5999999996</v>
      </c>
      <c r="E251" s="35">
        <f>E91+E92+E93+E94+E96+E97+E98+E99+E100+E101+E102+E20+E21+E22+E24+E28+E37+E43+E48+E49+E50+E51+E52+E56+E61+E73+E75+E77+E79+E104+E142+E206+E213+E220+E221+E222+E223+E226+E110+E144+E227+E228+E229+E230+E231+E232+E233+E234+E235+E236+E216+E237+E123+E120</f>
        <v>56204.829000000012</v>
      </c>
      <c r="F251" s="35">
        <f t="shared" si="628"/>
        <v>2399174.4289999995</v>
      </c>
      <c r="G251" s="35">
        <f>G91+G92+G93+G94+G96+G97+G98+G99+G100+G101+G102+G20+G21+G22+G24+G28+G37+G43+G48+G49+G50+G51+G52+G56+G61+G73+G75+G77+G79+G104+G142+G206+G213+G220+G221+G222+G223+G226+G110+G144+G227+G228+G229+G230+G231+G232+G233+G234+G235+G236+G216+G237+G123+G120+G238+G239+G80+G224</f>
        <v>89711.838999999978</v>
      </c>
      <c r="H251" s="35">
        <f t="shared" ref="H251:H258" si="923">F251+G251</f>
        <v>2488886.2679999997</v>
      </c>
      <c r="I251" s="35">
        <f>I91+I92+I93+I94+I96+I97+I98+I99+I100+I101+I102+I20+I21+I22+I24+I28+I37+I43+I48+I49+I50+I51+I52+I56+I61+I73+I75+I77+I79+I104+I142+I206+I213+I220+I221+I222+I223+I226+I110+I144+I227+I228+I229+I230+I231+I232+I233+I234+I235+I236+I216+I237+I123+I120+I238+I239+I80+I224</f>
        <v>-2673.2209999999995</v>
      </c>
      <c r="J251" s="35">
        <f t="shared" ref="J251:J258" si="924">H251+I251</f>
        <v>2486213.0469999998</v>
      </c>
      <c r="K251" s="35">
        <f>K91+K92+K93+K94+K96+K97+K98+K99+K100+K101+K102+K20+K21+K22+K24+K28+K37+K43+K48+K49+K50+K51+K52+K56+K61+K73+K75+K77+K79+K104+K142+K206+K213+K220+K221+K222+K223+K226+K110+K144+K227+K228+K229+K230+K231+K232+K233+K234+K235+K236+K216+K237+K123+K120+K238+K239+K80+K224</f>
        <v>-8668.4629999999997</v>
      </c>
      <c r="L251" s="35">
        <f t="shared" ref="L251:L258" si="925">J251+K251</f>
        <v>2477544.5839999998</v>
      </c>
      <c r="M251" s="35">
        <f>M91+M92+M93+M94+M96+M97+M98+M99+M100+M101+M102+M20+M21+M22+M24+M28+M37+M43+M48+M49+M50+M51+M52+M56+M61+M73+M75+M77+M79+M104+M142+M206+M213+M220+M221+M222+M223+M226+M110+M144+M227+M228+M229+M230+M231+M232+M233+M234+M235+M236+M216+M237+M123+M120+M238+M239+M80+M224</f>
        <v>0</v>
      </c>
      <c r="N251" s="35">
        <f t="shared" ref="N251:N258" si="926">L251+M251</f>
        <v>2477544.5839999998</v>
      </c>
      <c r="O251" s="78">
        <f>O91+O92+O93+O94+O96+O97+O98+O99+O100+O101+O102+O20+O21+O22+O24+O28+O37+O43+O48+O49+O50+O51+O52+O56+O61+O73+O75+O77+O79+O104+O142+O206+O213+O220+O221+O222+O223+O226+O110+O144+O227+O228+O229+O230+O231+O232+O233+O234+O235+O236+O216+O237+O123+O120+O238+O239+O80+O224+O81+O82</f>
        <v>17163.097999999998</v>
      </c>
      <c r="P251" s="35">
        <f t="shared" ref="P251:P258" si="927">N251+O251</f>
        <v>2494707.682</v>
      </c>
      <c r="Q251" s="35">
        <f>Q91+Q92+Q93+Q94+Q96+Q97+Q98+Q99+Q100+Q101+Q102+Q20+Q21+Q22+Q24+Q28+Q37+Q43+Q48+Q49+Q50+Q51+Q52+Q56+Q61+Q73+Q75+Q77+Q79+Q104+Q142+Q206+Q213+Q220+Q221+Q222+Q223+Q226+Q110+Q144+Q227+Q228+Q229+Q230+Q231+Q232+Q233+Q234+Q235+Q236+Q216+Q237+Q123+Q120+Q238+Q239+Q80+Q224+Q81+Q82</f>
        <v>0</v>
      </c>
      <c r="R251" s="35">
        <f t="shared" ref="R251:R258" si="928">P251+Q251</f>
        <v>2494707.682</v>
      </c>
      <c r="S251" s="35">
        <f>S91+S92+S93+S94+S96+S97+S98+S99+S100+S101+S102+S20+S21+S22+S24+S28+S37+S43+S48+S49+S50+S51+S52+S56+S61+S73+S75+S77+S79+S104+S142+S206+S213+S220+S221+S222+S223+S226+S110+S144+S227+S228+S229+S230+S231+S232+S233+S234+S235+S236+S216+S237+S123+S120+S238+S239+S80+S224+S81+S82+S83+S84</f>
        <v>-11066.675000000003</v>
      </c>
      <c r="T251" s="35">
        <f t="shared" ref="T251:T258" si="929">R251+S251</f>
        <v>2483641.0070000002</v>
      </c>
      <c r="U251" s="35">
        <f>U91+U92+U93+U94+U96+U97+U98+U99+U100+U101+U102+U20+U21+U22+U24+U28+U37+U43+U48+U49+U50+U51+U52+U56+U61+U73+U75+U77+U79+U104+U142+U206+U213+U220+U221+U222+U223+U226+U110+U144+U227+U228+U229+U230+U231+U232+U233+U234+U235+U236+U216+U237+U123+U120+U238+U239+U80+U224+U81+U82+U83+U84</f>
        <v>0</v>
      </c>
      <c r="V251" s="35">
        <f t="shared" ref="V251:V258" si="930">T251+U251</f>
        <v>2483641.0070000002</v>
      </c>
      <c r="W251" s="46">
        <f>W91+W92+W93+W94+W96+W97+W98+W99+W100+W101+W102+W20+W21+W22+W24+W28+W37+W43+W48+W49+W50+W51+W52+W56+W61+W73+W75+W77+W79+W104+W142+W206+W213+W220+W221+W222+W223+W226+W110+W144+W227+W228+W229+W230+W231+W232+W233+W234+W235+W236+W216+W237+W123+W120+W238+W239+W80+W224+W81+W82+W83+W84+W242+W243</f>
        <v>12709.558999999999</v>
      </c>
      <c r="X251" s="35">
        <f t="shared" ref="X251:X259" si="931">V251+W251</f>
        <v>2496350.5660000001</v>
      </c>
      <c r="Y251" s="35">
        <f>Y91+Y92+Y93+Y94+Y96+Y97+Y98+Y99+Y100+Y101+Y102+Y20+Y21+Y22+Y24+Y28+Y37+Y43+Y48+Y49+Y50+Y51+Y52+Y56+Y61+Y73+Y75+Y77+Y79+Y104+Y142+Y206+Y213+Y220+Y221+Y222+Y223+Y226+Y110+Y144+Y227+Y228+Y229+Y230+Y231+Y232+Y233+Y234+Y235+Y236+Y216+Y237+Y123+Y120</f>
        <v>3170945.1999999993</v>
      </c>
      <c r="Z251" s="35">
        <f>Z91+Z92+Z93+Z94+Z96+Z97+Z98+Z99+Z100+Z101+Z102+Z20+Z21+Z22+Z24+Z28+Z37+Z43+Z48+Z49+Z50+Z51+Z52+Z56+Z61+Z73+Z75+Z77+Z79+Z104+Z142+Z206+Z213+Z220+Z221+Z222+Z223+Z226+Z110+Z144+Z227+Z228+Z229+Z230+Z231+Z232+Z233+Z234+Z235+Z236+Z216+Z237+Z123+Z120</f>
        <v>1950964.39</v>
      </c>
      <c r="AA251" s="35">
        <f t="shared" si="638"/>
        <v>5121909.5899999989</v>
      </c>
      <c r="AB251" s="35">
        <f>AB91+AB92+AB93+AB94+AB96+AB97+AB98+AB99+AB100+AB101+AB102+AB20+AB21+AB22+AB24+AB28+AB37+AB43+AB48+AB49+AB50+AB51+AB52+AB56+AB61+AB73+AB75+AB77+AB79+AB104+AB142+AB206+AB213+AB220+AB221+AB222+AB223+AB226+AB110+AB144+AB227+AB228+AB229+AB230+AB231+AB232+AB233+AB234+AB235+AB236+AB216+AB237+AB123+AB120+AB238+AB239+AB80+AB224</f>
        <v>106538.943</v>
      </c>
      <c r="AC251" s="35">
        <f t="shared" ref="AC251:AC258" si="932">AA251+AB251</f>
        <v>5228448.5329999989</v>
      </c>
      <c r="AD251" s="35">
        <f>AD91+AD92+AD93+AD94+AD96+AD97+AD98+AD99+AD100+AD101+AD102+AD20+AD21+AD22+AD24+AD28+AD37+AD43+AD48+AD49+AD50+AD51+AD52+AD56+AD61+AD73+AD75+AD77+AD79+AD104+AD142+AD206+AD213+AD220+AD221+AD222+AD223+AD226+AD110+AD144+AD227+AD228+AD229+AD230+AD231+AD232+AD233+AD234+AD235+AD236+AD216+AD237+AD123+AD120+AD238+AD239+AD80+AD224</f>
        <v>0</v>
      </c>
      <c r="AE251" s="35">
        <f t="shared" ref="AE251:AE258" si="933">AC251+AD251</f>
        <v>5228448.5329999989</v>
      </c>
      <c r="AF251" s="35">
        <f>AF91+AF92+AF93+AF94+AF96+AF97+AF98+AF99+AF100+AF101+AF102+AF20+AF21+AF22+AF24+AF28+AF37+AF43+AF48+AF49+AF50+AF51+AF52+AF56+AF61+AF73+AF75+AF77+AF79+AF104+AF142+AF206+AF213+AF220+AF221+AF222+AF223+AF226+AF110+AF144+AF227+AF228+AF229+AF230+AF231+AF232+AF233+AF234+AF235+AF236+AF216+AF237+AF123+AF120+AF238+AF239+AF80+AF224</f>
        <v>0</v>
      </c>
      <c r="AG251" s="35">
        <f t="shared" ref="AG251:AG258" si="934">AE251+AF251</f>
        <v>5228448.5329999989</v>
      </c>
      <c r="AH251" s="35">
        <f>AH91+AH92+AH93+AH94+AH96+AH97+AH98+AH99+AH100+AH101+AH102+AH20+AH21+AH22+AH24+AH28+AH37+AH43+AH48+AH49+AH50+AH51+AH52+AH56+AH61+AH73+AH75+AH77+AH79+AH104+AH142+AH206+AH213+AH220+AH221+AH222+AH223+AH226+AH110+AH144+AH227+AH228+AH229+AH230+AH231+AH232+AH233+AH234+AH235+AH236+AH216+AH237+AH123+AH120+AH238+AH239+AH80+AH224+AH81+AH82</f>
        <v>0</v>
      </c>
      <c r="AI251" s="35">
        <f t="shared" ref="AI251:AI258" si="935">AG251+AH251</f>
        <v>5228448.5329999989</v>
      </c>
      <c r="AJ251" s="35">
        <f>AJ91+AJ92+AJ93+AJ94+AJ96+AJ97+AJ98+AJ99+AJ100+AJ101+AJ102+AJ20+AJ21+AJ22+AJ24+AJ28+AJ37+AJ43+AJ48+AJ49+AJ50+AJ51+AJ52+AJ56+AJ61+AJ73+AJ75+AJ77+AJ79+AJ104+AJ142+AJ206+AJ213+AJ220+AJ221+AJ222+AJ223+AJ226+AJ110+AJ144+AJ227+AJ228+AJ229+AJ230+AJ231+AJ232+AJ233+AJ234+AJ235+AJ236+AJ216+AJ237+AJ123+AJ120+AJ238+AJ239+AJ80+AJ224+AJ81+AJ82+AJ83+AJ84</f>
        <v>-186318.69099999999</v>
      </c>
      <c r="AK251" s="35">
        <f t="shared" ref="AK251:AK258" si="936">AI251+AJ251</f>
        <v>5042129.8419999992</v>
      </c>
      <c r="AL251" s="46">
        <f>AL91+AL92+AL93+AL94+AL96+AL97+AL98+AL99+AL100+AL101+AL102+AL20+AL21+AL22+AL24+AL28+AL37+AL43+AL48+AL49+AL50+AL51+AL52+AL56+AL61+AL73+AL75+AL77+AL79+AL104+AL142+AL206+AL213+AL220+AL221+AL222+AL223+AL226+AL110+AL144+AL227+AL228+AL229+AL230+AL231+AL232+AL233+AL234+AL235+AL236+AL216+AL237+AL123+AL120+AL238+AL239+AL80+AL224+AL81+AL82+AL83+AL84+AL242+AL243</f>
        <v>-5084.1719999999987</v>
      </c>
      <c r="AM251" s="35">
        <f t="shared" ref="AM251:AM259" si="937">AK251+AL251</f>
        <v>5037045.669999999</v>
      </c>
      <c r="AN251" s="35">
        <f>AN91+AN92+AN93+AN94+AN96+AN97+AN98+AN99+AN100+AN101+AN102+AN20+AN21+AN22+AN24+AN28+AN37+AN43+AN48+AN49+AN50+AN51+AN52+AN56+AN61+AN73+AN75+AN77+AN79+AN104+AN142+AN206+AN213+AN220+AN221+AN222+AN223+AN226+AN110+AN144+AN227+AN228+AN229+AN230+AN231+AN232+AN233+AN234+AN235+AN236+AN216+AN237+AN123+AN120</f>
        <v>1459698.1</v>
      </c>
      <c r="AO251" s="35">
        <f>AO91+AO92+AO93+AO94+AO96+AO97+AO98+AO99+AO100+AO101+AO102+AO20+AO21+AO22+AO24+AO28+AO37+AO43+AO48+AO49+AO50+AO51+AO52+AO56+AO61+AO73+AO75+AO77+AO79+AO104+AO142+AO206+AO213+AO220+AO221+AO222+AO223+AO226+AO110+AO144+AO227+AO228+AO229+AO230+AO231+AO232+AO233+AO234+AO235+AO236+AO216+AO237+AO123+AO120</f>
        <v>50756.650000000023</v>
      </c>
      <c r="AP251" s="35">
        <f t="shared" si="645"/>
        <v>1510454.75</v>
      </c>
      <c r="AQ251" s="35">
        <f>AQ91+AQ92+AQ93+AQ94+AQ96+AQ97+AQ98+AQ99+AQ100+AQ101+AQ102+AQ20+AQ21+AQ22+AQ24+AQ28+AQ37+AQ43+AQ48+AQ49+AQ50+AQ51+AQ52+AQ56+AQ61+AQ73+AQ75+AQ77+AQ79+AQ104+AQ142+AQ206+AQ213+AQ220+AQ221+AQ222+AQ223+AQ226+AQ110+AQ144+AQ227+AQ228+AQ229+AQ230+AQ231+AQ232+AQ233+AQ234+AQ235+AQ236+AQ216+AQ237+AQ123+AQ120+AQ238+AQ239+AQ80+AQ224</f>
        <v>130724.838</v>
      </c>
      <c r="AR251" s="35">
        <f t="shared" ref="AR251:AR258" si="938">AP251+AQ251</f>
        <v>1641179.588</v>
      </c>
      <c r="AS251" s="35">
        <f>AS91+AS92+AS93+AS94+AS96+AS97+AS98+AS99+AS100+AS101+AS102+AS20+AS21+AS22+AS24+AS28+AS37+AS43+AS48+AS49+AS50+AS51+AS52+AS56+AS61+AS73+AS75+AS77+AS79+AS104+AS142+AS206+AS213+AS220+AS221+AS222+AS223+AS226+AS110+AS144+AS227+AS228+AS229+AS230+AS231+AS232+AS233+AS234+AS235+AS236+AS216+AS237+AS123+AS120+AS238+AS239+AS80+AS224</f>
        <v>0</v>
      </c>
      <c r="AT251" s="35">
        <f t="shared" ref="AT251:AT258" si="939">AR251+AS251</f>
        <v>1641179.588</v>
      </c>
      <c r="AU251" s="35">
        <f>AU91+AU92+AU93+AU94+AU96+AU97+AU98+AU99+AU100+AU101+AU102+AU20+AU21+AU22+AU24+AU28+AU37+AU43+AU48+AU49+AU50+AU51+AU52+AU56+AU61+AU73+AU75+AU77+AU79+AU104+AU142+AU206+AU213+AU220+AU221+AU222+AU223+AU226+AU110+AU144+AU227+AU228+AU229+AU230+AU231+AU232+AU233+AU234+AU235+AU236+AU216+AU237+AU123+AU120+AU238+AU239+AU80+AU224</f>
        <v>0</v>
      </c>
      <c r="AV251" s="35">
        <f t="shared" ref="AV251:AV258" si="940">AT251+AU251</f>
        <v>1641179.588</v>
      </c>
      <c r="AW251" s="35">
        <f>AW91+AW92+AW93+AW94+AW96+AW97+AW98+AW99+AW100+AW101+AW102+AW20+AW21+AW22+AW24+AW28+AW37+AW43+AW48+AW49+AW50+AW51+AW52+AW56+AW61+AW73+AW75+AW77+AW79+AW104+AW142+AW206+AW213+AW220+AW221+AW222+AW223+AW226+AW110+AW144+AW227+AW228+AW229+AW230+AW231+AW232+AW233+AW234+AW235+AW236+AW216+AW237+AW123+AW120+AW238+AW239+AW80+AW224+AW81+AW82</f>
        <v>0</v>
      </c>
      <c r="AX251" s="35">
        <f t="shared" ref="AX251:AX258" si="941">AV251+AW251</f>
        <v>1641179.588</v>
      </c>
      <c r="AY251" s="35">
        <f>AY91+AY92+AY93+AY94+AY96+AY97+AY98+AY99+AY100+AY101+AY102+AY20+AY21+AY22+AY24+AY28+AY37+AY43+AY48+AY49+AY50+AY51+AY52+AY56+AY61+AY73+AY75+AY77+AY79+AY104+AY142+AY206+AY213+AY220+AY221+AY222+AY223+AY226+AY110+AY144+AY227+AY228+AY229+AY230+AY231+AY232+AY233+AY234+AY235+AY236+AY216+AY237+AY123+AY120+AY238+AY239+AY80+AY224+AY81+AY82+AY83+AY84</f>
        <v>-103801.60000000001</v>
      </c>
      <c r="AZ251" s="35">
        <f t="shared" ref="AZ251:AZ258" si="942">AX251+AY251</f>
        <v>1537377.9879999999</v>
      </c>
      <c r="BA251" s="46">
        <f>BA91+BA92+BA93+BA94+BA96+BA97+BA98+BA99+BA100+BA101+BA102+BA20+BA21+BA22+BA24+BA28+BA37+BA43+BA48+BA49+BA50+BA51+BA52+BA56+BA61+BA73+BA75+BA77+BA79+BA104+BA142+BA206+BA213+BA220+BA221+BA222+BA223+BA226+BA110+BA144+BA227+BA228+BA229+BA230+BA231+BA232+BA233+BA234+BA235+BA236+BA216+BA237+BA123+BA120+BA238+BA239+BA80+BA224+BA81+BA82+BA83+BA84+BA242+BA243</f>
        <v>35084.171999999999</v>
      </c>
      <c r="BB251" s="35">
        <f t="shared" ref="BB251:BB259" si="943">AZ251+BA251</f>
        <v>1572462.16</v>
      </c>
      <c r="BC251" s="29"/>
      <c r="BE251" s="11"/>
    </row>
    <row r="252" spans="1:58" x14ac:dyDescent="0.3">
      <c r="A252" s="62"/>
      <c r="B252" s="100" t="s">
        <v>3</v>
      </c>
      <c r="C252" s="101"/>
      <c r="D252" s="35">
        <f>D105+D113+D116</f>
        <v>1339312.3999999999</v>
      </c>
      <c r="E252" s="35">
        <f>E105+E113+E116</f>
        <v>-367677.39999999997</v>
      </c>
      <c r="F252" s="35">
        <f t="shared" si="628"/>
        <v>971635</v>
      </c>
      <c r="G252" s="35">
        <f>G105+G113+G116</f>
        <v>218956.44</v>
      </c>
      <c r="H252" s="35">
        <f t="shared" si="923"/>
        <v>1190591.44</v>
      </c>
      <c r="I252" s="35">
        <f>I105+I113+I116</f>
        <v>2561.8420000000001</v>
      </c>
      <c r="J252" s="35">
        <f t="shared" si="924"/>
        <v>1193153.2819999999</v>
      </c>
      <c r="K252" s="35">
        <f>K105+K113+K116</f>
        <v>0</v>
      </c>
      <c r="L252" s="35">
        <f t="shared" si="925"/>
        <v>1193153.2819999999</v>
      </c>
      <c r="M252" s="35">
        <f>M105+M113+M116</f>
        <v>0</v>
      </c>
      <c r="N252" s="35">
        <f t="shared" si="926"/>
        <v>1193153.2819999999</v>
      </c>
      <c r="O252" s="78">
        <f>O105+O113+O116</f>
        <v>56691.229000000007</v>
      </c>
      <c r="P252" s="35">
        <f t="shared" si="927"/>
        <v>1249844.5109999999</v>
      </c>
      <c r="Q252" s="35">
        <f>Q105+Q113+Q116</f>
        <v>1175.914</v>
      </c>
      <c r="R252" s="35">
        <f t="shared" si="928"/>
        <v>1251020.425</v>
      </c>
      <c r="S252" s="35">
        <f>S105+S113+S116</f>
        <v>10868.319</v>
      </c>
      <c r="T252" s="35">
        <f t="shared" si="929"/>
        <v>1261888.7439999999</v>
      </c>
      <c r="U252" s="35">
        <f>U105+U113+U116</f>
        <v>202.001</v>
      </c>
      <c r="V252" s="35">
        <f t="shared" si="930"/>
        <v>1262090.7449999999</v>
      </c>
      <c r="W252" s="46">
        <f>W105+W113+W116</f>
        <v>56218.447999999997</v>
      </c>
      <c r="X252" s="35">
        <f t="shared" si="931"/>
        <v>1318309.193</v>
      </c>
      <c r="Y252" s="35">
        <f>Y105+Y113+Y116</f>
        <v>4798565.1999999993</v>
      </c>
      <c r="Z252" s="35">
        <f>Z105+Z113+Z116</f>
        <v>-1417383.4</v>
      </c>
      <c r="AA252" s="35">
        <f t="shared" si="638"/>
        <v>3381181.7999999993</v>
      </c>
      <c r="AB252" s="35">
        <f>AB105+AB113+AB116</f>
        <v>0</v>
      </c>
      <c r="AC252" s="35">
        <f t="shared" si="932"/>
        <v>3381181.7999999993</v>
      </c>
      <c r="AD252" s="35">
        <f>AD105+AD113+AD116</f>
        <v>0</v>
      </c>
      <c r="AE252" s="35">
        <f t="shared" si="933"/>
        <v>3381181.7999999993</v>
      </c>
      <c r="AF252" s="35">
        <f>AF105+AF113+AF116</f>
        <v>0</v>
      </c>
      <c r="AG252" s="35">
        <f t="shared" si="934"/>
        <v>3381181.7999999993</v>
      </c>
      <c r="AH252" s="35">
        <f>AH105+AH113+AH116</f>
        <v>-196067.99800000002</v>
      </c>
      <c r="AI252" s="35">
        <f t="shared" si="935"/>
        <v>3185113.8019999992</v>
      </c>
      <c r="AJ252" s="35">
        <f>AJ105+AJ113+AJ116</f>
        <v>0</v>
      </c>
      <c r="AK252" s="35">
        <f t="shared" si="936"/>
        <v>3185113.8019999992</v>
      </c>
      <c r="AL252" s="46">
        <f>AL105+AL113+AL116</f>
        <v>0</v>
      </c>
      <c r="AM252" s="35">
        <f t="shared" si="937"/>
        <v>3185113.8019999992</v>
      </c>
      <c r="AN252" s="35">
        <f>AN105+AN113+AN116</f>
        <v>860608.79999999993</v>
      </c>
      <c r="AO252" s="35">
        <f>AO105+AO113+AO116</f>
        <v>0</v>
      </c>
      <c r="AP252" s="35">
        <f t="shared" si="645"/>
        <v>860608.79999999993</v>
      </c>
      <c r="AQ252" s="35">
        <f>AQ105+AQ113+AQ116</f>
        <v>0</v>
      </c>
      <c r="AR252" s="35">
        <f t="shared" si="938"/>
        <v>860608.79999999993</v>
      </c>
      <c r="AS252" s="35">
        <f>AS105+AS113+AS116</f>
        <v>0</v>
      </c>
      <c r="AT252" s="35">
        <f t="shared" si="939"/>
        <v>860608.79999999993</v>
      </c>
      <c r="AU252" s="35">
        <f>AU105+AU113+AU116</f>
        <v>0</v>
      </c>
      <c r="AV252" s="35">
        <f t="shared" si="940"/>
        <v>860608.79999999993</v>
      </c>
      <c r="AW252" s="35">
        <f>AW105+AW113+AW116</f>
        <v>50423.485999999997</v>
      </c>
      <c r="AX252" s="35">
        <f t="shared" si="941"/>
        <v>911032.28599999996</v>
      </c>
      <c r="AY252" s="35">
        <f>AY105+AY113+AY116</f>
        <v>0</v>
      </c>
      <c r="AZ252" s="35">
        <f t="shared" si="942"/>
        <v>911032.28599999996</v>
      </c>
      <c r="BA252" s="46">
        <f>BA105+BA113+BA116</f>
        <v>0</v>
      </c>
      <c r="BB252" s="35">
        <f t="shared" si="943"/>
        <v>911032.28599999996</v>
      </c>
      <c r="BC252" s="29"/>
      <c r="BE252" s="11"/>
    </row>
    <row r="253" spans="1:58" x14ac:dyDescent="0.3">
      <c r="A253" s="62"/>
      <c r="B253" s="100" t="s">
        <v>28</v>
      </c>
      <c r="C253" s="101"/>
      <c r="D253" s="35">
        <f>D130+D134+D135+D136+D137+D138+D139+D140+D141+D154+D155+D156+D157+D158+D159+D160+D161+D165+D169+D173+D174+D178+D182+D186+D190+D195+D143</f>
        <v>1569795.6000000003</v>
      </c>
      <c r="E253" s="35">
        <f>E130+E134+E135+E136+E137+E138+E139+E140+E141+E154+E155+E156+E157+E158+E159+E160+E161+E165+E169+E173+E174+E178+E182+E186+E190+E195+E143+E145</f>
        <v>-1474.1000000000004</v>
      </c>
      <c r="F253" s="35">
        <f t="shared" si="628"/>
        <v>1568321.5000000002</v>
      </c>
      <c r="G253" s="35">
        <f>G130+G134+G135+G136+G137+G138+G139+G140+G141+G154+G155+G156+G157+G158+G159+G160+G161+G165+G169+G173+G174+G178+G182+G186+G190+G195+G143+G145+G198</f>
        <v>34709.4</v>
      </c>
      <c r="H253" s="35">
        <f t="shared" si="923"/>
        <v>1603030.9000000001</v>
      </c>
      <c r="I253" s="35">
        <f>I130+I134+I135+I136+I137+I138+I139+I140+I141+I154+I155+I156+I157+I158+I159+I160+I161+I165+I169+I173+I174+I178+I182+I186+I190+I195+I143+I145+I198</f>
        <v>0</v>
      </c>
      <c r="J253" s="35">
        <f t="shared" si="924"/>
        <v>1603030.9000000001</v>
      </c>
      <c r="K253" s="35">
        <f>K130+K134+K135+K136+K137+K138+K139+K140+K141+K154+K155+K156+K157+K158+K159+K160+K161+K165+K169+K173+K174+K178+K182+K186+K190+K195+K143+K145+K198</f>
        <v>0</v>
      </c>
      <c r="L253" s="35">
        <f t="shared" si="925"/>
        <v>1603030.9000000001</v>
      </c>
      <c r="M253" s="35">
        <f>M130+M134+M135+M136+M137+M138+M139+M140+M141+M154+M155+M156+M157+M158+M159+M160+M161+M165+M169+M173+M174+M178+M182+M186+M190+M195+M143+M145+M198</f>
        <v>0</v>
      </c>
      <c r="N253" s="35">
        <f t="shared" si="926"/>
        <v>1603030.9000000001</v>
      </c>
      <c r="O253" s="78">
        <f>O130+O134+O135+O136+O137+O138+O139+O140+O141+O154+O155+O156+O157+O158+O159+O160+O161+O165+O169+O173+O174+O178+O182+O186+O190+O195+O143+O145+O198</f>
        <v>139013.87899999999</v>
      </c>
      <c r="P253" s="35">
        <f t="shared" si="927"/>
        <v>1742044.7790000001</v>
      </c>
      <c r="Q253" s="35">
        <f>Q130+Q134+Q135+Q136+Q137+Q138+Q139+Q140+Q141+Q154+Q155+Q156+Q157+Q158+Q159+Q160+Q161+Q165+Q169+Q173+Q174+Q178+Q182+Q186+Q190+Q195+Q143+Q145+Q198</f>
        <v>0</v>
      </c>
      <c r="R253" s="35">
        <f t="shared" si="928"/>
        <v>1742044.7790000001</v>
      </c>
      <c r="S253" s="35">
        <f>S130+S134+S135+S136+S137+S138+S139+S140+S141+S154+S155+S156+S157+S158+S159+S160+S161+S165+S169+S173+S174+S178+S182+S186+S190+S195+S143+S145+S198+S202</f>
        <v>15502.397999999999</v>
      </c>
      <c r="T253" s="35">
        <f t="shared" si="929"/>
        <v>1757547.1770000001</v>
      </c>
      <c r="U253" s="35">
        <f>U130+U134+U135+U136+U137+U138+U139+U140+U141+U154+U155+U156+U157+U158+U159+U160+U161+U165+U169+U173+U174+U178+U182+U186+U190+U195+U143+U145+U198+U202</f>
        <v>0</v>
      </c>
      <c r="V253" s="35">
        <f t="shared" si="930"/>
        <v>1757547.1770000001</v>
      </c>
      <c r="W253" s="46">
        <f>W130+W134+W135+W136+W137+W138+W139+W140+W141+W154+W155+W156+W157+W158+W159+W160+W161+W165+W169+W173+W174+W178+W182+W186+W190+W195+W143+W145+W198+W202</f>
        <v>-355998.06499999994</v>
      </c>
      <c r="X253" s="35">
        <f t="shared" si="931"/>
        <v>1401549.1120000002</v>
      </c>
      <c r="Y253" s="35">
        <f>Y130+Y134+Y135+Y136+Y137+Y138+Y139+Y140+Y141+Y154+Y155+Y156+Y157+Y158+Y159+Y160+Y161+Y165+Y169+Y173+Y174+Y178+Y182+Y186+Y190+Y195+Y143</f>
        <v>1313990.7</v>
      </c>
      <c r="Z253" s="35">
        <f>Z130+Z134+Z135+Z136+Z137+Z138+Z139+Z140+Z141+Z154+Z155+Z156+Z157+Z158+Z159+Z160+Z161+Z165+Z169+Z173+Z174+Z178+Z182+Z186+Z190+Z195+Z143+Z145</f>
        <v>-1768.8999999999996</v>
      </c>
      <c r="AA253" s="35">
        <f t="shared" si="638"/>
        <v>1312221.8</v>
      </c>
      <c r="AB253" s="35">
        <f>AB130+AB134+AB135+AB136+AB137+AB138+AB139+AB140+AB141+AB154+AB155+AB156+AB157+AB158+AB159+AB160+AB161+AB165+AB169+AB173+AB174+AB178+AB182+AB186+AB190+AB195+AB143+AB145+AB198</f>
        <v>0</v>
      </c>
      <c r="AC253" s="35">
        <f t="shared" si="932"/>
        <v>1312221.8</v>
      </c>
      <c r="AD253" s="35">
        <f>AD130+AD134+AD135+AD136+AD137+AD138+AD139+AD140+AD141+AD154+AD155+AD156+AD157+AD158+AD159+AD160+AD161+AD165+AD169+AD173+AD174+AD178+AD182+AD186+AD190+AD195+AD143+AD145+AD198</f>
        <v>0</v>
      </c>
      <c r="AE253" s="35">
        <f t="shared" si="933"/>
        <v>1312221.8</v>
      </c>
      <c r="AF253" s="35">
        <f>AF130+AF134+AF135+AF136+AF137+AF138+AF139+AF140+AF141+AF154+AF155+AF156+AF157+AF158+AF159+AF160+AF161+AF165+AF169+AF173+AF174+AF178+AF182+AF186+AF190+AF195+AF143+AF145+AF198</f>
        <v>0</v>
      </c>
      <c r="AG253" s="35">
        <f t="shared" si="934"/>
        <v>1312221.8</v>
      </c>
      <c r="AH253" s="35">
        <f>AH130+AH134+AH135+AH136+AH137+AH138+AH139+AH140+AH141+AH154+AH155+AH156+AH157+AH158+AH159+AH160+AH161+AH165+AH169+AH173+AH174+AH178+AH182+AH186+AH190+AH195+AH143+AH145+AH198</f>
        <v>-24816.682000000001</v>
      </c>
      <c r="AI253" s="35">
        <f t="shared" si="935"/>
        <v>1287405.118</v>
      </c>
      <c r="AJ253" s="35">
        <f>AJ130+AJ134+AJ135+AJ136+AJ137+AJ138+AJ139+AJ140+AJ141+AJ154+AJ155+AJ156+AJ157+AJ158+AJ159+AJ160+AJ161+AJ165+AJ169+AJ173+AJ174+AJ178+AJ182+AJ186+AJ190+AJ195+AJ143+AJ145+AJ198+AJ202</f>
        <v>0</v>
      </c>
      <c r="AK253" s="35">
        <f t="shared" si="936"/>
        <v>1287405.118</v>
      </c>
      <c r="AL253" s="46">
        <f>AL130+AL134+AL135+AL136+AL137+AL138+AL139+AL140+AL141+AL154+AL155+AL156+AL157+AL158+AL159+AL160+AL161+AL165+AL169+AL173+AL174+AL178+AL182+AL186+AL190+AL195+AL143+AL145+AL198+AL202</f>
        <v>79550.379000000001</v>
      </c>
      <c r="AM253" s="35">
        <f t="shared" si="937"/>
        <v>1366955.497</v>
      </c>
      <c r="AN253" s="35">
        <f>AN130+AN134+AN135+AN136+AN137+AN138+AN139+AN140+AN141+AN154+AN155+AN156+AN157+AN158+AN159+AN160+AN161+AN165+AN169+AN173+AN174+AN178+AN182+AN186+AN190+AN195+AN143</f>
        <v>1900986.6</v>
      </c>
      <c r="AO253" s="35">
        <f>AO130+AO134+AO135+AO136+AO137+AO138+AO139+AO140+AO141+AO154+AO155+AO156+AO157+AO158+AO159+AO160+AO161+AO165+AO169+AO173+AO174+AO178+AO182+AO186+AO190+AO195+AO143+AO145</f>
        <v>0</v>
      </c>
      <c r="AP253" s="35">
        <f t="shared" si="645"/>
        <v>1900986.6</v>
      </c>
      <c r="AQ253" s="35">
        <f>AQ130+AQ134+AQ135+AQ136+AQ137+AQ138+AQ139+AQ140+AQ141+AQ154+AQ155+AQ156+AQ157+AQ158+AQ159+AQ160+AQ161+AQ165+AQ169+AQ173+AQ174+AQ178+AQ182+AQ186+AQ190+AQ195+AQ143+AQ145+AQ198</f>
        <v>0</v>
      </c>
      <c r="AR253" s="35">
        <f t="shared" si="938"/>
        <v>1900986.6</v>
      </c>
      <c r="AS253" s="35">
        <f>AS130+AS134+AS135+AS136+AS137+AS138+AS139+AS140+AS141+AS154+AS155+AS156+AS157+AS158+AS159+AS160+AS161+AS165+AS169+AS173+AS174+AS178+AS182+AS186+AS190+AS195+AS143+AS145+AS198</f>
        <v>0</v>
      </c>
      <c r="AT253" s="35">
        <f t="shared" si="939"/>
        <v>1900986.6</v>
      </c>
      <c r="AU253" s="35">
        <f>AU130+AU134+AU135+AU136+AU137+AU138+AU139+AU140+AU141+AU154+AU155+AU156+AU157+AU158+AU159+AU160+AU161+AU165+AU169+AU173+AU174+AU178+AU182+AU186+AU190+AU195+AU143+AU145+AU198</f>
        <v>0</v>
      </c>
      <c r="AV253" s="35">
        <f t="shared" si="940"/>
        <v>1900986.6</v>
      </c>
      <c r="AW253" s="35">
        <f>AW130+AW134+AW135+AW136+AW137+AW138+AW139+AW140+AW141+AW154+AW155+AW156+AW157+AW158+AW159+AW160+AW161+AW165+AW169+AW173+AW174+AW178+AW182+AW186+AW190+AW195+AW143+AW145+AW198</f>
        <v>50302.802999999993</v>
      </c>
      <c r="AX253" s="35">
        <f t="shared" si="941"/>
        <v>1951289.4030000002</v>
      </c>
      <c r="AY253" s="35">
        <f>AY130+AY134+AY135+AY136+AY137+AY138+AY139+AY140+AY141+AY154+AY155+AY156+AY157+AY158+AY159+AY160+AY161+AY165+AY169+AY173+AY174+AY178+AY182+AY186+AY190+AY195+AY143+AY145+AY198+AY202</f>
        <v>0</v>
      </c>
      <c r="AZ253" s="35">
        <f t="shared" si="942"/>
        <v>1951289.4030000002</v>
      </c>
      <c r="BA253" s="46">
        <f>BA130+BA134+BA135+BA136+BA137+BA138+BA139+BA140+BA141+BA154+BA155+BA156+BA157+BA158+BA159+BA160+BA161+BA165+BA169+BA173+BA174+BA178+BA182+BA186+BA190+BA195+BA143+BA145+BA198+BA202</f>
        <v>100264.44799999999</v>
      </c>
      <c r="BB253" s="35">
        <f t="shared" si="943"/>
        <v>2051553.8510000003</v>
      </c>
      <c r="BC253" s="29"/>
      <c r="BE253" s="11"/>
    </row>
    <row r="254" spans="1:58" x14ac:dyDescent="0.3">
      <c r="A254" s="64"/>
      <c r="B254" s="100" t="s">
        <v>11</v>
      </c>
      <c r="C254" s="101"/>
      <c r="D254" s="35">
        <f>D33+D66+D67+D68+D69+D70+D71+D72+D74+D76+D78</f>
        <v>113474.1</v>
      </c>
      <c r="E254" s="35">
        <f>E33+E66+E67+E68+E69+E70+E71+E72+E74+E76+E78+E38</f>
        <v>256356.158</v>
      </c>
      <c r="F254" s="35">
        <f t="shared" si="628"/>
        <v>369830.25800000003</v>
      </c>
      <c r="G254" s="35">
        <f>G33+G66+G67+G68+G69+G70+G71+G72+G74+G76+G78+G38</f>
        <v>0</v>
      </c>
      <c r="H254" s="35">
        <f t="shared" si="923"/>
        <v>369830.25800000003</v>
      </c>
      <c r="I254" s="35">
        <f>I33+I66+I67+I68+I69+I70+I71+I72+I74+I76+I78+I38</f>
        <v>111.379</v>
      </c>
      <c r="J254" s="35">
        <f t="shared" si="924"/>
        <v>369941.63700000005</v>
      </c>
      <c r="K254" s="35">
        <f>K33+K66+K67+K68+K69+K70+K71+K72+K74+K76+K78+K38</f>
        <v>0</v>
      </c>
      <c r="L254" s="35">
        <f t="shared" si="925"/>
        <v>369941.63700000005</v>
      </c>
      <c r="M254" s="35">
        <f>M33+M66+M67+M68+M69+M70+M71+M72+M74+M76+M78+M38</f>
        <v>0</v>
      </c>
      <c r="N254" s="35">
        <f t="shared" si="926"/>
        <v>369941.63700000005</v>
      </c>
      <c r="O254" s="78">
        <f>O33+O66+O67+O68+O69+O70+O71+O72+O74+O76+O78+O38+O23</f>
        <v>-22568.785000000003</v>
      </c>
      <c r="P254" s="35">
        <f t="shared" si="927"/>
        <v>347372.85200000007</v>
      </c>
      <c r="Q254" s="35">
        <f>Q33+Q66+Q67+Q68+Q69+Q70+Q71+Q72+Q74+Q76+Q78+Q38+Q23</f>
        <v>0</v>
      </c>
      <c r="R254" s="35">
        <f t="shared" si="928"/>
        <v>347372.85200000007</v>
      </c>
      <c r="S254" s="35">
        <f>S33+S66+S67+S68+S69+S70+S71+S72+S74+S76+S78+S38+S23</f>
        <v>-18576.285</v>
      </c>
      <c r="T254" s="35">
        <f t="shared" si="929"/>
        <v>328796.5670000001</v>
      </c>
      <c r="U254" s="35">
        <f>U33+U66+U67+U68+U69+U70+U71+U72+U74+U76+U78+U38+U23</f>
        <v>0</v>
      </c>
      <c r="V254" s="35">
        <f t="shared" si="930"/>
        <v>328796.5670000001</v>
      </c>
      <c r="W254" s="46">
        <f>W33+W66+W67+W68+W69+W70+W71+W72+W74+W76+W78+W38+W23</f>
        <v>0</v>
      </c>
      <c r="X254" s="35">
        <f t="shared" si="931"/>
        <v>328796.5670000001</v>
      </c>
      <c r="Y254" s="35">
        <f>Y33+Y66+Y67+Y68+Y69+Y70+Y71+Y72+Y74+Y76+Y78</f>
        <v>50227.299999999996</v>
      </c>
      <c r="Z254" s="35">
        <f>Z33+Z66+Z67+Z68+Z69+Z70+Z71+Z72+Z74+Z76+Z78+Z38</f>
        <v>0</v>
      </c>
      <c r="AA254" s="35">
        <f t="shared" si="638"/>
        <v>50227.299999999996</v>
      </c>
      <c r="AB254" s="35">
        <f>AB33+AB66+AB67+AB68+AB69+AB70+AB71+AB72+AB74+AB76+AB78+AB38</f>
        <v>0</v>
      </c>
      <c r="AC254" s="35">
        <f t="shared" si="932"/>
        <v>50227.299999999996</v>
      </c>
      <c r="AD254" s="35">
        <f>AD33+AD66+AD67+AD68+AD69+AD70+AD71+AD72+AD74+AD76+AD78+AD38</f>
        <v>0</v>
      </c>
      <c r="AE254" s="35">
        <f t="shared" si="933"/>
        <v>50227.299999999996</v>
      </c>
      <c r="AF254" s="35">
        <f>AF33+AF66+AF67+AF68+AF69+AF70+AF71+AF72+AF74+AF76+AF78+AF38</f>
        <v>0</v>
      </c>
      <c r="AG254" s="35">
        <f t="shared" si="934"/>
        <v>50227.299999999996</v>
      </c>
      <c r="AH254" s="35">
        <f>AH33+AH66+AH67+AH68+AH69+AH70+AH71+AH72+AH74+AH76+AH78+AH38+AH23</f>
        <v>0</v>
      </c>
      <c r="AI254" s="35">
        <f t="shared" si="935"/>
        <v>50227.299999999996</v>
      </c>
      <c r="AJ254" s="35">
        <f>AJ33+AJ66+AJ67+AJ68+AJ69+AJ70+AJ71+AJ72+AJ74+AJ76+AJ78+AJ38+AJ23</f>
        <v>0</v>
      </c>
      <c r="AK254" s="35">
        <f t="shared" si="936"/>
        <v>50227.299999999996</v>
      </c>
      <c r="AL254" s="46">
        <f>AL33+AL66+AL67+AL68+AL69+AL70+AL71+AL72+AL74+AL76+AL78+AL38+AL23</f>
        <v>0</v>
      </c>
      <c r="AM254" s="35">
        <f t="shared" si="937"/>
        <v>50227.299999999996</v>
      </c>
      <c r="AN254" s="35">
        <f>AN33+AN66+AN67+AN68+AN69+AN70+AN71+AN72+AN74+AN76+AN78</f>
        <v>1220.3</v>
      </c>
      <c r="AO254" s="35">
        <f>AO33+AO66+AO67+AO68+AO69+AO70+AO71+AO72+AO74+AO76+AO78+AO38</f>
        <v>0</v>
      </c>
      <c r="AP254" s="35">
        <f t="shared" si="645"/>
        <v>1220.3</v>
      </c>
      <c r="AQ254" s="35">
        <f>AQ33+AQ66+AQ67+AQ68+AQ69+AQ70+AQ71+AQ72+AQ74+AQ76+AQ78+AQ38</f>
        <v>0</v>
      </c>
      <c r="AR254" s="35">
        <f t="shared" si="938"/>
        <v>1220.3</v>
      </c>
      <c r="AS254" s="35">
        <f>AS33+AS66+AS67+AS68+AS69+AS70+AS71+AS72+AS74+AS76+AS78+AS38</f>
        <v>0</v>
      </c>
      <c r="AT254" s="35">
        <f t="shared" si="939"/>
        <v>1220.3</v>
      </c>
      <c r="AU254" s="35">
        <f>AU33+AU66+AU67+AU68+AU69+AU70+AU71+AU72+AU74+AU76+AU78+AU38</f>
        <v>0</v>
      </c>
      <c r="AV254" s="35">
        <f t="shared" si="940"/>
        <v>1220.3</v>
      </c>
      <c r="AW254" s="35">
        <f>AW33+AW66+AW67+AW68+AW69+AW70+AW71+AW72+AW74+AW76+AW78+AW38+AW23</f>
        <v>23622.800000000003</v>
      </c>
      <c r="AX254" s="35">
        <f t="shared" si="941"/>
        <v>24843.100000000002</v>
      </c>
      <c r="AY254" s="35">
        <f>AY33+AY66+AY67+AY68+AY69+AY70+AY71+AY72+AY74+AY76+AY78+AY38+AY23</f>
        <v>0</v>
      </c>
      <c r="AZ254" s="35">
        <f t="shared" si="942"/>
        <v>24843.100000000002</v>
      </c>
      <c r="BA254" s="46">
        <f>BA33+BA66+BA67+BA68+BA69+BA70+BA71+BA72+BA74+BA76+BA78+BA38+BA23</f>
        <v>0</v>
      </c>
      <c r="BB254" s="35">
        <f t="shared" si="943"/>
        <v>24843.100000000002</v>
      </c>
      <c r="BC254" s="29"/>
    </row>
    <row r="255" spans="1:58" x14ac:dyDescent="0.3">
      <c r="A255" s="64"/>
      <c r="B255" s="92" t="s">
        <v>33</v>
      </c>
      <c r="C255" s="93"/>
      <c r="D255" s="35">
        <f>D207</f>
        <v>13981.8</v>
      </c>
      <c r="E255" s="35">
        <f>E207</f>
        <v>0</v>
      </c>
      <c r="F255" s="35">
        <f t="shared" si="628"/>
        <v>13981.8</v>
      </c>
      <c r="G255" s="35">
        <f>G207</f>
        <v>0</v>
      </c>
      <c r="H255" s="35">
        <f t="shared" si="923"/>
        <v>13981.8</v>
      </c>
      <c r="I255" s="35">
        <f>I207</f>
        <v>0</v>
      </c>
      <c r="J255" s="35">
        <f t="shared" si="924"/>
        <v>13981.8</v>
      </c>
      <c r="K255" s="35">
        <f>K207</f>
        <v>0</v>
      </c>
      <c r="L255" s="35">
        <f t="shared" si="925"/>
        <v>13981.8</v>
      </c>
      <c r="M255" s="35">
        <f>M207</f>
        <v>0</v>
      </c>
      <c r="N255" s="35">
        <f t="shared" si="926"/>
        <v>13981.8</v>
      </c>
      <c r="O255" s="78">
        <f>O207</f>
        <v>0</v>
      </c>
      <c r="P255" s="35">
        <f t="shared" si="927"/>
        <v>13981.8</v>
      </c>
      <c r="Q255" s="35">
        <f>Q207</f>
        <v>0</v>
      </c>
      <c r="R255" s="35">
        <f t="shared" si="928"/>
        <v>13981.8</v>
      </c>
      <c r="S255" s="35">
        <f>S207</f>
        <v>0</v>
      </c>
      <c r="T255" s="35">
        <f t="shared" si="929"/>
        <v>13981.8</v>
      </c>
      <c r="U255" s="35">
        <f>U207</f>
        <v>0</v>
      </c>
      <c r="V255" s="35">
        <f t="shared" si="930"/>
        <v>13981.8</v>
      </c>
      <c r="W255" s="46">
        <f>W207</f>
        <v>0</v>
      </c>
      <c r="X255" s="35">
        <f t="shared" si="931"/>
        <v>13981.8</v>
      </c>
      <c r="Y255" s="35">
        <f>Y207</f>
        <v>0</v>
      </c>
      <c r="Z255" s="35">
        <f>Z207</f>
        <v>0</v>
      </c>
      <c r="AA255" s="35">
        <f t="shared" si="638"/>
        <v>0</v>
      </c>
      <c r="AB255" s="35">
        <f>AB207</f>
        <v>0</v>
      </c>
      <c r="AC255" s="35">
        <f t="shared" si="932"/>
        <v>0</v>
      </c>
      <c r="AD255" s="35">
        <f>AD207</f>
        <v>0</v>
      </c>
      <c r="AE255" s="35">
        <f t="shared" si="933"/>
        <v>0</v>
      </c>
      <c r="AF255" s="35">
        <f>AF207</f>
        <v>0</v>
      </c>
      <c r="AG255" s="35">
        <f t="shared" si="934"/>
        <v>0</v>
      </c>
      <c r="AH255" s="35">
        <f>AH207</f>
        <v>0</v>
      </c>
      <c r="AI255" s="35">
        <f t="shared" si="935"/>
        <v>0</v>
      </c>
      <c r="AJ255" s="35">
        <f>AJ207</f>
        <v>0</v>
      </c>
      <c r="AK255" s="35">
        <f t="shared" si="936"/>
        <v>0</v>
      </c>
      <c r="AL255" s="46">
        <f>AL207</f>
        <v>0</v>
      </c>
      <c r="AM255" s="35">
        <f t="shared" si="937"/>
        <v>0</v>
      </c>
      <c r="AN255" s="35">
        <f>AN207</f>
        <v>0</v>
      </c>
      <c r="AO255" s="35">
        <f>AO207</f>
        <v>0</v>
      </c>
      <c r="AP255" s="35">
        <f t="shared" si="645"/>
        <v>0</v>
      </c>
      <c r="AQ255" s="35">
        <f>AQ207</f>
        <v>0</v>
      </c>
      <c r="AR255" s="35">
        <f t="shared" si="938"/>
        <v>0</v>
      </c>
      <c r="AS255" s="35">
        <f>AS207</f>
        <v>0</v>
      </c>
      <c r="AT255" s="35">
        <f t="shared" si="939"/>
        <v>0</v>
      </c>
      <c r="AU255" s="35">
        <f>AU207</f>
        <v>0</v>
      </c>
      <c r="AV255" s="35">
        <f t="shared" si="940"/>
        <v>0</v>
      </c>
      <c r="AW255" s="35">
        <f>AW207</f>
        <v>0</v>
      </c>
      <c r="AX255" s="35">
        <f t="shared" si="941"/>
        <v>0</v>
      </c>
      <c r="AY255" s="35">
        <f>AY207</f>
        <v>0</v>
      </c>
      <c r="AZ255" s="35">
        <f t="shared" si="942"/>
        <v>0</v>
      </c>
      <c r="BA255" s="46">
        <f>BA207</f>
        <v>0</v>
      </c>
      <c r="BB255" s="35">
        <f t="shared" si="943"/>
        <v>0</v>
      </c>
      <c r="BC255" s="29"/>
    </row>
    <row r="256" spans="1:58" x14ac:dyDescent="0.3">
      <c r="A256" s="64"/>
      <c r="B256" s="92" t="s">
        <v>34</v>
      </c>
      <c r="C256" s="93"/>
      <c r="D256" s="35">
        <f>D214+D215</f>
        <v>4480.7</v>
      </c>
      <c r="E256" s="35">
        <f>E214+E215</f>
        <v>0</v>
      </c>
      <c r="F256" s="35">
        <f t="shared" si="628"/>
        <v>4480.7</v>
      </c>
      <c r="G256" s="35">
        <f>G214+G215</f>
        <v>0</v>
      </c>
      <c r="H256" s="35">
        <f t="shared" si="923"/>
        <v>4480.7</v>
      </c>
      <c r="I256" s="35">
        <f>I214+I215</f>
        <v>0</v>
      </c>
      <c r="J256" s="35">
        <f t="shared" si="924"/>
        <v>4480.7</v>
      </c>
      <c r="K256" s="35">
        <f>K214+K215</f>
        <v>0</v>
      </c>
      <c r="L256" s="35">
        <f t="shared" si="925"/>
        <v>4480.7</v>
      </c>
      <c r="M256" s="35">
        <f>M214+M215</f>
        <v>0</v>
      </c>
      <c r="N256" s="35">
        <f t="shared" si="926"/>
        <v>4480.7</v>
      </c>
      <c r="O256" s="78">
        <f>O214+O215</f>
        <v>0</v>
      </c>
      <c r="P256" s="35">
        <f t="shared" si="927"/>
        <v>4480.7</v>
      </c>
      <c r="Q256" s="35">
        <f>Q214+Q215</f>
        <v>0</v>
      </c>
      <c r="R256" s="35">
        <f t="shared" si="928"/>
        <v>4480.7</v>
      </c>
      <c r="S256" s="35">
        <f>S214+S215</f>
        <v>0</v>
      </c>
      <c r="T256" s="35">
        <f t="shared" si="929"/>
        <v>4480.7</v>
      </c>
      <c r="U256" s="35">
        <f>U214+U215</f>
        <v>0</v>
      </c>
      <c r="V256" s="35">
        <f t="shared" si="930"/>
        <v>4480.7</v>
      </c>
      <c r="W256" s="46">
        <f>W214+W215</f>
        <v>0</v>
      </c>
      <c r="X256" s="35">
        <f t="shared" si="931"/>
        <v>4480.7</v>
      </c>
      <c r="Y256" s="35">
        <f t="shared" ref="Y256:AN256" si="944">Y214+Y215</f>
        <v>55213.3</v>
      </c>
      <c r="Z256" s="35">
        <f t="shared" si="944"/>
        <v>0</v>
      </c>
      <c r="AA256" s="35">
        <f t="shared" si="638"/>
        <v>55213.3</v>
      </c>
      <c r="AB256" s="35">
        <f t="shared" ref="AB256:AD256" si="945">AB214+AB215</f>
        <v>0</v>
      </c>
      <c r="AC256" s="35">
        <f t="shared" si="932"/>
        <v>55213.3</v>
      </c>
      <c r="AD256" s="35">
        <f t="shared" si="945"/>
        <v>0</v>
      </c>
      <c r="AE256" s="35">
        <f t="shared" si="933"/>
        <v>55213.3</v>
      </c>
      <c r="AF256" s="35">
        <f t="shared" ref="AF256:AH256" si="946">AF214+AF215</f>
        <v>0</v>
      </c>
      <c r="AG256" s="35">
        <f t="shared" si="934"/>
        <v>55213.3</v>
      </c>
      <c r="AH256" s="35">
        <f t="shared" si="946"/>
        <v>0</v>
      </c>
      <c r="AI256" s="35">
        <f t="shared" si="935"/>
        <v>55213.3</v>
      </c>
      <c r="AJ256" s="35">
        <f t="shared" ref="AJ256:AL256" si="947">AJ214+AJ215</f>
        <v>0</v>
      </c>
      <c r="AK256" s="35">
        <f t="shared" si="936"/>
        <v>55213.3</v>
      </c>
      <c r="AL256" s="46">
        <f t="shared" si="947"/>
        <v>0</v>
      </c>
      <c r="AM256" s="35">
        <f t="shared" si="937"/>
        <v>55213.3</v>
      </c>
      <c r="AN256" s="35">
        <f t="shared" si="944"/>
        <v>0</v>
      </c>
      <c r="AO256" s="35">
        <f>AO214+AO215</f>
        <v>0</v>
      </c>
      <c r="AP256" s="35">
        <f t="shared" si="645"/>
        <v>0</v>
      </c>
      <c r="AQ256" s="35">
        <f>AQ214+AQ215</f>
        <v>0</v>
      </c>
      <c r="AR256" s="35">
        <f t="shared" si="938"/>
        <v>0</v>
      </c>
      <c r="AS256" s="35">
        <f>AS214+AS215</f>
        <v>0</v>
      </c>
      <c r="AT256" s="35">
        <f t="shared" si="939"/>
        <v>0</v>
      </c>
      <c r="AU256" s="35">
        <f>AU214+AU215</f>
        <v>0</v>
      </c>
      <c r="AV256" s="35">
        <f t="shared" si="940"/>
        <v>0</v>
      </c>
      <c r="AW256" s="35">
        <f>AW214+AW215</f>
        <v>0</v>
      </c>
      <c r="AX256" s="35">
        <f t="shared" si="941"/>
        <v>0</v>
      </c>
      <c r="AY256" s="35">
        <f>AY214+AY215</f>
        <v>0</v>
      </c>
      <c r="AZ256" s="35">
        <f t="shared" si="942"/>
        <v>0</v>
      </c>
      <c r="BA256" s="46">
        <f>BA214+BA215</f>
        <v>0</v>
      </c>
      <c r="BB256" s="35">
        <f t="shared" si="943"/>
        <v>0</v>
      </c>
      <c r="BC256" s="29"/>
    </row>
    <row r="257" spans="1:55" x14ac:dyDescent="0.3">
      <c r="A257" s="64"/>
      <c r="B257" s="92" t="s">
        <v>39</v>
      </c>
      <c r="C257" s="93"/>
      <c r="D257" s="35">
        <f>D95</f>
        <v>6293</v>
      </c>
      <c r="E257" s="35">
        <f>E95+E103</f>
        <v>47697</v>
      </c>
      <c r="F257" s="35">
        <f t="shared" ref="F257" si="948">D257+E257</f>
        <v>53990</v>
      </c>
      <c r="G257" s="35">
        <f>G95+G103</f>
        <v>0</v>
      </c>
      <c r="H257" s="35">
        <f t="shared" si="923"/>
        <v>53990</v>
      </c>
      <c r="I257" s="35">
        <f>I95+I103</f>
        <v>0</v>
      </c>
      <c r="J257" s="35">
        <f t="shared" si="924"/>
        <v>53990</v>
      </c>
      <c r="K257" s="35">
        <f>K95+K103</f>
        <v>0</v>
      </c>
      <c r="L257" s="35">
        <f t="shared" si="925"/>
        <v>53990</v>
      </c>
      <c r="M257" s="35">
        <f>M95+M103</f>
        <v>0</v>
      </c>
      <c r="N257" s="35">
        <f t="shared" si="926"/>
        <v>53990</v>
      </c>
      <c r="O257" s="78">
        <f>O95+O103</f>
        <v>0</v>
      </c>
      <c r="P257" s="35">
        <f t="shared" si="927"/>
        <v>53990</v>
      </c>
      <c r="Q257" s="35">
        <f>Q95+Q103</f>
        <v>0</v>
      </c>
      <c r="R257" s="35">
        <f t="shared" si="928"/>
        <v>53990</v>
      </c>
      <c r="S257" s="35">
        <f>S95+S103</f>
        <v>0</v>
      </c>
      <c r="T257" s="35">
        <f t="shared" si="929"/>
        <v>53990</v>
      </c>
      <c r="U257" s="35">
        <f>U95+U103</f>
        <v>0</v>
      </c>
      <c r="V257" s="35">
        <f t="shared" si="930"/>
        <v>53990</v>
      </c>
      <c r="W257" s="46">
        <f>W95+W103</f>
        <v>0</v>
      </c>
      <c r="X257" s="35">
        <f t="shared" si="931"/>
        <v>53990</v>
      </c>
      <c r="Y257" s="35">
        <f>Y95</f>
        <v>0</v>
      </c>
      <c r="Z257" s="35">
        <f>Z95+Z103</f>
        <v>51669.599999999999</v>
      </c>
      <c r="AA257" s="35">
        <f t="shared" ref="AA257" si="949">Y257+Z257</f>
        <v>51669.599999999999</v>
      </c>
      <c r="AB257" s="35">
        <f>AB95+AB103</f>
        <v>0</v>
      </c>
      <c r="AC257" s="35">
        <f t="shared" si="932"/>
        <v>51669.599999999999</v>
      </c>
      <c r="AD257" s="35">
        <f>AD95+AD103</f>
        <v>0</v>
      </c>
      <c r="AE257" s="35">
        <f t="shared" si="933"/>
        <v>51669.599999999999</v>
      </c>
      <c r="AF257" s="35">
        <f>AF95+AF103</f>
        <v>0</v>
      </c>
      <c r="AG257" s="35">
        <f t="shared" si="934"/>
        <v>51669.599999999999</v>
      </c>
      <c r="AH257" s="35">
        <f>AH95+AH103</f>
        <v>0</v>
      </c>
      <c r="AI257" s="35">
        <f t="shared" si="935"/>
        <v>51669.599999999999</v>
      </c>
      <c r="AJ257" s="35">
        <f>AJ95+AJ103</f>
        <v>0</v>
      </c>
      <c r="AK257" s="35">
        <f t="shared" si="936"/>
        <v>51669.599999999999</v>
      </c>
      <c r="AL257" s="46">
        <f>AL95+AL103</f>
        <v>0</v>
      </c>
      <c r="AM257" s="35">
        <f t="shared" si="937"/>
        <v>51669.599999999999</v>
      </c>
      <c r="AN257" s="35">
        <f>AN95</f>
        <v>0</v>
      </c>
      <c r="AO257" s="35">
        <f>AO95+AO103</f>
        <v>0</v>
      </c>
      <c r="AP257" s="35">
        <f t="shared" ref="AP257" si="950">AN257+AO257</f>
        <v>0</v>
      </c>
      <c r="AQ257" s="35">
        <f>AQ95+AQ103</f>
        <v>0</v>
      </c>
      <c r="AR257" s="35">
        <f t="shared" si="938"/>
        <v>0</v>
      </c>
      <c r="AS257" s="35">
        <f>AS95+AS103</f>
        <v>0</v>
      </c>
      <c r="AT257" s="35">
        <f t="shared" si="939"/>
        <v>0</v>
      </c>
      <c r="AU257" s="35">
        <f>AU95+AU103</f>
        <v>0</v>
      </c>
      <c r="AV257" s="35">
        <f t="shared" si="940"/>
        <v>0</v>
      </c>
      <c r="AW257" s="35">
        <f>AW95+AW103</f>
        <v>0</v>
      </c>
      <c r="AX257" s="35">
        <f t="shared" si="941"/>
        <v>0</v>
      </c>
      <c r="AY257" s="35">
        <f>AY95+AY103</f>
        <v>0</v>
      </c>
      <c r="AZ257" s="35">
        <f t="shared" si="942"/>
        <v>0</v>
      </c>
      <c r="BA257" s="46">
        <f>BA95+BA103</f>
        <v>0</v>
      </c>
      <c r="BB257" s="35">
        <f t="shared" si="943"/>
        <v>0</v>
      </c>
      <c r="BC257" s="29"/>
    </row>
    <row r="258" spans="1:55" x14ac:dyDescent="0.3">
      <c r="A258" s="12"/>
      <c r="B258" s="96" t="s">
        <v>327</v>
      </c>
      <c r="C258" s="97"/>
      <c r="D258" s="35"/>
      <c r="E258" s="35"/>
      <c r="F258" s="35"/>
      <c r="G258" s="35">
        <f>G241</f>
        <v>0</v>
      </c>
      <c r="H258" s="35">
        <f t="shared" si="923"/>
        <v>0</v>
      </c>
      <c r="I258" s="35">
        <f>I241</f>
        <v>0</v>
      </c>
      <c r="J258" s="35">
        <f t="shared" si="924"/>
        <v>0</v>
      </c>
      <c r="K258" s="35">
        <f>K241</f>
        <v>0</v>
      </c>
      <c r="L258" s="35">
        <f t="shared" si="925"/>
        <v>0</v>
      </c>
      <c r="M258" s="35">
        <f>M241</f>
        <v>0</v>
      </c>
      <c r="N258" s="35">
        <f t="shared" si="926"/>
        <v>0</v>
      </c>
      <c r="O258" s="78">
        <f>O241+O208</f>
        <v>85000</v>
      </c>
      <c r="P258" s="35">
        <f t="shared" si="927"/>
        <v>85000</v>
      </c>
      <c r="Q258" s="35">
        <f>Q241+Q208</f>
        <v>0</v>
      </c>
      <c r="R258" s="35">
        <f t="shared" si="928"/>
        <v>85000</v>
      </c>
      <c r="S258" s="35">
        <f>S241+S208</f>
        <v>0</v>
      </c>
      <c r="T258" s="35">
        <f t="shared" si="929"/>
        <v>85000</v>
      </c>
      <c r="U258" s="35">
        <f>U241+U208</f>
        <v>0</v>
      </c>
      <c r="V258" s="35">
        <f t="shared" si="930"/>
        <v>85000</v>
      </c>
      <c r="W258" s="46">
        <f>W241+W208</f>
        <v>0</v>
      </c>
      <c r="X258" s="35">
        <f t="shared" si="931"/>
        <v>85000</v>
      </c>
      <c r="Y258" s="35"/>
      <c r="Z258" s="35"/>
      <c r="AA258" s="35"/>
      <c r="AB258" s="35">
        <f>AB241</f>
        <v>0</v>
      </c>
      <c r="AC258" s="35">
        <f t="shared" si="932"/>
        <v>0</v>
      </c>
      <c r="AD258" s="35">
        <f>AD241</f>
        <v>0</v>
      </c>
      <c r="AE258" s="35">
        <f t="shared" si="933"/>
        <v>0</v>
      </c>
      <c r="AF258" s="35">
        <f>AF241</f>
        <v>0</v>
      </c>
      <c r="AG258" s="35">
        <f t="shared" si="934"/>
        <v>0</v>
      </c>
      <c r="AH258" s="35">
        <f>AH241+AH208</f>
        <v>0</v>
      </c>
      <c r="AI258" s="35">
        <f t="shared" si="935"/>
        <v>0</v>
      </c>
      <c r="AJ258" s="35">
        <f>AJ241+AJ208</f>
        <v>0</v>
      </c>
      <c r="AK258" s="35">
        <f t="shared" si="936"/>
        <v>0</v>
      </c>
      <c r="AL258" s="46">
        <f>AL241+AL208</f>
        <v>0</v>
      </c>
      <c r="AM258" s="35">
        <f t="shared" si="937"/>
        <v>0</v>
      </c>
      <c r="AN258" s="35"/>
      <c r="AO258" s="35"/>
      <c r="AP258" s="35"/>
      <c r="AQ258" s="35">
        <f>AQ241</f>
        <v>0</v>
      </c>
      <c r="AR258" s="35">
        <f t="shared" si="938"/>
        <v>0</v>
      </c>
      <c r="AS258" s="35">
        <f>AS241</f>
        <v>0</v>
      </c>
      <c r="AT258" s="35">
        <f t="shared" si="939"/>
        <v>0</v>
      </c>
      <c r="AU258" s="35">
        <f>AU241</f>
        <v>0</v>
      </c>
      <c r="AV258" s="35">
        <f t="shared" si="940"/>
        <v>0</v>
      </c>
      <c r="AW258" s="35">
        <f>AW241+AW208</f>
        <v>0</v>
      </c>
      <c r="AX258" s="35">
        <f t="shared" si="941"/>
        <v>0</v>
      </c>
      <c r="AY258" s="35">
        <f>AY241+AY208</f>
        <v>0</v>
      </c>
      <c r="AZ258" s="35">
        <f t="shared" si="942"/>
        <v>0</v>
      </c>
      <c r="BA258" s="46">
        <f>BA241+BA208</f>
        <v>0</v>
      </c>
      <c r="BB258" s="35">
        <f t="shared" si="943"/>
        <v>0</v>
      </c>
      <c r="BC258" s="29"/>
    </row>
    <row r="259" spans="1:55" x14ac:dyDescent="0.3">
      <c r="A259" s="12"/>
      <c r="B259" s="96" t="s">
        <v>374</v>
      </c>
      <c r="C259" s="97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78"/>
      <c r="P259" s="35"/>
      <c r="Q259" s="35"/>
      <c r="R259" s="35"/>
      <c r="S259" s="35"/>
      <c r="T259" s="35"/>
      <c r="U259" s="35"/>
      <c r="V259" s="35"/>
      <c r="W259" s="46">
        <f>W204</f>
        <v>0</v>
      </c>
      <c r="X259" s="35">
        <f t="shared" si="931"/>
        <v>0</v>
      </c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46">
        <f>AL204</f>
        <v>30051.151999999998</v>
      </c>
      <c r="AM259" s="35">
        <f t="shared" si="937"/>
        <v>30051.151999999998</v>
      </c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  <c r="AX259" s="35"/>
      <c r="AY259" s="35"/>
      <c r="AZ259" s="35"/>
      <c r="BA259" s="46">
        <f>BA204</f>
        <v>14989.883</v>
      </c>
      <c r="BB259" s="35">
        <f t="shared" si="943"/>
        <v>14989.883</v>
      </c>
      <c r="BC259" s="29"/>
    </row>
    <row r="260" spans="1:55" x14ac:dyDescent="0.3">
      <c r="D260" s="15"/>
      <c r="E260" s="15">
        <f>E244-E251-E252-E253-E254-E255-E256-E257</f>
        <v>0</v>
      </c>
      <c r="F260" s="15"/>
      <c r="G260" s="15">
        <f>G244-G251-G252-G253-G254-G255-G256-G257-G258</f>
        <v>2.1827872842550278E-11</v>
      </c>
      <c r="H260" s="15"/>
      <c r="I260" s="15">
        <f>I244-I251-I252-I253-I254-I255-I256-I257-I258</f>
        <v>-9.9475983006414026E-14</v>
      </c>
      <c r="J260" s="15"/>
      <c r="K260" s="15">
        <f>K244-K251-K252-K253-K254-K255-K256-K257-K258</f>
        <v>0</v>
      </c>
      <c r="L260" s="15"/>
      <c r="M260" s="15">
        <f>M244-M251-M252-M253-M254-M255-M256-M257-M258</f>
        <v>0</v>
      </c>
      <c r="N260" s="15"/>
      <c r="O260" s="79">
        <f>O244-O251-O252-O253-O254-O255-O256-O257-O258</f>
        <v>0</v>
      </c>
      <c r="P260" s="15"/>
      <c r="Q260" s="15">
        <f>Q244-Q251-Q252-Q253-Q254-Q255-Q256-Q257-Q258</f>
        <v>0</v>
      </c>
      <c r="R260" s="15"/>
      <c r="S260" s="15">
        <f>S244-S251-S252-S253-S254-S255-S256-S257-S258</f>
        <v>0</v>
      </c>
      <c r="T260" s="15"/>
      <c r="U260" s="15">
        <f>U244-U251-U252-U253-U254-U255-U256-U257-U258</f>
        <v>0</v>
      </c>
      <c r="V260" s="15"/>
      <c r="W260" s="47">
        <f>W244-W251-W252-W253-W254-W255-W256-W257-W258-W259</f>
        <v>0</v>
      </c>
      <c r="X260" s="15"/>
      <c r="Y260" s="47">
        <f t="shared" ref="Y260:AQ260" si="951">Y244-Y251-Y252-Y253-Y254-Y255-Y256-Y257-Y258</f>
        <v>7.9307937994599342E-10</v>
      </c>
      <c r="Z260" s="47">
        <f t="shared" si="951"/>
        <v>-4.3655745685100555E-11</v>
      </c>
      <c r="AA260" s="47">
        <f t="shared" si="951"/>
        <v>4.2928149923682213E-10</v>
      </c>
      <c r="AB260" s="15">
        <f t="shared" si="951"/>
        <v>0</v>
      </c>
      <c r="AC260" s="15"/>
      <c r="AD260" s="15">
        <f t="shared" ref="AD260:AF260" si="952">AD244-AD251-AD252-AD253-AD254-AD255-AD256-AD257-AD258</f>
        <v>0</v>
      </c>
      <c r="AE260" s="15"/>
      <c r="AF260" s="15">
        <f t="shared" si="952"/>
        <v>0</v>
      </c>
      <c r="AG260" s="15"/>
      <c r="AH260" s="15">
        <f t="shared" ref="AH260:AJ260" si="953">AH244-AH251-AH252-AH253-AH254-AH255-AH256-AH257-AH258</f>
        <v>0</v>
      </c>
      <c r="AI260" s="15"/>
      <c r="AJ260" s="15">
        <f t="shared" si="953"/>
        <v>0</v>
      </c>
      <c r="AK260" s="15"/>
      <c r="AL260" s="47">
        <f>AL244-AL251-AL252-AL253-AL254-AL255-AL256-AL257-AL258-AL259</f>
        <v>0</v>
      </c>
      <c r="AM260" s="15"/>
      <c r="AN260" s="47">
        <f t="shared" si="951"/>
        <v>7.4510353442747146E-10</v>
      </c>
      <c r="AO260" s="47">
        <f t="shared" si="951"/>
        <v>0</v>
      </c>
      <c r="AP260" s="47">
        <f t="shared" si="951"/>
        <v>1.2107648217352107E-9</v>
      </c>
      <c r="AQ260" s="15">
        <f t="shared" si="951"/>
        <v>0</v>
      </c>
      <c r="AR260" s="15"/>
      <c r="AS260" s="15">
        <f t="shared" ref="AS260:AU260" si="954">AS244-AS251-AS252-AS253-AS254-AS255-AS256-AS257-AS258</f>
        <v>0</v>
      </c>
      <c r="AT260" s="15"/>
      <c r="AU260" s="15">
        <f t="shared" si="954"/>
        <v>0</v>
      </c>
      <c r="AV260" s="15"/>
      <c r="AW260" s="15">
        <f t="shared" ref="AW260:AY260" si="955">AW244-AW251-AW252-AW253-AW254-AW255-AW256-AW257-AW258</f>
        <v>-2.1827872842550278E-11</v>
      </c>
      <c r="AX260" s="15"/>
      <c r="AY260" s="15">
        <f t="shared" si="955"/>
        <v>0</v>
      </c>
      <c r="AZ260" s="15"/>
      <c r="BA260" s="47">
        <f>BA244-BA251-BA252-BA253-BA254-BA255-BA256-BA257-BA258-BA259</f>
        <v>1.6370904631912708E-11</v>
      </c>
      <c r="BB260" s="15"/>
      <c r="BC260" s="33"/>
    </row>
    <row r="261" spans="1:55" x14ac:dyDescent="0.3"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79"/>
      <c r="P261" s="15"/>
      <c r="Q261" s="15"/>
      <c r="R261" s="15"/>
      <c r="S261" s="15"/>
      <c r="T261" s="15"/>
      <c r="U261" s="15"/>
      <c r="V261" s="15"/>
      <c r="W261" s="47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47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47"/>
      <c r="BB261" s="15"/>
      <c r="BC261" s="33"/>
    </row>
    <row r="262" spans="1:55" x14ac:dyDescent="0.3"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79"/>
      <c r="P262" s="15"/>
      <c r="Q262" s="15"/>
      <c r="R262" s="15"/>
      <c r="S262" s="15"/>
      <c r="T262" s="15"/>
      <c r="U262" s="15"/>
      <c r="V262" s="15"/>
      <c r="W262" s="47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47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47"/>
      <c r="BB262" s="15"/>
      <c r="BC262" s="33"/>
    </row>
    <row r="263" spans="1:55" x14ac:dyDescent="0.3"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79"/>
      <c r="P263" s="15"/>
      <c r="Q263" s="15"/>
      <c r="R263" s="15"/>
      <c r="S263" s="15"/>
      <c r="T263" s="15"/>
      <c r="U263" s="15"/>
      <c r="V263" s="15"/>
      <c r="W263" s="47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47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47"/>
      <c r="BB263" s="15"/>
      <c r="BC263" s="33"/>
    </row>
  </sheetData>
  <autoFilter ref="A14:BE260">
    <filterColumn colId="55">
      <filters blank="1"/>
    </filterColumn>
  </autoFilter>
  <mergeCells count="78">
    <mergeCell ref="BA13:BA14"/>
    <mergeCell ref="BB13:BB14"/>
    <mergeCell ref="A9:BB9"/>
    <mergeCell ref="A10:BB11"/>
    <mergeCell ref="T13:T14"/>
    <mergeCell ref="AJ13:AJ14"/>
    <mergeCell ref="AK13:AK14"/>
    <mergeCell ref="AY13:AY14"/>
    <mergeCell ref="AZ13:AZ14"/>
    <mergeCell ref="AW13:AW14"/>
    <mergeCell ref="AX13:AX14"/>
    <mergeCell ref="AU13:AU14"/>
    <mergeCell ref="AV13:AV14"/>
    <mergeCell ref="AS13:AS14"/>
    <mergeCell ref="AP13:AP14"/>
    <mergeCell ref="E13:E14"/>
    <mergeCell ref="F13:F14"/>
    <mergeCell ref="AL13:AL14"/>
    <mergeCell ref="AM13:AM14"/>
    <mergeCell ref="A38:A43"/>
    <mergeCell ref="A73:A74"/>
    <mergeCell ref="B73:B74"/>
    <mergeCell ref="W13:W14"/>
    <mergeCell ref="X13:X14"/>
    <mergeCell ref="Z13:Z14"/>
    <mergeCell ref="AT13:AT14"/>
    <mergeCell ref="AQ13:AQ14"/>
    <mergeCell ref="AR13:AR14"/>
    <mergeCell ref="A13:A14"/>
    <mergeCell ref="A23:A24"/>
    <mergeCell ref="O13:O14"/>
    <mergeCell ref="S13:S14"/>
    <mergeCell ref="H13:H14"/>
    <mergeCell ref="K13:K14"/>
    <mergeCell ref="L13:L14"/>
    <mergeCell ref="M13:M14"/>
    <mergeCell ref="P13:P14"/>
    <mergeCell ref="N13:N14"/>
    <mergeCell ref="AA13:AA14"/>
    <mergeCell ref="AO13:AO14"/>
    <mergeCell ref="Y13:Y14"/>
    <mergeCell ref="A215:A216"/>
    <mergeCell ref="B215:B216"/>
    <mergeCell ref="A75:A76"/>
    <mergeCell ref="B75:B76"/>
    <mergeCell ref="A77:A78"/>
    <mergeCell ref="B77:B78"/>
    <mergeCell ref="A213:A214"/>
    <mergeCell ref="B213:B214"/>
    <mergeCell ref="A206:A207"/>
    <mergeCell ref="B206:B207"/>
    <mergeCell ref="AN13:AN14"/>
    <mergeCell ref="AH13:AH14"/>
    <mergeCell ref="AI13:AI14"/>
    <mergeCell ref="G13:G14"/>
    <mergeCell ref="AB13:AB14"/>
    <mergeCell ref="I13:I14"/>
    <mergeCell ref="AF13:AF14"/>
    <mergeCell ref="AG13:AG14"/>
    <mergeCell ref="J13:J14"/>
    <mergeCell ref="Q13:Q14"/>
    <mergeCell ref="AD13:AD14"/>
    <mergeCell ref="U13:U14"/>
    <mergeCell ref="V13:V14"/>
    <mergeCell ref="R13:R14"/>
    <mergeCell ref="AE13:AE14"/>
    <mergeCell ref="AC13:AC14"/>
    <mergeCell ref="B259:C259"/>
    <mergeCell ref="B258:C258"/>
    <mergeCell ref="D13:D14"/>
    <mergeCell ref="B252:C252"/>
    <mergeCell ref="B253:C253"/>
    <mergeCell ref="B254:C254"/>
    <mergeCell ref="B251:C251"/>
    <mergeCell ref="B250:C250"/>
    <mergeCell ref="B13:B14"/>
    <mergeCell ref="C13:C14"/>
    <mergeCell ref="B249:C249"/>
  </mergeCells>
  <printOptions horizontalCentered="1"/>
  <pageMargins left="0.15748031496062992" right="0.11811023622047245" top="0.15748031496062992" bottom="0.39370078740157483" header="0.51181102362204722" footer="0.15748031496062992"/>
  <pageSetup paperSize="9" scale="62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2022-2024</vt:lpstr>
      <vt:lpstr>'2022-2024'!Заголовки_для_печати</vt:lpstr>
      <vt:lpstr>'2022-2024'!Область_печати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2022-06-07T11:01:57Z</cp:lastPrinted>
  <dcterms:created xsi:type="dcterms:W3CDTF">2014-02-04T08:37:28Z</dcterms:created>
  <dcterms:modified xsi:type="dcterms:W3CDTF">2022-06-07T11:59:50Z</dcterms:modified>
</cp:coreProperties>
</file>