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'2022-2024'!$A$17:$BE$263</definedName>
    <definedName name="_xlnm.Print_Titles" localSheetId="0">'2022-2024'!$16:$17</definedName>
    <definedName name="_xlnm.Print_Area" localSheetId="0">'2022-2024'!$A$1:$BB$262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0" i="1" l="1"/>
  <c r="W245" i="1"/>
  <c r="W174" i="1" l="1"/>
  <c r="BA228" i="1" l="1"/>
  <c r="AL228" i="1"/>
  <c r="W228" i="1"/>
  <c r="BA262" i="1" l="1"/>
  <c r="BB262" i="1" s="1"/>
  <c r="AL262" i="1"/>
  <c r="AM262" i="1" s="1"/>
  <c r="W262" i="1"/>
  <c r="X262" i="1" s="1"/>
  <c r="AM207" i="1"/>
  <c r="BA206" i="1"/>
  <c r="BB206" i="1" s="1"/>
  <c r="BB207" i="1"/>
  <c r="W206" i="1"/>
  <c r="X207" i="1"/>
  <c r="X206" i="1" l="1"/>
  <c r="AL206" i="1"/>
  <c r="BA243" i="1"/>
  <c r="AL243" i="1"/>
  <c r="W243" i="1"/>
  <c r="BB246" i="1"/>
  <c r="AM246" i="1"/>
  <c r="X246" i="1"/>
  <c r="AM206" i="1" l="1"/>
  <c r="BB245" i="1"/>
  <c r="AM245" i="1"/>
  <c r="X245" i="1"/>
  <c r="BA261" i="1" l="1"/>
  <c r="BA260" i="1"/>
  <c r="BA259" i="1"/>
  <c r="BA258" i="1"/>
  <c r="BA219" i="1"/>
  <c r="BA212" i="1" s="1"/>
  <c r="BA215" i="1"/>
  <c r="BA214" i="1"/>
  <c r="BA208" i="1"/>
  <c r="BA198" i="1"/>
  <c r="BA193" i="1"/>
  <c r="BA189" i="1"/>
  <c r="BA185" i="1"/>
  <c r="BA181" i="1"/>
  <c r="BA177" i="1"/>
  <c r="BA172" i="1"/>
  <c r="BA168" i="1"/>
  <c r="BA164" i="1"/>
  <c r="BA155" i="1"/>
  <c r="BA249" i="1" s="1"/>
  <c r="BA154" i="1"/>
  <c r="BA148" i="1"/>
  <c r="BA133" i="1"/>
  <c r="BA132" i="1"/>
  <c r="BA131" i="1"/>
  <c r="BA119" i="1"/>
  <c r="BA116" i="1"/>
  <c r="BA113" i="1"/>
  <c r="BA108" i="1"/>
  <c r="BA93" i="1"/>
  <c r="BA252" i="1" s="1"/>
  <c r="BA92" i="1"/>
  <c r="BA91" i="1"/>
  <c r="BA90" i="1"/>
  <c r="BA64" i="1"/>
  <c r="BA59" i="1"/>
  <c r="BA55" i="1"/>
  <c r="BA46" i="1"/>
  <c r="BA36" i="1"/>
  <c r="BA31" i="1"/>
  <c r="BA22" i="1"/>
  <c r="BA21" i="1"/>
  <c r="BA20" i="1"/>
  <c r="AL261" i="1"/>
  <c r="AL260" i="1"/>
  <c r="AL259" i="1"/>
  <c r="AL258" i="1"/>
  <c r="AL219" i="1"/>
  <c r="AL215" i="1"/>
  <c r="AL214" i="1"/>
  <c r="AL208" i="1"/>
  <c r="AL198" i="1"/>
  <c r="AL193" i="1"/>
  <c r="AL189" i="1"/>
  <c r="AL185" i="1"/>
  <c r="AL181" i="1"/>
  <c r="AL177" i="1"/>
  <c r="AL172" i="1"/>
  <c r="AL168" i="1"/>
  <c r="AL164" i="1"/>
  <c r="AL155" i="1"/>
  <c r="AL249" i="1" s="1"/>
  <c r="AL154" i="1"/>
  <c r="AL148" i="1"/>
  <c r="AL133" i="1"/>
  <c r="AL132" i="1"/>
  <c r="AL131" i="1"/>
  <c r="AL126" i="1"/>
  <c r="AL123" i="1"/>
  <c r="AL119" i="1"/>
  <c r="AL116" i="1"/>
  <c r="AL113" i="1"/>
  <c r="AL108" i="1"/>
  <c r="AL93" i="1"/>
  <c r="AL92" i="1"/>
  <c r="AL91" i="1"/>
  <c r="AL90" i="1"/>
  <c r="AL64" i="1"/>
  <c r="AL59" i="1"/>
  <c r="AL55" i="1"/>
  <c r="AL46" i="1"/>
  <c r="AL36" i="1"/>
  <c r="AL257" i="1" s="1"/>
  <c r="AL31" i="1"/>
  <c r="AL27" i="1"/>
  <c r="AL22" i="1"/>
  <c r="AL21" i="1"/>
  <c r="AL20" i="1"/>
  <c r="W261" i="1"/>
  <c r="W260" i="1"/>
  <c r="W259" i="1"/>
  <c r="W258" i="1"/>
  <c r="W219" i="1"/>
  <c r="W212" i="1" s="1"/>
  <c r="W215" i="1"/>
  <c r="W214" i="1"/>
  <c r="W208" i="1"/>
  <c r="W201" i="1"/>
  <c r="W198" i="1"/>
  <c r="W193" i="1"/>
  <c r="W189" i="1"/>
  <c r="W185" i="1"/>
  <c r="W181" i="1"/>
  <c r="W177" i="1"/>
  <c r="W172" i="1"/>
  <c r="W168" i="1"/>
  <c r="W164" i="1"/>
  <c r="W156" i="1"/>
  <c r="W155" i="1"/>
  <c r="W249" i="1" s="1"/>
  <c r="W154" i="1"/>
  <c r="W148" i="1"/>
  <c r="W133" i="1"/>
  <c r="W132" i="1"/>
  <c r="W131" i="1"/>
  <c r="W126" i="1"/>
  <c r="W123" i="1"/>
  <c r="W119" i="1"/>
  <c r="W116" i="1"/>
  <c r="W113" i="1"/>
  <c r="W108" i="1"/>
  <c r="W93" i="1"/>
  <c r="W252" i="1" s="1"/>
  <c r="W92" i="1"/>
  <c r="W91" i="1"/>
  <c r="W90" i="1"/>
  <c r="W64" i="1"/>
  <c r="W59" i="1"/>
  <c r="W55" i="1"/>
  <c r="W46" i="1"/>
  <c r="W41" i="1"/>
  <c r="W36" i="1"/>
  <c r="W31" i="1"/>
  <c r="W27" i="1"/>
  <c r="W22" i="1"/>
  <c r="W21" i="1"/>
  <c r="W20" i="1"/>
  <c r="W254" i="1" l="1"/>
  <c r="BA88" i="1"/>
  <c r="W251" i="1"/>
  <c r="AL254" i="1"/>
  <c r="BA254" i="1"/>
  <c r="AL251" i="1"/>
  <c r="AL18" i="1"/>
  <c r="BA251" i="1"/>
  <c r="W255" i="1"/>
  <c r="AL88" i="1"/>
  <c r="AL129" i="1"/>
  <c r="BA255" i="1"/>
  <c r="W18" i="1"/>
  <c r="BA256" i="1"/>
  <c r="W152" i="1"/>
  <c r="W250" i="1"/>
  <c r="AL152" i="1"/>
  <c r="BA152" i="1"/>
  <c r="AL256" i="1"/>
  <c r="AL212" i="1"/>
  <c r="BA129" i="1"/>
  <c r="W256" i="1"/>
  <c r="BA18" i="1"/>
  <c r="BA250" i="1"/>
  <c r="BA257" i="1"/>
  <c r="AL250" i="1"/>
  <c r="AL252" i="1"/>
  <c r="AL255" i="1"/>
  <c r="W88" i="1"/>
  <c r="W129" i="1"/>
  <c r="W257" i="1"/>
  <c r="U261" i="1"/>
  <c r="U260" i="1"/>
  <c r="U259" i="1"/>
  <c r="U258" i="1"/>
  <c r="U243" i="1"/>
  <c r="U228" i="1"/>
  <c r="U219" i="1"/>
  <c r="U212" i="1" s="1"/>
  <c r="U215" i="1"/>
  <c r="U214" i="1"/>
  <c r="U208" i="1"/>
  <c r="U201" i="1"/>
  <c r="U198" i="1"/>
  <c r="U193" i="1"/>
  <c r="U189" i="1"/>
  <c r="U185" i="1"/>
  <c r="U181" i="1"/>
  <c r="U177" i="1"/>
  <c r="U172" i="1"/>
  <c r="U168" i="1"/>
  <c r="U164" i="1"/>
  <c r="U156" i="1"/>
  <c r="U155" i="1"/>
  <c r="U249" i="1" s="1"/>
  <c r="U154" i="1"/>
  <c r="U148" i="1"/>
  <c r="U133" i="1"/>
  <c r="U132" i="1"/>
  <c r="U131" i="1"/>
  <c r="U126" i="1"/>
  <c r="U123" i="1"/>
  <c r="U119" i="1"/>
  <c r="U116" i="1"/>
  <c r="U113" i="1"/>
  <c r="U108" i="1"/>
  <c r="U93" i="1"/>
  <c r="U252" i="1" s="1"/>
  <c r="U92" i="1"/>
  <c r="U91" i="1"/>
  <c r="U90" i="1"/>
  <c r="U64" i="1"/>
  <c r="U59" i="1"/>
  <c r="U55" i="1"/>
  <c r="U46" i="1"/>
  <c r="U41" i="1"/>
  <c r="U36" i="1"/>
  <c r="U31" i="1"/>
  <c r="U27" i="1"/>
  <c r="U22" i="1"/>
  <c r="U21" i="1"/>
  <c r="U20" i="1"/>
  <c r="W247" i="1" l="1"/>
  <c r="W263" i="1" s="1"/>
  <c r="BA247" i="1"/>
  <c r="BA263" i="1" s="1"/>
  <c r="AL247" i="1"/>
  <c r="AL263" i="1" s="1"/>
  <c r="U18" i="1"/>
  <c r="U251" i="1"/>
  <c r="U152" i="1"/>
  <c r="U255" i="1"/>
  <c r="U250" i="1"/>
  <c r="U254" i="1"/>
  <c r="U256" i="1"/>
  <c r="U88" i="1"/>
  <c r="U129" i="1"/>
  <c r="U257" i="1"/>
  <c r="AY20" i="1"/>
  <c r="AJ20" i="1"/>
  <c r="S20" i="1"/>
  <c r="S22" i="1"/>
  <c r="AZ87" i="1"/>
  <c r="BB87" i="1" s="1"/>
  <c r="AK87" i="1"/>
  <c r="AM87" i="1" s="1"/>
  <c r="T87" i="1"/>
  <c r="V87" i="1" s="1"/>
  <c r="X87" i="1" s="1"/>
  <c r="U247" i="1" l="1"/>
  <c r="AZ86" i="1"/>
  <c r="BB86" i="1" s="1"/>
  <c r="AK86" i="1"/>
  <c r="AM86" i="1" s="1"/>
  <c r="T86" i="1"/>
  <c r="V86" i="1" s="1"/>
  <c r="X86" i="1" s="1"/>
  <c r="U263" i="1" l="1"/>
  <c r="AY154" i="1"/>
  <c r="AJ154" i="1"/>
  <c r="S154" i="1"/>
  <c r="AZ205" i="1"/>
  <c r="BB205" i="1" s="1"/>
  <c r="AK205" i="1"/>
  <c r="AM205" i="1" s="1"/>
  <c r="T205" i="1"/>
  <c r="V205" i="1" s="1"/>
  <c r="X205" i="1" s="1"/>
  <c r="AY261" i="1" l="1"/>
  <c r="AY260" i="1"/>
  <c r="AY259" i="1"/>
  <c r="AY258" i="1"/>
  <c r="AY243" i="1"/>
  <c r="AY228" i="1"/>
  <c r="AY219" i="1"/>
  <c r="AY212" i="1" s="1"/>
  <c r="AY215" i="1"/>
  <c r="AY214" i="1"/>
  <c r="AY208" i="1"/>
  <c r="AY198" i="1"/>
  <c r="AY193" i="1"/>
  <c r="AY189" i="1"/>
  <c r="AY185" i="1"/>
  <c r="AY181" i="1"/>
  <c r="AY177" i="1"/>
  <c r="AY172" i="1"/>
  <c r="AY168" i="1"/>
  <c r="AY164" i="1"/>
  <c r="AY155" i="1"/>
  <c r="AY249" i="1" s="1"/>
  <c r="AY148" i="1"/>
  <c r="AY133" i="1"/>
  <c r="AY132" i="1"/>
  <c r="AY131" i="1"/>
  <c r="AY119" i="1"/>
  <c r="AY116" i="1"/>
  <c r="AY113" i="1"/>
  <c r="AY108" i="1"/>
  <c r="AY93" i="1"/>
  <c r="AY92" i="1"/>
  <c r="AY91" i="1"/>
  <c r="AY90" i="1"/>
  <c r="AY64" i="1"/>
  <c r="AY59" i="1"/>
  <c r="AY55" i="1"/>
  <c r="AY46" i="1"/>
  <c r="AY36" i="1"/>
  <c r="AY257" i="1" s="1"/>
  <c r="AY31" i="1"/>
  <c r="AY22" i="1"/>
  <c r="AY21" i="1"/>
  <c r="AJ261" i="1"/>
  <c r="AJ260" i="1"/>
  <c r="AJ259" i="1"/>
  <c r="AJ258" i="1"/>
  <c r="AJ243" i="1"/>
  <c r="AJ228" i="1"/>
  <c r="AJ219" i="1"/>
  <c r="AJ212" i="1" s="1"/>
  <c r="AJ215" i="1"/>
  <c r="AJ214" i="1"/>
  <c r="AJ208" i="1"/>
  <c r="AJ198" i="1"/>
  <c r="AJ193" i="1"/>
  <c r="AJ189" i="1"/>
  <c r="AJ185" i="1"/>
  <c r="AJ181" i="1"/>
  <c r="AJ177" i="1"/>
  <c r="AJ172" i="1"/>
  <c r="AJ168" i="1"/>
  <c r="AJ164" i="1"/>
  <c r="AJ155" i="1"/>
  <c r="AJ249" i="1" s="1"/>
  <c r="AJ148" i="1"/>
  <c r="AJ133" i="1"/>
  <c r="AJ132" i="1"/>
  <c r="AJ131" i="1"/>
  <c r="AJ126" i="1"/>
  <c r="AJ123" i="1"/>
  <c r="AJ119" i="1"/>
  <c r="AJ116" i="1"/>
  <c r="AJ113" i="1"/>
  <c r="AJ108" i="1"/>
  <c r="AJ93" i="1"/>
  <c r="AJ252" i="1" s="1"/>
  <c r="AJ92" i="1"/>
  <c r="AJ91" i="1"/>
  <c r="AJ90" i="1"/>
  <c r="AJ64" i="1"/>
  <c r="AJ59" i="1"/>
  <c r="AJ55" i="1"/>
  <c r="AJ46" i="1"/>
  <c r="AJ36" i="1"/>
  <c r="AJ31" i="1"/>
  <c r="AJ27" i="1"/>
  <c r="AJ22" i="1"/>
  <c r="AJ21" i="1"/>
  <c r="S261" i="1"/>
  <c r="S260" i="1"/>
  <c r="S259" i="1"/>
  <c r="S258" i="1"/>
  <c r="S243" i="1"/>
  <c r="S228" i="1"/>
  <c r="S219" i="1"/>
  <c r="S212" i="1" s="1"/>
  <c r="S215" i="1"/>
  <c r="S214" i="1"/>
  <c r="S208" i="1"/>
  <c r="S201" i="1"/>
  <c r="S198" i="1"/>
  <c r="S193" i="1"/>
  <c r="S189" i="1"/>
  <c r="S185" i="1"/>
  <c r="S181" i="1"/>
  <c r="S177" i="1"/>
  <c r="S172" i="1"/>
  <c r="S168" i="1"/>
  <c r="S164" i="1"/>
  <c r="S156" i="1"/>
  <c r="S155" i="1"/>
  <c r="S249" i="1" s="1"/>
  <c r="S148" i="1"/>
  <c r="S133" i="1"/>
  <c r="S132" i="1"/>
  <c r="S131" i="1"/>
  <c r="S126" i="1"/>
  <c r="S123" i="1"/>
  <c r="S119" i="1"/>
  <c r="S116" i="1"/>
  <c r="S113" i="1"/>
  <c r="S108" i="1"/>
  <c r="S93" i="1"/>
  <c r="S252" i="1" s="1"/>
  <c r="S92" i="1"/>
  <c r="S91" i="1"/>
  <c r="S90" i="1"/>
  <c r="S64" i="1"/>
  <c r="S59" i="1"/>
  <c r="S55" i="1"/>
  <c r="S46" i="1"/>
  <c r="S41" i="1"/>
  <c r="S36" i="1"/>
  <c r="S31" i="1"/>
  <c r="S27" i="1"/>
  <c r="S21" i="1"/>
  <c r="AY251" i="1" l="1"/>
  <c r="S254" i="1"/>
  <c r="S18" i="1"/>
  <c r="AY254" i="1"/>
  <c r="AY18" i="1"/>
  <c r="AJ18" i="1"/>
  <c r="AJ254" i="1"/>
  <c r="S251" i="1"/>
  <c r="S152" i="1"/>
  <c r="AY256" i="1"/>
  <c r="S255" i="1"/>
  <c r="S256" i="1"/>
  <c r="S257" i="1"/>
  <c r="AJ152" i="1"/>
  <c r="AJ251" i="1"/>
  <c r="AJ255" i="1"/>
  <c r="AJ256" i="1"/>
  <c r="AY129" i="1"/>
  <c r="S88" i="1"/>
  <c r="AY152" i="1"/>
  <c r="AY250" i="1"/>
  <c r="AY88" i="1"/>
  <c r="AY252" i="1"/>
  <c r="AY255" i="1"/>
  <c r="AJ129" i="1"/>
  <c r="AJ88" i="1"/>
  <c r="AJ250" i="1"/>
  <c r="AJ257" i="1"/>
  <c r="S250" i="1"/>
  <c r="S129" i="1"/>
  <c r="Q110" i="1"/>
  <c r="AY247" i="1" l="1"/>
  <c r="AJ247" i="1"/>
  <c r="S247" i="1"/>
  <c r="Q261" i="1"/>
  <c r="Q260" i="1"/>
  <c r="Q259" i="1"/>
  <c r="Q258" i="1"/>
  <c r="Q243" i="1"/>
  <c r="Q228" i="1"/>
  <c r="Q219" i="1"/>
  <c r="Q212" i="1" s="1"/>
  <c r="Q215" i="1"/>
  <c r="Q214" i="1"/>
  <c r="Q208" i="1"/>
  <c r="Q201" i="1"/>
  <c r="Q198" i="1"/>
  <c r="Q193" i="1"/>
  <c r="Q189" i="1"/>
  <c r="Q185" i="1"/>
  <c r="Q181" i="1"/>
  <c r="Q177" i="1"/>
  <c r="Q172" i="1"/>
  <c r="Q168" i="1"/>
  <c r="Q164" i="1"/>
  <c r="Q156" i="1"/>
  <c r="Q155" i="1"/>
  <c r="Q249" i="1" s="1"/>
  <c r="Q154" i="1"/>
  <c r="Q148" i="1"/>
  <c r="Q133" i="1"/>
  <c r="Q132" i="1"/>
  <c r="Q131" i="1"/>
  <c r="Q126" i="1"/>
  <c r="Q123" i="1"/>
  <c r="Q119" i="1"/>
  <c r="Q116" i="1"/>
  <c r="Q113" i="1"/>
  <c r="Q108" i="1"/>
  <c r="Q93" i="1"/>
  <c r="Q252" i="1" s="1"/>
  <c r="Q92" i="1"/>
  <c r="Q91" i="1"/>
  <c r="Q90" i="1"/>
  <c r="Q64" i="1"/>
  <c r="Q59" i="1"/>
  <c r="Q55" i="1"/>
  <c r="Q46" i="1"/>
  <c r="Q41" i="1"/>
  <c r="Q36" i="1"/>
  <c r="Q31" i="1"/>
  <c r="Q27" i="1"/>
  <c r="Q22" i="1"/>
  <c r="Q21" i="1"/>
  <c r="Q20" i="1"/>
  <c r="Q257" i="1" l="1"/>
  <c r="Q251" i="1"/>
  <c r="Q254" i="1"/>
  <c r="Q18" i="1"/>
  <c r="AY263" i="1"/>
  <c r="AJ263" i="1"/>
  <c r="S263" i="1"/>
  <c r="Q129" i="1"/>
  <c r="Q255" i="1"/>
  <c r="Q88" i="1"/>
  <c r="Q152" i="1"/>
  <c r="Q256" i="1"/>
  <c r="Q250" i="1"/>
  <c r="AW261" i="1"/>
  <c r="AH261" i="1"/>
  <c r="O261" i="1"/>
  <c r="AW208" i="1"/>
  <c r="AH208" i="1"/>
  <c r="O208" i="1"/>
  <c r="Q247" i="1" l="1"/>
  <c r="AX211" i="1"/>
  <c r="AZ211" i="1" s="1"/>
  <c r="BB211" i="1" s="1"/>
  <c r="AI211" i="1"/>
  <c r="AK211" i="1" s="1"/>
  <c r="AM211" i="1" s="1"/>
  <c r="P211" i="1"/>
  <c r="R211" i="1" s="1"/>
  <c r="T211" i="1" s="1"/>
  <c r="V211" i="1" s="1"/>
  <c r="X211" i="1" s="1"/>
  <c r="O174" i="1"/>
  <c r="O110" i="1"/>
  <c r="O195" i="1"/>
  <c r="O196" i="1"/>
  <c r="Q263" i="1" l="1"/>
  <c r="AW20" i="1"/>
  <c r="AH20" i="1"/>
  <c r="O20" i="1"/>
  <c r="AX84" i="1"/>
  <c r="AZ84" i="1" s="1"/>
  <c r="BB84" i="1" s="1"/>
  <c r="AX85" i="1"/>
  <c r="AZ85" i="1" s="1"/>
  <c r="BB85" i="1" s="1"/>
  <c r="AI84" i="1"/>
  <c r="AK84" i="1" s="1"/>
  <c r="AM84" i="1" s="1"/>
  <c r="AI85" i="1"/>
  <c r="AK85" i="1" s="1"/>
  <c r="AM85" i="1" s="1"/>
  <c r="P84" i="1"/>
  <c r="R84" i="1" s="1"/>
  <c r="T84" i="1" s="1"/>
  <c r="V84" i="1" s="1"/>
  <c r="X84" i="1" s="1"/>
  <c r="P85" i="1"/>
  <c r="R85" i="1" s="1"/>
  <c r="T85" i="1" s="1"/>
  <c r="V85" i="1" s="1"/>
  <c r="X85" i="1" s="1"/>
  <c r="P26" i="1" l="1"/>
  <c r="R26" i="1" s="1"/>
  <c r="T26" i="1" s="1"/>
  <c r="V26" i="1" s="1"/>
  <c r="X26" i="1" s="1"/>
  <c r="AX26" i="1"/>
  <c r="AZ26" i="1" s="1"/>
  <c r="BB26" i="1" s="1"/>
  <c r="AI26" i="1"/>
  <c r="AK26" i="1" s="1"/>
  <c r="AM26" i="1" s="1"/>
  <c r="AW260" i="1" l="1"/>
  <c r="AW259" i="1"/>
  <c r="AW258" i="1"/>
  <c r="AW243" i="1"/>
  <c r="AW228" i="1"/>
  <c r="AW219" i="1"/>
  <c r="AW212" i="1" s="1"/>
  <c r="AW215" i="1"/>
  <c r="AW214" i="1"/>
  <c r="AW198" i="1"/>
  <c r="AW193" i="1"/>
  <c r="AW189" i="1"/>
  <c r="AW185" i="1"/>
  <c r="AW181" i="1"/>
  <c r="AW177" i="1"/>
  <c r="AW172" i="1"/>
  <c r="AW168" i="1"/>
  <c r="AW164" i="1"/>
  <c r="AW155" i="1"/>
  <c r="AW249" i="1" s="1"/>
  <c r="AW154" i="1"/>
  <c r="AW148" i="1"/>
  <c r="AW133" i="1"/>
  <c r="AW132" i="1"/>
  <c r="AW131" i="1"/>
  <c r="AW119" i="1"/>
  <c r="AW116" i="1"/>
  <c r="AW113" i="1"/>
  <c r="AW108" i="1"/>
  <c r="AW93" i="1"/>
  <c r="AW252" i="1" s="1"/>
  <c r="AW92" i="1"/>
  <c r="AW91" i="1"/>
  <c r="AW90" i="1"/>
  <c r="AW64" i="1"/>
  <c r="AW59" i="1"/>
  <c r="AW55" i="1"/>
  <c r="AW46" i="1"/>
  <c r="AW36" i="1"/>
  <c r="AW257" i="1" s="1"/>
  <c r="AW31" i="1"/>
  <c r="AW22" i="1"/>
  <c r="AW21" i="1"/>
  <c r="AH260" i="1"/>
  <c r="AH259" i="1"/>
  <c r="AH258" i="1"/>
  <c r="AH243" i="1"/>
  <c r="AH228" i="1"/>
  <c r="AH219" i="1"/>
  <c r="AH212" i="1" s="1"/>
  <c r="AH215" i="1"/>
  <c r="AH214" i="1"/>
  <c r="AH198" i="1"/>
  <c r="AH193" i="1"/>
  <c r="AH189" i="1"/>
  <c r="AH185" i="1"/>
  <c r="AH181" i="1"/>
  <c r="AH177" i="1"/>
  <c r="AH172" i="1"/>
  <c r="AH168" i="1"/>
  <c r="AH164" i="1"/>
  <c r="AH155" i="1"/>
  <c r="AH249" i="1" s="1"/>
  <c r="AH154" i="1"/>
  <c r="AH148" i="1"/>
  <c r="AH133" i="1"/>
  <c r="AH132" i="1"/>
  <c r="AH131" i="1"/>
  <c r="AH126" i="1"/>
  <c r="AH123" i="1"/>
  <c r="AH119" i="1"/>
  <c r="AH116" i="1"/>
  <c r="AH113" i="1"/>
  <c r="AH108" i="1"/>
  <c r="AH93" i="1"/>
  <c r="AH252" i="1" s="1"/>
  <c r="AH92" i="1"/>
  <c r="AH91" i="1"/>
  <c r="AH90" i="1"/>
  <c r="AH64" i="1"/>
  <c r="AH59" i="1"/>
  <c r="AH55" i="1"/>
  <c r="AH46" i="1"/>
  <c r="AH36" i="1"/>
  <c r="AH257" i="1" s="1"/>
  <c r="AH31" i="1"/>
  <c r="AH27" i="1"/>
  <c r="AH22" i="1"/>
  <c r="AH21" i="1"/>
  <c r="O260" i="1"/>
  <c r="O259" i="1"/>
  <c r="O258" i="1"/>
  <c r="O243" i="1"/>
  <c r="O228" i="1"/>
  <c r="O219" i="1"/>
  <c r="O212" i="1" s="1"/>
  <c r="O215" i="1"/>
  <c r="O214" i="1"/>
  <c r="O201" i="1"/>
  <c r="O198" i="1"/>
  <c r="O193" i="1"/>
  <c r="O189" i="1"/>
  <c r="O185" i="1"/>
  <c r="O181" i="1"/>
  <c r="O177" i="1"/>
  <c r="O172" i="1"/>
  <c r="O168" i="1"/>
  <c r="O164" i="1"/>
  <c r="O156" i="1"/>
  <c r="O155" i="1"/>
  <c r="O249" i="1" s="1"/>
  <c r="O154" i="1"/>
  <c r="O148" i="1"/>
  <c r="O133" i="1"/>
  <c r="O132" i="1"/>
  <c r="O131" i="1"/>
  <c r="O126" i="1"/>
  <c r="O123" i="1"/>
  <c r="O119" i="1"/>
  <c r="O116" i="1"/>
  <c r="O113" i="1"/>
  <c r="O108" i="1"/>
  <c r="O93" i="1"/>
  <c r="O92" i="1"/>
  <c r="O91" i="1"/>
  <c r="O90" i="1"/>
  <c r="O64" i="1"/>
  <c r="O59" i="1"/>
  <c r="O55" i="1"/>
  <c r="O46" i="1"/>
  <c r="O41" i="1"/>
  <c r="O36" i="1"/>
  <c r="O31" i="1"/>
  <c r="O27" i="1"/>
  <c r="O22" i="1"/>
  <c r="O21" i="1"/>
  <c r="O257" i="1" l="1"/>
  <c r="AH254" i="1"/>
  <c r="AH18" i="1"/>
  <c r="AW254" i="1"/>
  <c r="AW18" i="1"/>
  <c r="O18" i="1"/>
  <c r="O254" i="1"/>
  <c r="AW88" i="1"/>
  <c r="AH251" i="1"/>
  <c r="AH152" i="1"/>
  <c r="AW251" i="1"/>
  <c r="O251" i="1"/>
  <c r="AH256" i="1"/>
  <c r="AH129" i="1"/>
  <c r="AW255" i="1"/>
  <c r="AH255" i="1"/>
  <c r="AH88" i="1"/>
  <c r="AW250" i="1"/>
  <c r="AW129" i="1"/>
  <c r="AW256" i="1"/>
  <c r="AW152" i="1"/>
  <c r="AH250" i="1"/>
  <c r="O256" i="1"/>
  <c r="O88" i="1"/>
  <c r="O250" i="1"/>
  <c r="O252" i="1"/>
  <c r="O255" i="1"/>
  <c r="O129" i="1"/>
  <c r="O152" i="1"/>
  <c r="M261" i="1"/>
  <c r="M260" i="1"/>
  <c r="M259" i="1"/>
  <c r="M258" i="1"/>
  <c r="M243" i="1"/>
  <c r="M228" i="1"/>
  <c r="M219" i="1"/>
  <c r="M215" i="1"/>
  <c r="M214" i="1"/>
  <c r="M208" i="1"/>
  <c r="M201" i="1"/>
  <c r="M198" i="1"/>
  <c r="M195" i="1"/>
  <c r="M193" i="1" s="1"/>
  <c r="M189" i="1"/>
  <c r="M185" i="1"/>
  <c r="M181" i="1"/>
  <c r="M177" i="1"/>
  <c r="M172" i="1"/>
  <c r="M168" i="1"/>
  <c r="M164" i="1"/>
  <c r="M156" i="1"/>
  <c r="M155" i="1"/>
  <c r="M249" i="1" s="1"/>
  <c r="M154" i="1"/>
  <c r="M148" i="1"/>
  <c r="M133" i="1"/>
  <c r="M132" i="1"/>
  <c r="M131" i="1"/>
  <c r="M126" i="1"/>
  <c r="M123" i="1"/>
  <c r="M119" i="1"/>
  <c r="M116" i="1"/>
  <c r="M113" i="1"/>
  <c r="M108" i="1"/>
  <c r="M93" i="1"/>
  <c r="M92" i="1"/>
  <c r="M91" i="1"/>
  <c r="M90" i="1"/>
  <c r="M64" i="1"/>
  <c r="M59" i="1"/>
  <c r="M55" i="1"/>
  <c r="M46" i="1"/>
  <c r="M41" i="1"/>
  <c r="M36" i="1"/>
  <c r="M31" i="1"/>
  <c r="M27" i="1"/>
  <c r="M22" i="1"/>
  <c r="M21" i="1"/>
  <c r="M20" i="1"/>
  <c r="M257" i="1" l="1"/>
  <c r="AW247" i="1"/>
  <c r="AW263" i="1" s="1"/>
  <c r="M152" i="1"/>
  <c r="AH247" i="1"/>
  <c r="O247" i="1"/>
  <c r="M251" i="1"/>
  <c r="M212" i="1"/>
  <c r="M254" i="1"/>
  <c r="M256" i="1"/>
  <c r="M18" i="1"/>
  <c r="M88" i="1"/>
  <c r="M250" i="1"/>
  <c r="M252" i="1"/>
  <c r="M255" i="1"/>
  <c r="M129" i="1"/>
  <c r="K195" i="1"/>
  <c r="AH263" i="1" l="1"/>
  <c r="O263" i="1"/>
  <c r="M247" i="1"/>
  <c r="AV156" i="1"/>
  <c r="AX156" i="1" s="1"/>
  <c r="AZ156" i="1" s="1"/>
  <c r="BB156" i="1" s="1"/>
  <c r="AG156" i="1"/>
  <c r="AI156" i="1" s="1"/>
  <c r="AK156" i="1" s="1"/>
  <c r="AM156" i="1" s="1"/>
  <c r="K154" i="1"/>
  <c r="K155" i="1"/>
  <c r="K156" i="1"/>
  <c r="L156" i="1" s="1"/>
  <c r="N156" i="1" s="1"/>
  <c r="P156" i="1" s="1"/>
  <c r="R156" i="1" s="1"/>
  <c r="T156" i="1" s="1"/>
  <c r="V156" i="1" s="1"/>
  <c r="X156" i="1" s="1"/>
  <c r="M263" i="1" l="1"/>
  <c r="AV203" i="1"/>
  <c r="AX203" i="1" s="1"/>
  <c r="AZ203" i="1" s="1"/>
  <c r="BB203" i="1" s="1"/>
  <c r="AV204" i="1"/>
  <c r="AX204" i="1" s="1"/>
  <c r="AZ204" i="1" s="1"/>
  <c r="BB204" i="1" s="1"/>
  <c r="AG203" i="1"/>
  <c r="AI203" i="1" s="1"/>
  <c r="AK203" i="1" s="1"/>
  <c r="AM203" i="1" s="1"/>
  <c r="AG204" i="1"/>
  <c r="AI204" i="1" s="1"/>
  <c r="AK204" i="1" s="1"/>
  <c r="AM204" i="1" s="1"/>
  <c r="K201" i="1"/>
  <c r="H203" i="1"/>
  <c r="J203" i="1" s="1"/>
  <c r="L203" i="1" s="1"/>
  <c r="N203" i="1" s="1"/>
  <c r="P203" i="1" s="1"/>
  <c r="R203" i="1" s="1"/>
  <c r="T203" i="1" s="1"/>
  <c r="V203" i="1" s="1"/>
  <c r="X203" i="1" s="1"/>
  <c r="H204" i="1"/>
  <c r="J204" i="1" s="1"/>
  <c r="L204" i="1" s="1"/>
  <c r="N204" i="1" s="1"/>
  <c r="P204" i="1" s="1"/>
  <c r="R204" i="1" s="1"/>
  <c r="T204" i="1" s="1"/>
  <c r="V204" i="1" s="1"/>
  <c r="X204" i="1" s="1"/>
  <c r="K193" i="1" l="1"/>
  <c r="AF193" i="1"/>
  <c r="AU193" i="1"/>
  <c r="AV197" i="1"/>
  <c r="AX197" i="1" s="1"/>
  <c r="AZ197" i="1" s="1"/>
  <c r="BB197" i="1" s="1"/>
  <c r="AG197" i="1"/>
  <c r="AI197" i="1" s="1"/>
  <c r="AK197" i="1" s="1"/>
  <c r="AM197" i="1" s="1"/>
  <c r="L197" i="1"/>
  <c r="N197" i="1" s="1"/>
  <c r="P197" i="1" s="1"/>
  <c r="R197" i="1" s="1"/>
  <c r="T197" i="1" s="1"/>
  <c r="V197" i="1" s="1"/>
  <c r="X197" i="1" s="1"/>
  <c r="AU148" i="1" l="1"/>
  <c r="AF148" i="1"/>
  <c r="K148" i="1"/>
  <c r="K261" i="1" l="1"/>
  <c r="K260" i="1"/>
  <c r="K259" i="1"/>
  <c r="K258" i="1"/>
  <c r="K243" i="1"/>
  <c r="K228" i="1"/>
  <c r="K219" i="1"/>
  <c r="K215" i="1"/>
  <c r="K214" i="1"/>
  <c r="K208" i="1"/>
  <c r="K198" i="1"/>
  <c r="K189" i="1"/>
  <c r="K185" i="1"/>
  <c r="K181" i="1"/>
  <c r="K177" i="1"/>
  <c r="K172" i="1"/>
  <c r="K168" i="1"/>
  <c r="K164" i="1"/>
  <c r="K249" i="1"/>
  <c r="K133" i="1"/>
  <c r="K132" i="1"/>
  <c r="K131" i="1"/>
  <c r="K126" i="1"/>
  <c r="K123" i="1"/>
  <c r="K119" i="1"/>
  <c r="K116" i="1"/>
  <c r="K113" i="1"/>
  <c r="K108" i="1"/>
  <c r="K93" i="1"/>
  <c r="K252" i="1" s="1"/>
  <c r="K92" i="1"/>
  <c r="K91" i="1"/>
  <c r="K90" i="1"/>
  <c r="K64" i="1"/>
  <c r="K59" i="1"/>
  <c r="K55" i="1"/>
  <c r="K46" i="1"/>
  <c r="K41" i="1"/>
  <c r="K36" i="1"/>
  <c r="K31" i="1"/>
  <c r="K27" i="1"/>
  <c r="K22" i="1"/>
  <c r="K21" i="1"/>
  <c r="K20" i="1"/>
  <c r="AU261" i="1"/>
  <c r="AU260" i="1"/>
  <c r="AU259" i="1"/>
  <c r="AU243" i="1"/>
  <c r="AU228" i="1"/>
  <c r="AU219" i="1"/>
  <c r="AU215" i="1"/>
  <c r="AU214" i="1"/>
  <c r="AU198" i="1"/>
  <c r="AU189" i="1"/>
  <c r="AU185" i="1"/>
  <c r="AU181" i="1"/>
  <c r="AU177" i="1"/>
  <c r="AU172" i="1"/>
  <c r="AU168" i="1"/>
  <c r="AU164" i="1"/>
  <c r="AU155" i="1"/>
  <c r="AU249" i="1" s="1"/>
  <c r="AU154" i="1"/>
  <c r="AU133" i="1"/>
  <c r="AU132" i="1"/>
  <c r="AU131" i="1"/>
  <c r="AU119" i="1"/>
  <c r="AU116" i="1"/>
  <c r="AU113" i="1"/>
  <c r="AU108" i="1"/>
  <c r="AU93" i="1"/>
  <c r="AU252" i="1" s="1"/>
  <c r="AU92" i="1"/>
  <c r="AU91" i="1"/>
  <c r="AU90" i="1"/>
  <c r="AU64" i="1"/>
  <c r="AU59" i="1"/>
  <c r="AU55" i="1"/>
  <c r="AU46" i="1"/>
  <c r="AU36" i="1"/>
  <c r="AU257" i="1" s="1"/>
  <c r="AU31" i="1"/>
  <c r="AU22" i="1"/>
  <c r="AU21" i="1"/>
  <c r="AU20" i="1"/>
  <c r="AF261" i="1"/>
  <c r="AF260" i="1"/>
  <c r="AF259" i="1"/>
  <c r="AF258" i="1"/>
  <c r="AF243" i="1"/>
  <c r="AF228" i="1"/>
  <c r="AF219" i="1"/>
  <c r="AF212" i="1" s="1"/>
  <c r="AF215" i="1"/>
  <c r="AF214" i="1"/>
  <c r="AF208" i="1"/>
  <c r="AF198" i="1"/>
  <c r="AF189" i="1"/>
  <c r="AF185" i="1"/>
  <c r="AF181" i="1"/>
  <c r="AF177" i="1"/>
  <c r="AF172" i="1"/>
  <c r="AF168" i="1"/>
  <c r="AF164" i="1"/>
  <c r="AF155" i="1"/>
  <c r="AF249" i="1" s="1"/>
  <c r="AF154" i="1"/>
  <c r="AF133" i="1"/>
  <c r="AF132" i="1"/>
  <c r="AF131" i="1"/>
  <c r="AF126" i="1"/>
  <c r="AF123" i="1"/>
  <c r="AF119" i="1"/>
  <c r="AF116" i="1"/>
  <c r="AF113" i="1"/>
  <c r="AF108" i="1"/>
  <c r="AF93" i="1"/>
  <c r="AF252" i="1" s="1"/>
  <c r="AF92" i="1"/>
  <c r="AF91" i="1"/>
  <c r="AF90" i="1"/>
  <c r="AF64" i="1"/>
  <c r="AF59" i="1"/>
  <c r="AF55" i="1"/>
  <c r="AF46" i="1"/>
  <c r="AF36" i="1"/>
  <c r="AF257" i="1" s="1"/>
  <c r="AF31" i="1"/>
  <c r="AF27" i="1"/>
  <c r="AF22" i="1"/>
  <c r="AF21" i="1"/>
  <c r="AF20" i="1"/>
  <c r="AF251" i="1" l="1"/>
  <c r="AU251" i="1"/>
  <c r="K251" i="1"/>
  <c r="K152" i="1"/>
  <c r="AF88" i="1"/>
  <c r="AU255" i="1"/>
  <c r="AF254" i="1"/>
  <c r="AF256" i="1"/>
  <c r="AU254" i="1"/>
  <c r="K129" i="1"/>
  <c r="AF152" i="1"/>
  <c r="K255" i="1"/>
  <c r="K88" i="1"/>
  <c r="AF250" i="1"/>
  <c r="AF255" i="1"/>
  <c r="AU152" i="1"/>
  <c r="K257" i="1"/>
  <c r="AU88" i="1"/>
  <c r="AU256" i="1"/>
  <c r="K254" i="1"/>
  <c r="K256" i="1"/>
  <c r="AU212" i="1"/>
  <c r="K250" i="1"/>
  <c r="K212" i="1"/>
  <c r="K18" i="1"/>
  <c r="AU18" i="1"/>
  <c r="AU250" i="1"/>
  <c r="AU129" i="1"/>
  <c r="AF18" i="1"/>
  <c r="AF129" i="1"/>
  <c r="I48" i="1"/>
  <c r="K247" i="1" l="1"/>
  <c r="AF247" i="1"/>
  <c r="AS261" i="1"/>
  <c r="AS260" i="1"/>
  <c r="AS259" i="1"/>
  <c r="AS243" i="1"/>
  <c r="AS228" i="1"/>
  <c r="AS219" i="1"/>
  <c r="AS212" i="1" s="1"/>
  <c r="AS215" i="1"/>
  <c r="AS214" i="1"/>
  <c r="AS198" i="1"/>
  <c r="AS193" i="1"/>
  <c r="AS189" i="1"/>
  <c r="AS185" i="1"/>
  <c r="AS181" i="1"/>
  <c r="AS177" i="1"/>
  <c r="AS172" i="1"/>
  <c r="AS168" i="1"/>
  <c r="AS164" i="1"/>
  <c r="AS155" i="1"/>
  <c r="AS249" i="1" s="1"/>
  <c r="AS154" i="1"/>
  <c r="AS133" i="1"/>
  <c r="AS129" i="1" s="1"/>
  <c r="AS132" i="1"/>
  <c r="AS131" i="1"/>
  <c r="AS119" i="1"/>
  <c r="AS116" i="1"/>
  <c r="AS113" i="1"/>
  <c r="AS108" i="1"/>
  <c r="AS93" i="1"/>
  <c r="AS252" i="1" s="1"/>
  <c r="AS92" i="1"/>
  <c r="AS91" i="1"/>
  <c r="AS90" i="1"/>
  <c r="AS64" i="1"/>
  <c r="AS59" i="1"/>
  <c r="AS55" i="1"/>
  <c r="AS46" i="1"/>
  <c r="AS36" i="1"/>
  <c r="AS257" i="1" s="1"/>
  <c r="AS31" i="1"/>
  <c r="AS22" i="1"/>
  <c r="AS21" i="1"/>
  <c r="AS20" i="1"/>
  <c r="AD261" i="1"/>
  <c r="AD260" i="1"/>
  <c r="AD259" i="1"/>
  <c r="AD258" i="1"/>
  <c r="AD243" i="1"/>
  <c r="AD228" i="1"/>
  <c r="AD219" i="1"/>
  <c r="AD212" i="1" s="1"/>
  <c r="AD215" i="1"/>
  <c r="AD214" i="1"/>
  <c r="AD208" i="1"/>
  <c r="AD198" i="1"/>
  <c r="AD193" i="1"/>
  <c r="AD189" i="1"/>
  <c r="AD185" i="1"/>
  <c r="AD181" i="1"/>
  <c r="AD177" i="1"/>
  <c r="AD172" i="1"/>
  <c r="AD168" i="1"/>
  <c r="AD164" i="1"/>
  <c r="AD155" i="1"/>
  <c r="AD249" i="1" s="1"/>
  <c r="AD154" i="1"/>
  <c r="AD148" i="1"/>
  <c r="AD133" i="1"/>
  <c r="AD132" i="1"/>
  <c r="AD131" i="1"/>
  <c r="AD126" i="1"/>
  <c r="AD123" i="1"/>
  <c r="AD119" i="1"/>
  <c r="AD116" i="1"/>
  <c r="AD113" i="1"/>
  <c r="AD108" i="1"/>
  <c r="AD93" i="1"/>
  <c r="AD252" i="1" s="1"/>
  <c r="AD92" i="1"/>
  <c r="AD91" i="1"/>
  <c r="AD90" i="1"/>
  <c r="AD64" i="1"/>
  <c r="AD59" i="1"/>
  <c r="AD55" i="1"/>
  <c r="AD46" i="1"/>
  <c r="AD36" i="1"/>
  <c r="AD257" i="1" s="1"/>
  <c r="AD31" i="1"/>
  <c r="AD27" i="1"/>
  <c r="AD22" i="1"/>
  <c r="AD21" i="1"/>
  <c r="AD20" i="1"/>
  <c r="I261" i="1"/>
  <c r="I260" i="1"/>
  <c r="I259" i="1"/>
  <c r="I258" i="1"/>
  <c r="I243" i="1"/>
  <c r="I228" i="1"/>
  <c r="I219" i="1"/>
  <c r="I215" i="1"/>
  <c r="I208" i="1"/>
  <c r="I198" i="1"/>
  <c r="I193" i="1"/>
  <c r="I189" i="1"/>
  <c r="I185" i="1"/>
  <c r="I181" i="1"/>
  <c r="I177" i="1"/>
  <c r="I172" i="1"/>
  <c r="I168" i="1"/>
  <c r="I164" i="1"/>
  <c r="I155" i="1"/>
  <c r="I249" i="1" s="1"/>
  <c r="I148" i="1"/>
  <c r="I133" i="1"/>
  <c r="I132" i="1"/>
  <c r="I131" i="1"/>
  <c r="I126" i="1"/>
  <c r="I123" i="1"/>
  <c r="I119" i="1"/>
  <c r="I116" i="1"/>
  <c r="I113" i="1"/>
  <c r="I108" i="1"/>
  <c r="I93" i="1"/>
  <c r="I252" i="1" s="1"/>
  <c r="I92" i="1"/>
  <c r="I91" i="1"/>
  <c r="I64" i="1"/>
  <c r="I59" i="1"/>
  <c r="I55" i="1"/>
  <c r="I46" i="1"/>
  <c r="I41" i="1"/>
  <c r="I36" i="1"/>
  <c r="I31" i="1"/>
  <c r="I27" i="1"/>
  <c r="I22" i="1"/>
  <c r="I21" i="1"/>
  <c r="K263" i="1" l="1"/>
  <c r="AF263" i="1"/>
  <c r="AD251" i="1"/>
  <c r="AD88" i="1"/>
  <c r="I129" i="1"/>
  <c r="AD255" i="1"/>
  <c r="AS250" i="1"/>
  <c r="I257" i="1"/>
  <c r="AS152" i="1"/>
  <c r="I250" i="1"/>
  <c r="AD152" i="1"/>
  <c r="I251" i="1"/>
  <c r="I255" i="1"/>
  <c r="AD250" i="1"/>
  <c r="AS251" i="1"/>
  <c r="AS254" i="1"/>
  <c r="AD256" i="1"/>
  <c r="AS255" i="1"/>
  <c r="AS256" i="1"/>
  <c r="AS18" i="1"/>
  <c r="AS88" i="1"/>
  <c r="AD254" i="1"/>
  <c r="AD18" i="1"/>
  <c r="AD129" i="1"/>
  <c r="I256" i="1"/>
  <c r="I254" i="1"/>
  <c r="I18" i="1"/>
  <c r="I20" i="1"/>
  <c r="I88" i="1"/>
  <c r="I90" i="1"/>
  <c r="I152" i="1"/>
  <c r="I154" i="1"/>
  <c r="I212" i="1"/>
  <c r="I214" i="1"/>
  <c r="G110" i="1"/>
  <c r="AD247" i="1" l="1"/>
  <c r="I247" i="1"/>
  <c r="AQ214" i="1"/>
  <c r="AB214" i="1"/>
  <c r="AD263" i="1" l="1"/>
  <c r="I263" i="1"/>
  <c r="G221" i="1"/>
  <c r="G214" i="1" s="1"/>
  <c r="G209" i="1"/>
  <c r="G48" i="1"/>
  <c r="G29" i="1"/>
  <c r="AQ261" i="1"/>
  <c r="AR261" i="1" s="1"/>
  <c r="AT261" i="1" s="1"/>
  <c r="AV261" i="1" s="1"/>
  <c r="AX261" i="1" s="1"/>
  <c r="AZ261" i="1" s="1"/>
  <c r="BB261" i="1" s="1"/>
  <c r="AB261" i="1"/>
  <c r="AC261" i="1" s="1"/>
  <c r="AE261" i="1" s="1"/>
  <c r="AG261" i="1" s="1"/>
  <c r="AI261" i="1" s="1"/>
  <c r="AK261" i="1" s="1"/>
  <c r="AM261" i="1" s="1"/>
  <c r="G261" i="1"/>
  <c r="H261" i="1" s="1"/>
  <c r="J261" i="1" s="1"/>
  <c r="L261" i="1" s="1"/>
  <c r="N261" i="1" s="1"/>
  <c r="P261" i="1" s="1"/>
  <c r="R261" i="1" s="1"/>
  <c r="T261" i="1" s="1"/>
  <c r="V261" i="1" s="1"/>
  <c r="X261" i="1" s="1"/>
  <c r="AQ243" i="1"/>
  <c r="Y243" i="1"/>
  <c r="Z243" i="1"/>
  <c r="AB243" i="1"/>
  <c r="G243" i="1"/>
  <c r="AR244" i="1"/>
  <c r="AC244" i="1"/>
  <c r="H244" i="1"/>
  <c r="G104" i="1"/>
  <c r="G174" i="1"/>
  <c r="G154" i="1" s="1"/>
  <c r="AR227" i="1"/>
  <c r="AT227" i="1" s="1"/>
  <c r="AV227" i="1" s="1"/>
  <c r="AX227" i="1" s="1"/>
  <c r="AZ227" i="1" s="1"/>
  <c r="BB227" i="1" s="1"/>
  <c r="AC227" i="1"/>
  <c r="AE227" i="1" s="1"/>
  <c r="AG227" i="1" s="1"/>
  <c r="AI227" i="1" s="1"/>
  <c r="AK227" i="1" s="1"/>
  <c r="AM227" i="1" s="1"/>
  <c r="H227" i="1"/>
  <c r="J227" i="1" s="1"/>
  <c r="L227" i="1" s="1"/>
  <c r="N227" i="1" s="1"/>
  <c r="P227" i="1" s="1"/>
  <c r="R227" i="1" s="1"/>
  <c r="T227" i="1" s="1"/>
  <c r="V227" i="1" s="1"/>
  <c r="X227" i="1" s="1"/>
  <c r="AQ20" i="1"/>
  <c r="AB20" i="1"/>
  <c r="G20" i="1"/>
  <c r="AR83" i="1"/>
  <c r="AT83" i="1" s="1"/>
  <c r="AV83" i="1" s="1"/>
  <c r="AX83" i="1" s="1"/>
  <c r="AZ83" i="1" s="1"/>
  <c r="BB83" i="1" s="1"/>
  <c r="AC83" i="1"/>
  <c r="AE83" i="1" s="1"/>
  <c r="AG83" i="1" s="1"/>
  <c r="AI83" i="1" s="1"/>
  <c r="AK83" i="1" s="1"/>
  <c r="AM83" i="1" s="1"/>
  <c r="H83" i="1"/>
  <c r="J83" i="1" s="1"/>
  <c r="L83" i="1" s="1"/>
  <c r="N83" i="1" s="1"/>
  <c r="P83" i="1" s="1"/>
  <c r="R83" i="1" s="1"/>
  <c r="T83" i="1" s="1"/>
  <c r="V83" i="1" s="1"/>
  <c r="X83" i="1" s="1"/>
  <c r="AQ228" i="1"/>
  <c r="AB228" i="1"/>
  <c r="G228" i="1"/>
  <c r="AR242" i="1"/>
  <c r="AT242" i="1" s="1"/>
  <c r="AV242" i="1" s="1"/>
  <c r="AX242" i="1" s="1"/>
  <c r="AZ242" i="1" s="1"/>
  <c r="BB242" i="1" s="1"/>
  <c r="AC242" i="1"/>
  <c r="AE242" i="1" s="1"/>
  <c r="AG242" i="1" s="1"/>
  <c r="AI242" i="1" s="1"/>
  <c r="AK242" i="1" s="1"/>
  <c r="AM242" i="1" s="1"/>
  <c r="H242" i="1"/>
  <c r="J242" i="1" s="1"/>
  <c r="L242" i="1" s="1"/>
  <c r="N242" i="1" s="1"/>
  <c r="P242" i="1" s="1"/>
  <c r="R242" i="1" s="1"/>
  <c r="T242" i="1" s="1"/>
  <c r="V242" i="1" s="1"/>
  <c r="X242" i="1" s="1"/>
  <c r="AR241" i="1"/>
  <c r="AT241" i="1" s="1"/>
  <c r="AV241" i="1" s="1"/>
  <c r="AX241" i="1" s="1"/>
  <c r="AZ241" i="1" s="1"/>
  <c r="BB241" i="1" s="1"/>
  <c r="AC241" i="1"/>
  <c r="AE241" i="1" s="1"/>
  <c r="AG241" i="1" s="1"/>
  <c r="AI241" i="1" s="1"/>
  <c r="AK241" i="1" s="1"/>
  <c r="AM241" i="1" s="1"/>
  <c r="H241" i="1"/>
  <c r="J241" i="1" s="1"/>
  <c r="L241" i="1" s="1"/>
  <c r="N241" i="1" s="1"/>
  <c r="P241" i="1" s="1"/>
  <c r="R241" i="1" s="1"/>
  <c r="T241" i="1" s="1"/>
  <c r="V241" i="1" s="1"/>
  <c r="X241" i="1" s="1"/>
  <c r="AQ154" i="1"/>
  <c r="AB154" i="1"/>
  <c r="AR201" i="1"/>
  <c r="AT201" i="1" s="1"/>
  <c r="AV201" i="1" s="1"/>
  <c r="AX201" i="1" s="1"/>
  <c r="AZ201" i="1" s="1"/>
  <c r="BB201" i="1" s="1"/>
  <c r="AC201" i="1"/>
  <c r="AE201" i="1" s="1"/>
  <c r="AG201" i="1" s="1"/>
  <c r="AI201" i="1" s="1"/>
  <c r="AK201" i="1" s="1"/>
  <c r="AM201" i="1" s="1"/>
  <c r="H201" i="1"/>
  <c r="J201" i="1" s="1"/>
  <c r="L201" i="1" s="1"/>
  <c r="N201" i="1" s="1"/>
  <c r="P201" i="1" s="1"/>
  <c r="R201" i="1" s="1"/>
  <c r="T201" i="1" s="1"/>
  <c r="V201" i="1" s="1"/>
  <c r="X201" i="1" s="1"/>
  <c r="AR243" i="1" l="1"/>
  <c r="AT244" i="1"/>
  <c r="AC243" i="1"/>
  <c r="AE244" i="1"/>
  <c r="H243" i="1"/>
  <c r="J244" i="1"/>
  <c r="AQ260" i="1"/>
  <c r="AQ259" i="1"/>
  <c r="AQ219" i="1"/>
  <c r="AQ212" i="1" s="1"/>
  <c r="AQ215" i="1"/>
  <c r="AQ198" i="1"/>
  <c r="AQ193" i="1"/>
  <c r="AQ189" i="1"/>
  <c r="AQ185" i="1"/>
  <c r="AQ181" i="1"/>
  <c r="AQ177" i="1"/>
  <c r="AQ172" i="1"/>
  <c r="AQ168" i="1"/>
  <c r="AQ164" i="1"/>
  <c r="AQ155" i="1"/>
  <c r="AQ249" i="1" s="1"/>
  <c r="AQ133" i="1"/>
  <c r="AQ132" i="1"/>
  <c r="AQ131" i="1"/>
  <c r="AQ119" i="1"/>
  <c r="AQ116" i="1"/>
  <c r="AQ113" i="1"/>
  <c r="AQ108" i="1"/>
  <c r="AQ93" i="1"/>
  <c r="AQ92" i="1"/>
  <c r="AQ91" i="1"/>
  <c r="AQ90" i="1"/>
  <c r="AQ64" i="1"/>
  <c r="AQ59" i="1"/>
  <c r="AQ55" i="1"/>
  <c r="AQ46" i="1"/>
  <c r="AQ36" i="1"/>
  <c r="AQ257" i="1" s="1"/>
  <c r="AQ31" i="1"/>
  <c r="AQ22" i="1"/>
  <c r="AQ21" i="1"/>
  <c r="AB260" i="1"/>
  <c r="AB259" i="1"/>
  <c r="AB258" i="1"/>
  <c r="AB219" i="1"/>
  <c r="AB212" i="1" s="1"/>
  <c r="AB215" i="1"/>
  <c r="AB208" i="1"/>
  <c r="AB198" i="1"/>
  <c r="AB193" i="1"/>
  <c r="AB189" i="1"/>
  <c r="AB185" i="1"/>
  <c r="AB181" i="1"/>
  <c r="AB177" i="1"/>
  <c r="AB172" i="1"/>
  <c r="AB168" i="1"/>
  <c r="AB164" i="1"/>
  <c r="AB155" i="1"/>
  <c r="AB249" i="1" s="1"/>
  <c r="AB148" i="1"/>
  <c r="AB133" i="1"/>
  <c r="AB132" i="1"/>
  <c r="AB131" i="1"/>
  <c r="AB126" i="1"/>
  <c r="AB123" i="1"/>
  <c r="AB119" i="1"/>
  <c r="AB116" i="1"/>
  <c r="AB113" i="1"/>
  <c r="AB108" i="1"/>
  <c r="AB93" i="1"/>
  <c r="AB252" i="1" s="1"/>
  <c r="AB92" i="1"/>
  <c r="AB91" i="1"/>
  <c r="AB90" i="1"/>
  <c r="AB64" i="1"/>
  <c r="AB59" i="1"/>
  <c r="AB55" i="1"/>
  <c r="AB46" i="1"/>
  <c r="AB36" i="1"/>
  <c r="AB257" i="1" s="1"/>
  <c r="AB31" i="1"/>
  <c r="AB27" i="1"/>
  <c r="AB22" i="1"/>
  <c r="AB21" i="1"/>
  <c r="G260" i="1"/>
  <c r="G259" i="1"/>
  <c r="G258" i="1"/>
  <c r="G219" i="1"/>
  <c r="G212" i="1" s="1"/>
  <c r="G215" i="1"/>
  <c r="G208" i="1"/>
  <c r="G198" i="1"/>
  <c r="G193" i="1"/>
  <c r="G189" i="1"/>
  <c r="G185" i="1"/>
  <c r="G181" i="1"/>
  <c r="G177" i="1"/>
  <c r="G172" i="1"/>
  <c r="G168" i="1"/>
  <c r="G164" i="1"/>
  <c r="G155" i="1"/>
  <c r="G249" i="1" s="1"/>
  <c r="G148" i="1"/>
  <c r="G133" i="1"/>
  <c r="G132" i="1"/>
  <c r="G131" i="1"/>
  <c r="G126" i="1"/>
  <c r="G123" i="1"/>
  <c r="G119" i="1"/>
  <c r="G116" i="1"/>
  <c r="G113" i="1"/>
  <c r="G108" i="1"/>
  <c r="G93" i="1"/>
  <c r="G252" i="1" s="1"/>
  <c r="G92" i="1"/>
  <c r="G91" i="1"/>
  <c r="G90" i="1"/>
  <c r="G64" i="1"/>
  <c r="G59" i="1"/>
  <c r="G55" i="1"/>
  <c r="G41" i="1"/>
  <c r="G36" i="1"/>
  <c r="G21" i="1"/>
  <c r="G27" i="1"/>
  <c r="G22" i="1"/>
  <c r="Y20" i="1"/>
  <c r="Y21" i="1"/>
  <c r="Y22" i="1"/>
  <c r="Z22" i="1"/>
  <c r="Z29" i="1"/>
  <c r="Z27" i="1" s="1"/>
  <c r="Z31" i="1"/>
  <c r="Y36" i="1"/>
  <c r="Y257" i="1" s="1"/>
  <c r="Z36" i="1"/>
  <c r="Z257" i="1" s="1"/>
  <c r="Y46" i="1"/>
  <c r="Z46" i="1"/>
  <c r="Y55" i="1"/>
  <c r="Z55" i="1"/>
  <c r="Z59" i="1"/>
  <c r="Y64" i="1"/>
  <c r="Z67" i="1"/>
  <c r="Y90" i="1"/>
  <c r="Z90" i="1"/>
  <c r="Y91" i="1"/>
  <c r="Z91" i="1"/>
  <c r="Y92" i="1"/>
  <c r="Z92" i="1"/>
  <c r="Y93" i="1"/>
  <c r="Y252" i="1" s="1"/>
  <c r="Y108" i="1"/>
  <c r="Z112" i="1"/>
  <c r="Z108" i="1" s="1"/>
  <c r="Y113" i="1"/>
  <c r="Z113" i="1"/>
  <c r="Y116" i="1"/>
  <c r="Z116" i="1"/>
  <c r="Y119" i="1"/>
  <c r="Z119" i="1"/>
  <c r="Z123" i="1"/>
  <c r="Z126" i="1"/>
  <c r="Y131" i="1"/>
  <c r="Z131" i="1"/>
  <c r="Y132" i="1"/>
  <c r="Z132" i="1"/>
  <c r="Y133" i="1"/>
  <c r="Y129" i="1" s="1"/>
  <c r="Z133" i="1"/>
  <c r="Z148" i="1"/>
  <c r="Y154" i="1"/>
  <c r="Z154" i="1"/>
  <c r="Y155" i="1"/>
  <c r="Y249" i="1" s="1"/>
  <c r="Z155" i="1"/>
  <c r="Z249" i="1" s="1"/>
  <c r="Y164" i="1"/>
  <c r="Z164" i="1"/>
  <c r="Y168" i="1"/>
  <c r="Z168" i="1"/>
  <c r="Y172" i="1"/>
  <c r="Z172" i="1"/>
  <c r="Y177" i="1"/>
  <c r="Z177" i="1"/>
  <c r="Y181" i="1"/>
  <c r="Z181" i="1"/>
  <c r="Y185" i="1"/>
  <c r="Z185" i="1"/>
  <c r="Y189" i="1"/>
  <c r="Z189" i="1"/>
  <c r="Y193" i="1"/>
  <c r="Z193" i="1"/>
  <c r="Y198" i="1"/>
  <c r="Z198" i="1"/>
  <c r="Y208" i="1"/>
  <c r="Z208" i="1"/>
  <c r="Y214" i="1"/>
  <c r="Z214" i="1"/>
  <c r="Y215" i="1"/>
  <c r="Z215" i="1"/>
  <c r="Y219" i="1"/>
  <c r="Y212" i="1" s="1"/>
  <c r="Z219" i="1"/>
  <c r="Z212" i="1" s="1"/>
  <c r="Y228" i="1"/>
  <c r="Z228" i="1"/>
  <c r="Y258" i="1"/>
  <c r="Z258" i="1"/>
  <c r="Y259" i="1"/>
  <c r="Z259" i="1"/>
  <c r="Y260" i="1"/>
  <c r="Z260" i="1"/>
  <c r="J243" i="1" l="1"/>
  <c r="L244" i="1"/>
  <c r="AT243" i="1"/>
  <c r="AV244" i="1"/>
  <c r="AE243" i="1"/>
  <c r="AG244" i="1"/>
  <c r="AB256" i="1"/>
  <c r="AQ254" i="1"/>
  <c r="AQ152" i="1"/>
  <c r="G256" i="1"/>
  <c r="AB254" i="1"/>
  <c r="AQ18" i="1"/>
  <c r="AB18" i="1"/>
  <c r="AQ129" i="1"/>
  <c r="AQ256" i="1"/>
  <c r="G152" i="1"/>
  <c r="AB152" i="1"/>
  <c r="G251" i="1"/>
  <c r="AQ255" i="1"/>
  <c r="AB250" i="1"/>
  <c r="AB255" i="1"/>
  <c r="Z251" i="1"/>
  <c r="G257" i="1"/>
  <c r="AB129" i="1"/>
  <c r="G255" i="1"/>
  <c r="AB88" i="1"/>
  <c r="AQ250" i="1"/>
  <c r="AQ88" i="1"/>
  <c r="AQ252" i="1"/>
  <c r="AQ251" i="1"/>
  <c r="AB251" i="1"/>
  <c r="G129" i="1"/>
  <c r="G88" i="1"/>
  <c r="G250" i="1"/>
  <c r="G31" i="1"/>
  <c r="G46" i="1"/>
  <c r="Z129" i="1"/>
  <c r="Z93" i="1"/>
  <c r="Z252" i="1" s="1"/>
  <c r="Z21" i="1"/>
  <c r="Z250" i="1" s="1"/>
  <c r="Z64" i="1"/>
  <c r="Z18" i="1" s="1"/>
  <c r="Y255" i="1"/>
  <c r="Y251" i="1"/>
  <c r="Z152" i="1"/>
  <c r="Y256" i="1"/>
  <c r="Y250" i="1"/>
  <c r="Y88" i="1"/>
  <c r="Y152" i="1"/>
  <c r="Y18" i="1"/>
  <c r="Y254" i="1"/>
  <c r="Z88" i="1"/>
  <c r="Z255" i="1"/>
  <c r="Z254" i="1"/>
  <c r="Z20" i="1"/>
  <c r="Z256" i="1"/>
  <c r="AO259" i="1"/>
  <c r="AN259" i="1"/>
  <c r="E259" i="1"/>
  <c r="D259" i="1"/>
  <c r="AV243" i="1" l="1"/>
  <c r="AX244" i="1"/>
  <c r="AG243" i="1"/>
  <c r="AI244" i="1"/>
  <c r="L243" i="1"/>
  <c r="N244" i="1"/>
  <c r="G254" i="1"/>
  <c r="AB247" i="1"/>
  <c r="AB263" i="1" s="1"/>
  <c r="G18" i="1"/>
  <c r="G247" i="1" s="1"/>
  <c r="Y247" i="1"/>
  <c r="Y263" i="1" s="1"/>
  <c r="Z247" i="1"/>
  <c r="Z263" i="1" s="1"/>
  <c r="E228" i="1"/>
  <c r="E49" i="1"/>
  <c r="E44" i="1"/>
  <c r="AI243" i="1" l="1"/>
  <c r="AK244" i="1"/>
  <c r="AX243" i="1"/>
  <c r="AZ244" i="1"/>
  <c r="N243" i="1"/>
  <c r="P244" i="1"/>
  <c r="G263" i="1"/>
  <c r="Y253" i="1"/>
  <c r="Z253" i="1"/>
  <c r="E91" i="1"/>
  <c r="E90" i="1"/>
  <c r="AP45" i="1"/>
  <c r="AR45" i="1" s="1"/>
  <c r="AT45" i="1" s="1"/>
  <c r="AV45" i="1" s="1"/>
  <c r="AX45" i="1" s="1"/>
  <c r="AZ45" i="1" s="1"/>
  <c r="BB45" i="1" s="1"/>
  <c r="AA45" i="1"/>
  <c r="AC45" i="1" s="1"/>
  <c r="AE45" i="1" s="1"/>
  <c r="AG45" i="1" s="1"/>
  <c r="AI45" i="1" s="1"/>
  <c r="AK45" i="1" s="1"/>
  <c r="AM45" i="1" s="1"/>
  <c r="AO22" i="1"/>
  <c r="AO21" i="1"/>
  <c r="AO20" i="1"/>
  <c r="E22" i="1"/>
  <c r="E20" i="1"/>
  <c r="AZ243" i="1" l="1"/>
  <c r="BB244" i="1"/>
  <c r="BB243" i="1" s="1"/>
  <c r="AK243" i="1"/>
  <c r="AM244" i="1"/>
  <c r="AM243" i="1" s="1"/>
  <c r="P243" i="1"/>
  <c r="R244" i="1"/>
  <c r="AO64" i="1"/>
  <c r="E64" i="1"/>
  <c r="AO59" i="1"/>
  <c r="AP61" i="1"/>
  <c r="AR61" i="1" s="1"/>
  <c r="AT61" i="1" s="1"/>
  <c r="AV61" i="1" s="1"/>
  <c r="AX61" i="1" s="1"/>
  <c r="AZ61" i="1" s="1"/>
  <c r="BB61" i="1" s="1"/>
  <c r="AP62" i="1"/>
  <c r="AR62" i="1" s="1"/>
  <c r="AT62" i="1" s="1"/>
  <c r="AV62" i="1" s="1"/>
  <c r="AX62" i="1" s="1"/>
  <c r="AZ62" i="1" s="1"/>
  <c r="BB62" i="1" s="1"/>
  <c r="AP63" i="1"/>
  <c r="AR63" i="1" s="1"/>
  <c r="AT63" i="1" s="1"/>
  <c r="AV63" i="1" s="1"/>
  <c r="AX63" i="1" s="1"/>
  <c r="AZ63" i="1" s="1"/>
  <c r="BB63" i="1" s="1"/>
  <c r="AA61" i="1"/>
  <c r="AC61" i="1" s="1"/>
  <c r="AE61" i="1" s="1"/>
  <c r="AG61" i="1" s="1"/>
  <c r="AI61" i="1" s="1"/>
  <c r="AK61" i="1" s="1"/>
  <c r="AM61" i="1" s="1"/>
  <c r="AA62" i="1"/>
  <c r="AC62" i="1" s="1"/>
  <c r="AE62" i="1" s="1"/>
  <c r="AG62" i="1" s="1"/>
  <c r="AI62" i="1" s="1"/>
  <c r="AK62" i="1" s="1"/>
  <c r="AM62" i="1" s="1"/>
  <c r="AA63" i="1"/>
  <c r="AC63" i="1" s="1"/>
  <c r="AE63" i="1" s="1"/>
  <c r="AG63" i="1" s="1"/>
  <c r="AI63" i="1" s="1"/>
  <c r="AK63" i="1" s="1"/>
  <c r="AM63" i="1" s="1"/>
  <c r="E59" i="1"/>
  <c r="F61" i="1"/>
  <c r="H61" i="1" s="1"/>
  <c r="J61" i="1" s="1"/>
  <c r="L61" i="1" s="1"/>
  <c r="N61" i="1" s="1"/>
  <c r="P61" i="1" s="1"/>
  <c r="R61" i="1" s="1"/>
  <c r="T61" i="1" s="1"/>
  <c r="V61" i="1" s="1"/>
  <c r="X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AP68" i="1"/>
  <c r="AR68" i="1" s="1"/>
  <c r="AT68" i="1" s="1"/>
  <c r="AV68" i="1" s="1"/>
  <c r="AX68" i="1" s="1"/>
  <c r="AZ68" i="1" s="1"/>
  <c r="BB68" i="1" s="1"/>
  <c r="AA68" i="1"/>
  <c r="AC68" i="1" s="1"/>
  <c r="AE68" i="1" s="1"/>
  <c r="AG68" i="1" s="1"/>
  <c r="AI68" i="1" s="1"/>
  <c r="AK68" i="1" s="1"/>
  <c r="AM68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R243" i="1" l="1"/>
  <c r="T244" i="1"/>
  <c r="F45" i="1"/>
  <c r="H45" i="1" s="1"/>
  <c r="J45" i="1" s="1"/>
  <c r="L45" i="1" s="1"/>
  <c r="N45" i="1" s="1"/>
  <c r="P45" i="1" s="1"/>
  <c r="R45" i="1" s="1"/>
  <c r="T45" i="1" s="1"/>
  <c r="V45" i="1" s="1"/>
  <c r="X45" i="1" s="1"/>
  <c r="E41" i="1"/>
  <c r="T243" i="1" l="1"/>
  <c r="V244" i="1"/>
  <c r="AO132" i="1"/>
  <c r="AO131" i="1"/>
  <c r="E132" i="1"/>
  <c r="E131" i="1"/>
  <c r="AA148" i="1"/>
  <c r="AC148" i="1" s="1"/>
  <c r="AE148" i="1" s="1"/>
  <c r="AG148" i="1" s="1"/>
  <c r="AI148" i="1" s="1"/>
  <c r="AK148" i="1" s="1"/>
  <c r="AM148" i="1" s="1"/>
  <c r="AP148" i="1"/>
  <c r="AR148" i="1" s="1"/>
  <c r="AT148" i="1" s="1"/>
  <c r="AV148" i="1" s="1"/>
  <c r="AX148" i="1" s="1"/>
  <c r="AZ148" i="1" s="1"/>
  <c r="BB148" i="1" s="1"/>
  <c r="AP150" i="1"/>
  <c r="AR150" i="1" s="1"/>
  <c r="AT150" i="1" s="1"/>
  <c r="AV150" i="1" s="1"/>
  <c r="AX150" i="1" s="1"/>
  <c r="AZ150" i="1" s="1"/>
  <c r="BB150" i="1" s="1"/>
  <c r="AP151" i="1"/>
  <c r="AR151" i="1" s="1"/>
  <c r="AT151" i="1" s="1"/>
  <c r="AV151" i="1" s="1"/>
  <c r="AX151" i="1" s="1"/>
  <c r="AZ151" i="1" s="1"/>
  <c r="BB151" i="1" s="1"/>
  <c r="AA150" i="1"/>
  <c r="AC150" i="1" s="1"/>
  <c r="AE150" i="1" s="1"/>
  <c r="AG150" i="1" s="1"/>
  <c r="AI150" i="1" s="1"/>
  <c r="AK150" i="1" s="1"/>
  <c r="AM150" i="1" s="1"/>
  <c r="AA151" i="1"/>
  <c r="AC151" i="1" s="1"/>
  <c r="AE151" i="1" s="1"/>
  <c r="AG151" i="1" s="1"/>
  <c r="AI151" i="1" s="1"/>
  <c r="AK151" i="1" s="1"/>
  <c r="AM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E148" i="1"/>
  <c r="F148" i="1" s="1"/>
  <c r="H148" i="1" s="1"/>
  <c r="J148" i="1" s="1"/>
  <c r="L148" i="1" s="1"/>
  <c r="N148" i="1" s="1"/>
  <c r="P148" i="1" s="1"/>
  <c r="R148" i="1" s="1"/>
  <c r="T148" i="1" s="1"/>
  <c r="V148" i="1" s="1"/>
  <c r="X148" i="1" s="1"/>
  <c r="AP43" i="1"/>
  <c r="AR43" i="1" s="1"/>
  <c r="AT43" i="1" s="1"/>
  <c r="AV43" i="1" s="1"/>
  <c r="AX43" i="1" s="1"/>
  <c r="AZ43" i="1" s="1"/>
  <c r="BB43" i="1" s="1"/>
  <c r="AP44" i="1"/>
  <c r="AR44" i="1" s="1"/>
  <c r="AT44" i="1" s="1"/>
  <c r="AV44" i="1" s="1"/>
  <c r="AX44" i="1" s="1"/>
  <c r="AZ44" i="1" s="1"/>
  <c r="BB44" i="1" s="1"/>
  <c r="AA43" i="1"/>
  <c r="AC43" i="1" s="1"/>
  <c r="AE43" i="1" s="1"/>
  <c r="AG43" i="1" s="1"/>
  <c r="AI43" i="1" s="1"/>
  <c r="AK43" i="1" s="1"/>
  <c r="AM43" i="1" s="1"/>
  <c r="AA44" i="1"/>
  <c r="AC44" i="1" s="1"/>
  <c r="AE44" i="1" s="1"/>
  <c r="AG44" i="1" s="1"/>
  <c r="AI44" i="1" s="1"/>
  <c r="AK44" i="1" s="1"/>
  <c r="AM44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F44" i="1"/>
  <c r="H44" i="1" s="1"/>
  <c r="J44" i="1" s="1"/>
  <c r="L44" i="1" s="1"/>
  <c r="N44" i="1" s="1"/>
  <c r="P44" i="1" s="1"/>
  <c r="R44" i="1" s="1"/>
  <c r="T44" i="1" s="1"/>
  <c r="V44" i="1" s="1"/>
  <c r="X44" i="1" s="1"/>
  <c r="AP41" i="1"/>
  <c r="AR41" i="1" s="1"/>
  <c r="AT41" i="1" s="1"/>
  <c r="AV41" i="1" s="1"/>
  <c r="AX41" i="1" s="1"/>
  <c r="AZ41" i="1" s="1"/>
  <c r="BB41" i="1" s="1"/>
  <c r="AA41" i="1"/>
  <c r="AC41" i="1" s="1"/>
  <c r="AE41" i="1" s="1"/>
  <c r="AG41" i="1" s="1"/>
  <c r="AI41" i="1" s="1"/>
  <c r="AK41" i="1" s="1"/>
  <c r="AM41" i="1" s="1"/>
  <c r="AO260" i="1"/>
  <c r="E260" i="1"/>
  <c r="AO90" i="1"/>
  <c r="AP106" i="1"/>
  <c r="AR106" i="1" s="1"/>
  <c r="AT106" i="1" s="1"/>
  <c r="AV106" i="1" s="1"/>
  <c r="AX106" i="1" s="1"/>
  <c r="AZ106" i="1" s="1"/>
  <c r="BB106" i="1" s="1"/>
  <c r="AA106" i="1"/>
  <c r="AC106" i="1" s="1"/>
  <c r="AE106" i="1" s="1"/>
  <c r="AG106" i="1" s="1"/>
  <c r="AI106" i="1" s="1"/>
  <c r="AK106" i="1" s="1"/>
  <c r="AM106" i="1" s="1"/>
  <c r="F106" i="1"/>
  <c r="H106" i="1" s="1"/>
  <c r="J106" i="1" s="1"/>
  <c r="L106" i="1" s="1"/>
  <c r="N106" i="1" s="1"/>
  <c r="P106" i="1" s="1"/>
  <c r="R106" i="1" s="1"/>
  <c r="T106" i="1" s="1"/>
  <c r="V106" i="1" s="1"/>
  <c r="X106" i="1" s="1"/>
  <c r="AO229" i="1"/>
  <c r="AO228" i="1" s="1"/>
  <c r="AP240" i="1"/>
  <c r="AR240" i="1" s="1"/>
  <c r="AT240" i="1" s="1"/>
  <c r="AV240" i="1" s="1"/>
  <c r="AX240" i="1" s="1"/>
  <c r="AZ240" i="1" s="1"/>
  <c r="BB240" i="1" s="1"/>
  <c r="AA240" i="1"/>
  <c r="AC240" i="1" s="1"/>
  <c r="AE240" i="1" s="1"/>
  <c r="AG240" i="1" s="1"/>
  <c r="AI240" i="1" s="1"/>
  <c r="AK240" i="1" s="1"/>
  <c r="AM240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AO31" i="1"/>
  <c r="V243" i="1" l="1"/>
  <c r="X244" i="1"/>
  <c r="X243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AP33" i="1" l="1"/>
  <c r="AR33" i="1" s="1"/>
  <c r="AT33" i="1" s="1"/>
  <c r="AV33" i="1" s="1"/>
  <c r="AX33" i="1" s="1"/>
  <c r="AZ33" i="1" s="1"/>
  <c r="BB33" i="1" s="1"/>
  <c r="AA33" i="1"/>
  <c r="AC33" i="1" s="1"/>
  <c r="AE33" i="1" s="1"/>
  <c r="AG33" i="1" s="1"/>
  <c r="AI33" i="1" s="1"/>
  <c r="AK33" i="1" s="1"/>
  <c r="AM33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E27" i="1" l="1"/>
  <c r="AO93" i="1" l="1"/>
  <c r="D93" i="1"/>
  <c r="D90" i="1"/>
  <c r="AA123" i="1"/>
  <c r="AC123" i="1" s="1"/>
  <c r="AE123" i="1" s="1"/>
  <c r="AG123" i="1" s="1"/>
  <c r="AI123" i="1" s="1"/>
  <c r="AK123" i="1" s="1"/>
  <c r="AM123" i="1" s="1"/>
  <c r="AA126" i="1"/>
  <c r="AC126" i="1" s="1"/>
  <c r="AE126" i="1" s="1"/>
  <c r="AG126" i="1" s="1"/>
  <c r="AI126" i="1" s="1"/>
  <c r="AK126" i="1" s="1"/>
  <c r="AM126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E123" i="1"/>
  <c r="F123" i="1" s="1"/>
  <c r="H123" i="1" s="1"/>
  <c r="J123" i="1" s="1"/>
  <c r="L123" i="1" s="1"/>
  <c r="N123" i="1" s="1"/>
  <c r="P123" i="1" s="1"/>
  <c r="R123" i="1" s="1"/>
  <c r="T123" i="1" s="1"/>
  <c r="V123" i="1" s="1"/>
  <c r="X123" i="1" s="1"/>
  <c r="AP123" i="1"/>
  <c r="AR123" i="1" s="1"/>
  <c r="AT123" i="1" s="1"/>
  <c r="AV123" i="1" s="1"/>
  <c r="AX123" i="1" s="1"/>
  <c r="AZ123" i="1" s="1"/>
  <c r="BB123" i="1" s="1"/>
  <c r="AP125" i="1"/>
  <c r="AR125" i="1" s="1"/>
  <c r="AT125" i="1" s="1"/>
  <c r="AV125" i="1" s="1"/>
  <c r="AX125" i="1" s="1"/>
  <c r="AZ125" i="1" s="1"/>
  <c r="BB125" i="1" s="1"/>
  <c r="AP126" i="1"/>
  <c r="AR126" i="1" s="1"/>
  <c r="AT126" i="1" s="1"/>
  <c r="AV126" i="1" s="1"/>
  <c r="AX126" i="1" s="1"/>
  <c r="AZ126" i="1" s="1"/>
  <c r="BB126" i="1" s="1"/>
  <c r="AP128" i="1"/>
  <c r="AR128" i="1" s="1"/>
  <c r="AT128" i="1" s="1"/>
  <c r="AV128" i="1" s="1"/>
  <c r="AX128" i="1" s="1"/>
  <c r="AZ128" i="1" s="1"/>
  <c r="BB128" i="1" s="1"/>
  <c r="AA125" i="1"/>
  <c r="AC125" i="1" s="1"/>
  <c r="AE125" i="1" s="1"/>
  <c r="AG125" i="1" s="1"/>
  <c r="AI125" i="1" s="1"/>
  <c r="AK125" i="1" s="1"/>
  <c r="AM125" i="1" s="1"/>
  <c r="AA128" i="1"/>
  <c r="AC128" i="1" s="1"/>
  <c r="AE128" i="1" s="1"/>
  <c r="AG128" i="1" s="1"/>
  <c r="AI128" i="1" s="1"/>
  <c r="AK128" i="1" s="1"/>
  <c r="AM128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E112" i="1" l="1"/>
  <c r="E93" i="1" s="1"/>
  <c r="E34" i="1" l="1"/>
  <c r="D21" i="1"/>
  <c r="D20" i="1"/>
  <c r="F29" i="1"/>
  <c r="H29" i="1" s="1"/>
  <c r="J29" i="1" s="1"/>
  <c r="L29" i="1" s="1"/>
  <c r="N29" i="1" s="1"/>
  <c r="P29" i="1" s="1"/>
  <c r="R29" i="1" s="1"/>
  <c r="T29" i="1" s="1"/>
  <c r="V29" i="1" s="1"/>
  <c r="X29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AP29" i="1"/>
  <c r="AR29" i="1" s="1"/>
  <c r="AT29" i="1" s="1"/>
  <c r="AV29" i="1" s="1"/>
  <c r="AX29" i="1" s="1"/>
  <c r="AZ29" i="1" s="1"/>
  <c r="BB29" i="1" s="1"/>
  <c r="AP30" i="1"/>
  <c r="AR30" i="1" s="1"/>
  <c r="AT30" i="1" s="1"/>
  <c r="AV30" i="1" s="1"/>
  <c r="AX30" i="1" s="1"/>
  <c r="AZ30" i="1" s="1"/>
  <c r="BB30" i="1" s="1"/>
  <c r="AA29" i="1"/>
  <c r="AC29" i="1" s="1"/>
  <c r="AE29" i="1" s="1"/>
  <c r="AG29" i="1" s="1"/>
  <c r="AI29" i="1" s="1"/>
  <c r="AK29" i="1" s="1"/>
  <c r="AM29" i="1" s="1"/>
  <c r="AA30" i="1"/>
  <c r="AC30" i="1" s="1"/>
  <c r="AE30" i="1" s="1"/>
  <c r="AG30" i="1" s="1"/>
  <c r="AI30" i="1" s="1"/>
  <c r="AK30" i="1" s="1"/>
  <c r="AM30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E31" i="1"/>
  <c r="AO36" i="1"/>
  <c r="AO219" i="1"/>
  <c r="AO215" i="1"/>
  <c r="AO214" i="1"/>
  <c r="AO198" i="1"/>
  <c r="AO193" i="1"/>
  <c r="AO189" i="1"/>
  <c r="AO185" i="1"/>
  <c r="AO181" i="1"/>
  <c r="AO177" i="1"/>
  <c r="AO172" i="1"/>
  <c r="AO168" i="1"/>
  <c r="AO164" i="1"/>
  <c r="AO155" i="1"/>
  <c r="AO249" i="1" s="1"/>
  <c r="AO154" i="1"/>
  <c r="AO133" i="1"/>
  <c r="AO119" i="1"/>
  <c r="AO116" i="1"/>
  <c r="AO113" i="1"/>
  <c r="AO108" i="1"/>
  <c r="AO252" i="1"/>
  <c r="AO92" i="1"/>
  <c r="AO91" i="1"/>
  <c r="AO55" i="1"/>
  <c r="AO46" i="1"/>
  <c r="AP239" i="1"/>
  <c r="AR239" i="1" s="1"/>
  <c r="AT239" i="1" s="1"/>
  <c r="AV239" i="1" s="1"/>
  <c r="AX239" i="1" s="1"/>
  <c r="AZ239" i="1" s="1"/>
  <c r="BB239" i="1" s="1"/>
  <c r="AP238" i="1"/>
  <c r="AR238" i="1" s="1"/>
  <c r="AT238" i="1" s="1"/>
  <c r="AV238" i="1" s="1"/>
  <c r="AX238" i="1" s="1"/>
  <c r="AZ238" i="1" s="1"/>
  <c r="BB238" i="1" s="1"/>
  <c r="AP237" i="1"/>
  <c r="AR237" i="1" s="1"/>
  <c r="AT237" i="1" s="1"/>
  <c r="AV237" i="1" s="1"/>
  <c r="AX237" i="1" s="1"/>
  <c r="AZ237" i="1" s="1"/>
  <c r="BB237" i="1" s="1"/>
  <c r="AP236" i="1"/>
  <c r="AR236" i="1" s="1"/>
  <c r="AT236" i="1" s="1"/>
  <c r="AV236" i="1" s="1"/>
  <c r="AX236" i="1" s="1"/>
  <c r="AZ236" i="1" s="1"/>
  <c r="BB236" i="1" s="1"/>
  <c r="AP235" i="1"/>
  <c r="AR235" i="1" s="1"/>
  <c r="AT235" i="1" s="1"/>
  <c r="AV235" i="1" s="1"/>
  <c r="AX235" i="1" s="1"/>
  <c r="AZ235" i="1" s="1"/>
  <c r="BB235" i="1" s="1"/>
  <c r="AP234" i="1"/>
  <c r="AR234" i="1" s="1"/>
  <c r="AT234" i="1" s="1"/>
  <c r="AV234" i="1" s="1"/>
  <c r="AX234" i="1" s="1"/>
  <c r="AZ234" i="1" s="1"/>
  <c r="BB234" i="1" s="1"/>
  <c r="AP233" i="1"/>
  <c r="AR233" i="1" s="1"/>
  <c r="AT233" i="1" s="1"/>
  <c r="AV233" i="1" s="1"/>
  <c r="AX233" i="1" s="1"/>
  <c r="AZ233" i="1" s="1"/>
  <c r="BB233" i="1" s="1"/>
  <c r="AP232" i="1"/>
  <c r="AR232" i="1" s="1"/>
  <c r="AT232" i="1" s="1"/>
  <c r="AV232" i="1" s="1"/>
  <c r="AX232" i="1" s="1"/>
  <c r="AZ232" i="1" s="1"/>
  <c r="BB232" i="1" s="1"/>
  <c r="AP231" i="1"/>
  <c r="AR231" i="1" s="1"/>
  <c r="AT231" i="1" s="1"/>
  <c r="AV231" i="1" s="1"/>
  <c r="AX231" i="1" s="1"/>
  <c r="AZ231" i="1" s="1"/>
  <c r="BB231" i="1" s="1"/>
  <c r="AP230" i="1"/>
  <c r="AR230" i="1" s="1"/>
  <c r="AT230" i="1" s="1"/>
  <c r="AV230" i="1" s="1"/>
  <c r="AX230" i="1" s="1"/>
  <c r="AZ230" i="1" s="1"/>
  <c r="BB230" i="1" s="1"/>
  <c r="AP229" i="1"/>
  <c r="AR229" i="1" s="1"/>
  <c r="AT229" i="1" s="1"/>
  <c r="AV229" i="1" s="1"/>
  <c r="AX229" i="1" s="1"/>
  <c r="AZ229" i="1" s="1"/>
  <c r="BB229" i="1" s="1"/>
  <c r="AP226" i="1"/>
  <c r="AR226" i="1" s="1"/>
  <c r="AT226" i="1" s="1"/>
  <c r="AV226" i="1" s="1"/>
  <c r="AX226" i="1" s="1"/>
  <c r="AZ226" i="1" s="1"/>
  <c r="BB226" i="1" s="1"/>
  <c r="AP225" i="1"/>
  <c r="AR225" i="1" s="1"/>
  <c r="AT225" i="1" s="1"/>
  <c r="AV225" i="1" s="1"/>
  <c r="AX225" i="1" s="1"/>
  <c r="AZ225" i="1" s="1"/>
  <c r="BB225" i="1" s="1"/>
  <c r="AP224" i="1"/>
  <c r="AR224" i="1" s="1"/>
  <c r="AT224" i="1" s="1"/>
  <c r="AV224" i="1" s="1"/>
  <c r="AX224" i="1" s="1"/>
  <c r="AZ224" i="1" s="1"/>
  <c r="BB224" i="1" s="1"/>
  <c r="AP223" i="1"/>
  <c r="AR223" i="1" s="1"/>
  <c r="AT223" i="1" s="1"/>
  <c r="AV223" i="1" s="1"/>
  <c r="AX223" i="1" s="1"/>
  <c r="AZ223" i="1" s="1"/>
  <c r="BB223" i="1" s="1"/>
  <c r="AP222" i="1"/>
  <c r="AR222" i="1" s="1"/>
  <c r="AT222" i="1" s="1"/>
  <c r="AV222" i="1" s="1"/>
  <c r="AX222" i="1" s="1"/>
  <c r="AZ222" i="1" s="1"/>
  <c r="BB222" i="1" s="1"/>
  <c r="AP221" i="1"/>
  <c r="AR221" i="1" s="1"/>
  <c r="AT221" i="1" s="1"/>
  <c r="AV221" i="1" s="1"/>
  <c r="AX221" i="1" s="1"/>
  <c r="AZ221" i="1" s="1"/>
  <c r="BB221" i="1" s="1"/>
  <c r="AP218" i="1"/>
  <c r="AR218" i="1" s="1"/>
  <c r="AT218" i="1" s="1"/>
  <c r="AV218" i="1" s="1"/>
  <c r="AX218" i="1" s="1"/>
  <c r="AZ218" i="1" s="1"/>
  <c r="BB218" i="1" s="1"/>
  <c r="AP217" i="1"/>
  <c r="AR217" i="1" s="1"/>
  <c r="AT217" i="1" s="1"/>
  <c r="AV217" i="1" s="1"/>
  <c r="AX217" i="1" s="1"/>
  <c r="AZ217" i="1" s="1"/>
  <c r="BB217" i="1" s="1"/>
  <c r="AP216" i="1"/>
  <c r="AR216" i="1" s="1"/>
  <c r="AT216" i="1" s="1"/>
  <c r="AV216" i="1" s="1"/>
  <c r="AX216" i="1" s="1"/>
  <c r="AZ216" i="1" s="1"/>
  <c r="BB216" i="1" s="1"/>
  <c r="AP209" i="1"/>
  <c r="AR209" i="1" s="1"/>
  <c r="AT209" i="1" s="1"/>
  <c r="AV209" i="1" s="1"/>
  <c r="AX209" i="1" s="1"/>
  <c r="AZ209" i="1" s="1"/>
  <c r="BB209" i="1" s="1"/>
  <c r="AP200" i="1"/>
  <c r="AR200" i="1" s="1"/>
  <c r="AT200" i="1" s="1"/>
  <c r="AV200" i="1" s="1"/>
  <c r="AX200" i="1" s="1"/>
  <c r="AZ200" i="1" s="1"/>
  <c r="BB200" i="1" s="1"/>
  <c r="AP196" i="1"/>
  <c r="AR196" i="1" s="1"/>
  <c r="AT196" i="1" s="1"/>
  <c r="AV196" i="1" s="1"/>
  <c r="AX196" i="1" s="1"/>
  <c r="AZ196" i="1" s="1"/>
  <c r="BB196" i="1" s="1"/>
  <c r="AP195" i="1"/>
  <c r="AR195" i="1" s="1"/>
  <c r="AT195" i="1" s="1"/>
  <c r="AV195" i="1" s="1"/>
  <c r="AX195" i="1" s="1"/>
  <c r="AZ195" i="1" s="1"/>
  <c r="BB195" i="1" s="1"/>
  <c r="AP192" i="1"/>
  <c r="AR192" i="1" s="1"/>
  <c r="AT192" i="1" s="1"/>
  <c r="AV192" i="1" s="1"/>
  <c r="AX192" i="1" s="1"/>
  <c r="AZ192" i="1" s="1"/>
  <c r="BB192" i="1" s="1"/>
  <c r="AP191" i="1"/>
  <c r="AR191" i="1" s="1"/>
  <c r="AT191" i="1" s="1"/>
  <c r="AV191" i="1" s="1"/>
  <c r="AX191" i="1" s="1"/>
  <c r="AZ191" i="1" s="1"/>
  <c r="BB191" i="1" s="1"/>
  <c r="AP188" i="1"/>
  <c r="AR188" i="1" s="1"/>
  <c r="AT188" i="1" s="1"/>
  <c r="AV188" i="1" s="1"/>
  <c r="AX188" i="1" s="1"/>
  <c r="AZ188" i="1" s="1"/>
  <c r="BB188" i="1" s="1"/>
  <c r="AP187" i="1"/>
  <c r="AR187" i="1" s="1"/>
  <c r="AT187" i="1" s="1"/>
  <c r="AV187" i="1" s="1"/>
  <c r="AX187" i="1" s="1"/>
  <c r="AZ187" i="1" s="1"/>
  <c r="BB187" i="1" s="1"/>
  <c r="AP184" i="1"/>
  <c r="AR184" i="1" s="1"/>
  <c r="AT184" i="1" s="1"/>
  <c r="AV184" i="1" s="1"/>
  <c r="AX184" i="1" s="1"/>
  <c r="AZ184" i="1" s="1"/>
  <c r="BB184" i="1" s="1"/>
  <c r="AP183" i="1"/>
  <c r="AR183" i="1" s="1"/>
  <c r="AT183" i="1" s="1"/>
  <c r="AV183" i="1" s="1"/>
  <c r="AX183" i="1" s="1"/>
  <c r="AZ183" i="1" s="1"/>
  <c r="BB183" i="1" s="1"/>
  <c r="AP180" i="1"/>
  <c r="AR180" i="1" s="1"/>
  <c r="AT180" i="1" s="1"/>
  <c r="AV180" i="1" s="1"/>
  <c r="AX180" i="1" s="1"/>
  <c r="AZ180" i="1" s="1"/>
  <c r="BB180" i="1" s="1"/>
  <c r="AP179" i="1"/>
  <c r="AR179" i="1" s="1"/>
  <c r="AT179" i="1" s="1"/>
  <c r="AV179" i="1" s="1"/>
  <c r="AX179" i="1" s="1"/>
  <c r="AZ179" i="1" s="1"/>
  <c r="BB179" i="1" s="1"/>
  <c r="AP176" i="1"/>
  <c r="AR176" i="1" s="1"/>
  <c r="AT176" i="1" s="1"/>
  <c r="AV176" i="1" s="1"/>
  <c r="AX176" i="1" s="1"/>
  <c r="AZ176" i="1" s="1"/>
  <c r="BB176" i="1" s="1"/>
  <c r="AP175" i="1"/>
  <c r="AR175" i="1" s="1"/>
  <c r="AT175" i="1" s="1"/>
  <c r="AV175" i="1" s="1"/>
  <c r="AX175" i="1" s="1"/>
  <c r="AZ175" i="1" s="1"/>
  <c r="BB175" i="1" s="1"/>
  <c r="AP174" i="1"/>
  <c r="AR174" i="1" s="1"/>
  <c r="AT174" i="1" s="1"/>
  <c r="AV174" i="1" s="1"/>
  <c r="AX174" i="1" s="1"/>
  <c r="AZ174" i="1" s="1"/>
  <c r="BB174" i="1" s="1"/>
  <c r="AP171" i="1"/>
  <c r="AR171" i="1" s="1"/>
  <c r="AT171" i="1" s="1"/>
  <c r="AV171" i="1" s="1"/>
  <c r="AX171" i="1" s="1"/>
  <c r="AZ171" i="1" s="1"/>
  <c r="BB171" i="1" s="1"/>
  <c r="AP170" i="1"/>
  <c r="AR170" i="1" s="1"/>
  <c r="AT170" i="1" s="1"/>
  <c r="AV170" i="1" s="1"/>
  <c r="AX170" i="1" s="1"/>
  <c r="AZ170" i="1" s="1"/>
  <c r="BB170" i="1" s="1"/>
  <c r="AP167" i="1"/>
  <c r="AR167" i="1" s="1"/>
  <c r="AT167" i="1" s="1"/>
  <c r="AV167" i="1" s="1"/>
  <c r="AX167" i="1" s="1"/>
  <c r="AZ167" i="1" s="1"/>
  <c r="BB167" i="1" s="1"/>
  <c r="AP166" i="1"/>
  <c r="AR166" i="1" s="1"/>
  <c r="AT166" i="1" s="1"/>
  <c r="AV166" i="1" s="1"/>
  <c r="AX166" i="1" s="1"/>
  <c r="AZ166" i="1" s="1"/>
  <c r="BB166" i="1" s="1"/>
  <c r="AP163" i="1"/>
  <c r="AR163" i="1" s="1"/>
  <c r="AT163" i="1" s="1"/>
  <c r="AV163" i="1" s="1"/>
  <c r="AX163" i="1" s="1"/>
  <c r="AZ163" i="1" s="1"/>
  <c r="BB163" i="1" s="1"/>
  <c r="AP162" i="1"/>
  <c r="AR162" i="1" s="1"/>
  <c r="AT162" i="1" s="1"/>
  <c r="AV162" i="1" s="1"/>
  <c r="AX162" i="1" s="1"/>
  <c r="AZ162" i="1" s="1"/>
  <c r="BB162" i="1" s="1"/>
  <c r="AP161" i="1"/>
  <c r="AR161" i="1" s="1"/>
  <c r="AT161" i="1" s="1"/>
  <c r="AV161" i="1" s="1"/>
  <c r="AX161" i="1" s="1"/>
  <c r="AZ161" i="1" s="1"/>
  <c r="BB161" i="1" s="1"/>
  <c r="AP160" i="1"/>
  <c r="AR160" i="1" s="1"/>
  <c r="AT160" i="1" s="1"/>
  <c r="AV160" i="1" s="1"/>
  <c r="AX160" i="1" s="1"/>
  <c r="AZ160" i="1" s="1"/>
  <c r="BB160" i="1" s="1"/>
  <c r="AP159" i="1"/>
  <c r="AR159" i="1" s="1"/>
  <c r="AT159" i="1" s="1"/>
  <c r="AV159" i="1" s="1"/>
  <c r="AX159" i="1" s="1"/>
  <c r="AZ159" i="1" s="1"/>
  <c r="BB159" i="1" s="1"/>
  <c r="AP158" i="1"/>
  <c r="AR158" i="1" s="1"/>
  <c r="AT158" i="1" s="1"/>
  <c r="AV158" i="1" s="1"/>
  <c r="AX158" i="1" s="1"/>
  <c r="AZ158" i="1" s="1"/>
  <c r="BB158" i="1" s="1"/>
  <c r="AP157" i="1"/>
  <c r="AR157" i="1" s="1"/>
  <c r="AT157" i="1" s="1"/>
  <c r="AV157" i="1" s="1"/>
  <c r="AX157" i="1" s="1"/>
  <c r="AZ157" i="1" s="1"/>
  <c r="BB157" i="1" s="1"/>
  <c r="AP147" i="1"/>
  <c r="AR147" i="1" s="1"/>
  <c r="AT147" i="1" s="1"/>
  <c r="AV147" i="1" s="1"/>
  <c r="AX147" i="1" s="1"/>
  <c r="AZ147" i="1" s="1"/>
  <c r="BB147" i="1" s="1"/>
  <c r="AP146" i="1"/>
  <c r="AR146" i="1" s="1"/>
  <c r="AT146" i="1" s="1"/>
  <c r="AV146" i="1" s="1"/>
  <c r="AX146" i="1" s="1"/>
  <c r="AZ146" i="1" s="1"/>
  <c r="BB146" i="1" s="1"/>
  <c r="AP145" i="1"/>
  <c r="AR145" i="1" s="1"/>
  <c r="AT145" i="1" s="1"/>
  <c r="AV145" i="1" s="1"/>
  <c r="AX145" i="1" s="1"/>
  <c r="AZ145" i="1" s="1"/>
  <c r="BB145" i="1" s="1"/>
  <c r="AP144" i="1"/>
  <c r="AR144" i="1" s="1"/>
  <c r="AT144" i="1" s="1"/>
  <c r="AV144" i="1" s="1"/>
  <c r="AX144" i="1" s="1"/>
  <c r="AZ144" i="1" s="1"/>
  <c r="BB144" i="1" s="1"/>
  <c r="AP143" i="1"/>
  <c r="AR143" i="1" s="1"/>
  <c r="AT143" i="1" s="1"/>
  <c r="AV143" i="1" s="1"/>
  <c r="AX143" i="1" s="1"/>
  <c r="AZ143" i="1" s="1"/>
  <c r="BB143" i="1" s="1"/>
  <c r="AP142" i="1"/>
  <c r="AR142" i="1" s="1"/>
  <c r="AT142" i="1" s="1"/>
  <c r="AV142" i="1" s="1"/>
  <c r="AX142" i="1" s="1"/>
  <c r="AZ142" i="1" s="1"/>
  <c r="BB142" i="1" s="1"/>
  <c r="AP141" i="1"/>
  <c r="AR141" i="1" s="1"/>
  <c r="AT141" i="1" s="1"/>
  <c r="AV141" i="1" s="1"/>
  <c r="AX141" i="1" s="1"/>
  <c r="AZ141" i="1" s="1"/>
  <c r="BB141" i="1" s="1"/>
  <c r="AP140" i="1"/>
  <c r="AR140" i="1" s="1"/>
  <c r="AT140" i="1" s="1"/>
  <c r="AV140" i="1" s="1"/>
  <c r="AX140" i="1" s="1"/>
  <c r="AZ140" i="1" s="1"/>
  <c r="BB140" i="1" s="1"/>
  <c r="AP139" i="1"/>
  <c r="AR139" i="1" s="1"/>
  <c r="AT139" i="1" s="1"/>
  <c r="AV139" i="1" s="1"/>
  <c r="AX139" i="1" s="1"/>
  <c r="AZ139" i="1" s="1"/>
  <c r="BB139" i="1" s="1"/>
  <c r="AP138" i="1"/>
  <c r="AR138" i="1" s="1"/>
  <c r="AT138" i="1" s="1"/>
  <c r="AV138" i="1" s="1"/>
  <c r="AX138" i="1" s="1"/>
  <c r="AZ138" i="1" s="1"/>
  <c r="BB138" i="1" s="1"/>
  <c r="AP137" i="1"/>
  <c r="AR137" i="1" s="1"/>
  <c r="AT137" i="1" s="1"/>
  <c r="AV137" i="1" s="1"/>
  <c r="AX137" i="1" s="1"/>
  <c r="AZ137" i="1" s="1"/>
  <c r="BB137" i="1" s="1"/>
  <c r="AP136" i="1"/>
  <c r="AR136" i="1" s="1"/>
  <c r="AT136" i="1" s="1"/>
  <c r="AV136" i="1" s="1"/>
  <c r="AX136" i="1" s="1"/>
  <c r="AZ136" i="1" s="1"/>
  <c r="BB136" i="1" s="1"/>
  <c r="AP135" i="1"/>
  <c r="AR135" i="1" s="1"/>
  <c r="AT135" i="1" s="1"/>
  <c r="AV135" i="1" s="1"/>
  <c r="AX135" i="1" s="1"/>
  <c r="AZ135" i="1" s="1"/>
  <c r="BB135" i="1" s="1"/>
  <c r="AP122" i="1"/>
  <c r="AR122" i="1" s="1"/>
  <c r="AT122" i="1" s="1"/>
  <c r="AV122" i="1" s="1"/>
  <c r="AX122" i="1" s="1"/>
  <c r="AZ122" i="1" s="1"/>
  <c r="BB122" i="1" s="1"/>
  <c r="AP121" i="1"/>
  <c r="AR121" i="1" s="1"/>
  <c r="AT121" i="1" s="1"/>
  <c r="AV121" i="1" s="1"/>
  <c r="AX121" i="1" s="1"/>
  <c r="AZ121" i="1" s="1"/>
  <c r="BB121" i="1" s="1"/>
  <c r="AP118" i="1"/>
  <c r="AR118" i="1" s="1"/>
  <c r="AT118" i="1" s="1"/>
  <c r="AV118" i="1" s="1"/>
  <c r="AX118" i="1" s="1"/>
  <c r="AZ118" i="1" s="1"/>
  <c r="BB118" i="1" s="1"/>
  <c r="AP115" i="1"/>
  <c r="AR115" i="1" s="1"/>
  <c r="AT115" i="1" s="1"/>
  <c r="AV115" i="1" s="1"/>
  <c r="AX115" i="1" s="1"/>
  <c r="AZ115" i="1" s="1"/>
  <c r="BB115" i="1" s="1"/>
  <c r="AP112" i="1"/>
  <c r="AR112" i="1" s="1"/>
  <c r="AT112" i="1" s="1"/>
  <c r="AV112" i="1" s="1"/>
  <c r="AX112" i="1" s="1"/>
  <c r="AZ112" i="1" s="1"/>
  <c r="BB112" i="1" s="1"/>
  <c r="AP111" i="1"/>
  <c r="AR111" i="1" s="1"/>
  <c r="AT111" i="1" s="1"/>
  <c r="AV111" i="1" s="1"/>
  <c r="AX111" i="1" s="1"/>
  <c r="AZ111" i="1" s="1"/>
  <c r="BB111" i="1" s="1"/>
  <c r="AP110" i="1"/>
  <c r="AR110" i="1" s="1"/>
  <c r="AT110" i="1" s="1"/>
  <c r="AV110" i="1" s="1"/>
  <c r="AX110" i="1" s="1"/>
  <c r="AZ110" i="1" s="1"/>
  <c r="BB110" i="1" s="1"/>
  <c r="AP107" i="1"/>
  <c r="AR107" i="1" s="1"/>
  <c r="AT107" i="1" s="1"/>
  <c r="AV107" i="1" s="1"/>
  <c r="AX107" i="1" s="1"/>
  <c r="AZ107" i="1" s="1"/>
  <c r="BB107" i="1" s="1"/>
  <c r="AP105" i="1"/>
  <c r="AR105" i="1" s="1"/>
  <c r="AT105" i="1" s="1"/>
  <c r="AV105" i="1" s="1"/>
  <c r="AX105" i="1" s="1"/>
  <c r="AZ105" i="1" s="1"/>
  <c r="BB105" i="1" s="1"/>
  <c r="AP104" i="1"/>
  <c r="AR104" i="1" s="1"/>
  <c r="AT104" i="1" s="1"/>
  <c r="AV104" i="1" s="1"/>
  <c r="AX104" i="1" s="1"/>
  <c r="AZ104" i="1" s="1"/>
  <c r="BB104" i="1" s="1"/>
  <c r="AP103" i="1"/>
  <c r="AR103" i="1" s="1"/>
  <c r="AT103" i="1" s="1"/>
  <c r="AV103" i="1" s="1"/>
  <c r="AX103" i="1" s="1"/>
  <c r="AZ103" i="1" s="1"/>
  <c r="BB103" i="1" s="1"/>
  <c r="AP102" i="1"/>
  <c r="AR102" i="1" s="1"/>
  <c r="AT102" i="1" s="1"/>
  <c r="AV102" i="1" s="1"/>
  <c r="AX102" i="1" s="1"/>
  <c r="AZ102" i="1" s="1"/>
  <c r="BB102" i="1" s="1"/>
  <c r="AP101" i="1"/>
  <c r="AR101" i="1" s="1"/>
  <c r="AT101" i="1" s="1"/>
  <c r="AV101" i="1" s="1"/>
  <c r="AX101" i="1" s="1"/>
  <c r="AZ101" i="1" s="1"/>
  <c r="BB101" i="1" s="1"/>
  <c r="AP100" i="1"/>
  <c r="AR100" i="1" s="1"/>
  <c r="AT100" i="1" s="1"/>
  <c r="AV100" i="1" s="1"/>
  <c r="AX100" i="1" s="1"/>
  <c r="AZ100" i="1" s="1"/>
  <c r="BB100" i="1" s="1"/>
  <c r="AP99" i="1"/>
  <c r="AR99" i="1" s="1"/>
  <c r="AT99" i="1" s="1"/>
  <c r="AV99" i="1" s="1"/>
  <c r="AX99" i="1" s="1"/>
  <c r="AZ99" i="1" s="1"/>
  <c r="BB99" i="1" s="1"/>
  <c r="AP98" i="1"/>
  <c r="AR98" i="1" s="1"/>
  <c r="AT98" i="1" s="1"/>
  <c r="AV98" i="1" s="1"/>
  <c r="AX98" i="1" s="1"/>
  <c r="AZ98" i="1" s="1"/>
  <c r="BB98" i="1" s="1"/>
  <c r="AP97" i="1"/>
  <c r="AR97" i="1" s="1"/>
  <c r="AT97" i="1" s="1"/>
  <c r="AV97" i="1" s="1"/>
  <c r="AX97" i="1" s="1"/>
  <c r="AZ97" i="1" s="1"/>
  <c r="BB97" i="1" s="1"/>
  <c r="AP96" i="1"/>
  <c r="AR96" i="1" s="1"/>
  <c r="AT96" i="1" s="1"/>
  <c r="AV96" i="1" s="1"/>
  <c r="AX96" i="1" s="1"/>
  <c r="AZ96" i="1" s="1"/>
  <c r="BB96" i="1" s="1"/>
  <c r="AP95" i="1"/>
  <c r="AR95" i="1" s="1"/>
  <c r="AT95" i="1" s="1"/>
  <c r="AV95" i="1" s="1"/>
  <c r="AX95" i="1" s="1"/>
  <c r="AZ95" i="1" s="1"/>
  <c r="BB95" i="1" s="1"/>
  <c r="AP94" i="1"/>
  <c r="AR94" i="1" s="1"/>
  <c r="AT94" i="1" s="1"/>
  <c r="AV94" i="1" s="1"/>
  <c r="AX94" i="1" s="1"/>
  <c r="AZ94" i="1" s="1"/>
  <c r="BB94" i="1" s="1"/>
  <c r="AP82" i="1"/>
  <c r="AR82" i="1" s="1"/>
  <c r="AT82" i="1" s="1"/>
  <c r="AV82" i="1" s="1"/>
  <c r="AX82" i="1" s="1"/>
  <c r="AZ82" i="1" s="1"/>
  <c r="BB82" i="1" s="1"/>
  <c r="AP81" i="1"/>
  <c r="AR81" i="1" s="1"/>
  <c r="AT81" i="1" s="1"/>
  <c r="AV81" i="1" s="1"/>
  <c r="AX81" i="1" s="1"/>
  <c r="AZ81" i="1" s="1"/>
  <c r="BB81" i="1" s="1"/>
  <c r="AP80" i="1"/>
  <c r="AR80" i="1" s="1"/>
  <c r="AT80" i="1" s="1"/>
  <c r="AV80" i="1" s="1"/>
  <c r="AX80" i="1" s="1"/>
  <c r="AZ80" i="1" s="1"/>
  <c r="BB80" i="1" s="1"/>
  <c r="AP79" i="1"/>
  <c r="AR79" i="1" s="1"/>
  <c r="AT79" i="1" s="1"/>
  <c r="AV79" i="1" s="1"/>
  <c r="AX79" i="1" s="1"/>
  <c r="AZ79" i="1" s="1"/>
  <c r="BB79" i="1" s="1"/>
  <c r="AP78" i="1"/>
  <c r="AR78" i="1" s="1"/>
  <c r="AT78" i="1" s="1"/>
  <c r="AV78" i="1" s="1"/>
  <c r="AX78" i="1" s="1"/>
  <c r="AZ78" i="1" s="1"/>
  <c r="BB78" i="1" s="1"/>
  <c r="AP77" i="1"/>
  <c r="AR77" i="1" s="1"/>
  <c r="AT77" i="1" s="1"/>
  <c r="AV77" i="1" s="1"/>
  <c r="AX77" i="1" s="1"/>
  <c r="AZ77" i="1" s="1"/>
  <c r="BB77" i="1" s="1"/>
  <c r="AP76" i="1"/>
  <c r="AR76" i="1" s="1"/>
  <c r="AT76" i="1" s="1"/>
  <c r="AV76" i="1" s="1"/>
  <c r="AX76" i="1" s="1"/>
  <c r="AZ76" i="1" s="1"/>
  <c r="BB76" i="1" s="1"/>
  <c r="AP75" i="1"/>
  <c r="AR75" i="1" s="1"/>
  <c r="AT75" i="1" s="1"/>
  <c r="AV75" i="1" s="1"/>
  <c r="AX75" i="1" s="1"/>
  <c r="AZ75" i="1" s="1"/>
  <c r="BB75" i="1" s="1"/>
  <c r="AP74" i="1"/>
  <c r="AR74" i="1" s="1"/>
  <c r="AT74" i="1" s="1"/>
  <c r="AV74" i="1" s="1"/>
  <c r="AX74" i="1" s="1"/>
  <c r="AZ74" i="1" s="1"/>
  <c r="BB74" i="1" s="1"/>
  <c r="AP73" i="1"/>
  <c r="AR73" i="1" s="1"/>
  <c r="AT73" i="1" s="1"/>
  <c r="AV73" i="1" s="1"/>
  <c r="AX73" i="1" s="1"/>
  <c r="AZ73" i="1" s="1"/>
  <c r="BB73" i="1" s="1"/>
  <c r="AP72" i="1"/>
  <c r="AR72" i="1" s="1"/>
  <c r="AT72" i="1" s="1"/>
  <c r="AV72" i="1" s="1"/>
  <c r="AX72" i="1" s="1"/>
  <c r="AZ72" i="1" s="1"/>
  <c r="BB72" i="1" s="1"/>
  <c r="AP71" i="1"/>
  <c r="AR71" i="1" s="1"/>
  <c r="AT71" i="1" s="1"/>
  <c r="AV71" i="1" s="1"/>
  <c r="AX71" i="1" s="1"/>
  <c r="AZ71" i="1" s="1"/>
  <c r="BB71" i="1" s="1"/>
  <c r="AP70" i="1"/>
  <c r="AR70" i="1" s="1"/>
  <c r="AT70" i="1" s="1"/>
  <c r="AV70" i="1" s="1"/>
  <c r="AX70" i="1" s="1"/>
  <c r="AZ70" i="1" s="1"/>
  <c r="BB70" i="1" s="1"/>
  <c r="AP69" i="1"/>
  <c r="AR69" i="1" s="1"/>
  <c r="AT69" i="1" s="1"/>
  <c r="AV69" i="1" s="1"/>
  <c r="AX69" i="1" s="1"/>
  <c r="AZ69" i="1" s="1"/>
  <c r="BB69" i="1" s="1"/>
  <c r="AP67" i="1"/>
  <c r="AR67" i="1" s="1"/>
  <c r="AT67" i="1" s="1"/>
  <c r="AV67" i="1" s="1"/>
  <c r="AX67" i="1" s="1"/>
  <c r="AZ67" i="1" s="1"/>
  <c r="BB67" i="1" s="1"/>
  <c r="AP66" i="1"/>
  <c r="AR66" i="1" s="1"/>
  <c r="AT66" i="1" s="1"/>
  <c r="AV66" i="1" s="1"/>
  <c r="AX66" i="1" s="1"/>
  <c r="AZ66" i="1" s="1"/>
  <c r="BB66" i="1" s="1"/>
  <c r="AP59" i="1"/>
  <c r="AR59" i="1" s="1"/>
  <c r="AT59" i="1" s="1"/>
  <c r="AV59" i="1" s="1"/>
  <c r="AX59" i="1" s="1"/>
  <c r="AZ59" i="1" s="1"/>
  <c r="BB59" i="1" s="1"/>
  <c r="AP58" i="1"/>
  <c r="AR58" i="1" s="1"/>
  <c r="AT58" i="1" s="1"/>
  <c r="AV58" i="1" s="1"/>
  <c r="AX58" i="1" s="1"/>
  <c r="AZ58" i="1" s="1"/>
  <c r="BB58" i="1" s="1"/>
  <c r="AP57" i="1"/>
  <c r="AR57" i="1" s="1"/>
  <c r="AT57" i="1" s="1"/>
  <c r="AV57" i="1" s="1"/>
  <c r="AX57" i="1" s="1"/>
  <c r="AZ57" i="1" s="1"/>
  <c r="BB57" i="1" s="1"/>
  <c r="AP54" i="1"/>
  <c r="AR54" i="1" s="1"/>
  <c r="AT54" i="1" s="1"/>
  <c r="AV54" i="1" s="1"/>
  <c r="AX54" i="1" s="1"/>
  <c r="AZ54" i="1" s="1"/>
  <c r="BB54" i="1" s="1"/>
  <c r="AP53" i="1"/>
  <c r="AR53" i="1" s="1"/>
  <c r="AT53" i="1" s="1"/>
  <c r="AV53" i="1" s="1"/>
  <c r="AX53" i="1" s="1"/>
  <c r="AZ53" i="1" s="1"/>
  <c r="BB53" i="1" s="1"/>
  <c r="AP52" i="1"/>
  <c r="AR52" i="1" s="1"/>
  <c r="AT52" i="1" s="1"/>
  <c r="AV52" i="1" s="1"/>
  <c r="AX52" i="1" s="1"/>
  <c r="AZ52" i="1" s="1"/>
  <c r="BB52" i="1" s="1"/>
  <c r="AP51" i="1"/>
  <c r="AR51" i="1" s="1"/>
  <c r="AT51" i="1" s="1"/>
  <c r="AV51" i="1" s="1"/>
  <c r="AX51" i="1" s="1"/>
  <c r="AZ51" i="1" s="1"/>
  <c r="BB51" i="1" s="1"/>
  <c r="AP50" i="1"/>
  <c r="AR50" i="1" s="1"/>
  <c r="AT50" i="1" s="1"/>
  <c r="AV50" i="1" s="1"/>
  <c r="AX50" i="1" s="1"/>
  <c r="AZ50" i="1" s="1"/>
  <c r="BB50" i="1" s="1"/>
  <c r="AP49" i="1"/>
  <c r="AR49" i="1" s="1"/>
  <c r="AT49" i="1" s="1"/>
  <c r="AV49" i="1" s="1"/>
  <c r="AX49" i="1" s="1"/>
  <c r="AZ49" i="1" s="1"/>
  <c r="BB49" i="1" s="1"/>
  <c r="AP48" i="1"/>
  <c r="AR48" i="1" s="1"/>
  <c r="AT48" i="1" s="1"/>
  <c r="AV48" i="1" s="1"/>
  <c r="AX48" i="1" s="1"/>
  <c r="AZ48" i="1" s="1"/>
  <c r="BB48" i="1" s="1"/>
  <c r="AP40" i="1"/>
  <c r="AR40" i="1" s="1"/>
  <c r="AT40" i="1" s="1"/>
  <c r="AV40" i="1" s="1"/>
  <c r="AX40" i="1" s="1"/>
  <c r="AZ40" i="1" s="1"/>
  <c r="BB40" i="1" s="1"/>
  <c r="AP39" i="1"/>
  <c r="AR39" i="1" s="1"/>
  <c r="AT39" i="1" s="1"/>
  <c r="AV39" i="1" s="1"/>
  <c r="AX39" i="1" s="1"/>
  <c r="AZ39" i="1" s="1"/>
  <c r="BB39" i="1" s="1"/>
  <c r="AP38" i="1"/>
  <c r="AR38" i="1" s="1"/>
  <c r="AT38" i="1" s="1"/>
  <c r="AV38" i="1" s="1"/>
  <c r="AX38" i="1" s="1"/>
  <c r="AZ38" i="1" s="1"/>
  <c r="BB38" i="1" s="1"/>
  <c r="AP35" i="1"/>
  <c r="AR35" i="1" s="1"/>
  <c r="AT35" i="1" s="1"/>
  <c r="AV35" i="1" s="1"/>
  <c r="AX35" i="1" s="1"/>
  <c r="AZ35" i="1" s="1"/>
  <c r="BB35" i="1" s="1"/>
  <c r="AP34" i="1"/>
  <c r="AR34" i="1" s="1"/>
  <c r="AT34" i="1" s="1"/>
  <c r="AV34" i="1" s="1"/>
  <c r="AX34" i="1" s="1"/>
  <c r="AZ34" i="1" s="1"/>
  <c r="BB34" i="1" s="1"/>
  <c r="AP31" i="1"/>
  <c r="AR31" i="1" s="1"/>
  <c r="AT31" i="1" s="1"/>
  <c r="AV31" i="1" s="1"/>
  <c r="AX31" i="1" s="1"/>
  <c r="AZ31" i="1" s="1"/>
  <c r="BB31" i="1" s="1"/>
  <c r="AP27" i="1"/>
  <c r="AR27" i="1" s="1"/>
  <c r="AT27" i="1" s="1"/>
  <c r="AV27" i="1" s="1"/>
  <c r="AX27" i="1" s="1"/>
  <c r="AZ27" i="1" s="1"/>
  <c r="BB27" i="1" s="1"/>
  <c r="AP25" i="1"/>
  <c r="AR25" i="1" s="1"/>
  <c r="AT25" i="1" s="1"/>
  <c r="AV25" i="1" s="1"/>
  <c r="AX25" i="1" s="1"/>
  <c r="AZ25" i="1" s="1"/>
  <c r="BB25" i="1" s="1"/>
  <c r="AP24" i="1"/>
  <c r="AR24" i="1" s="1"/>
  <c r="AT24" i="1" s="1"/>
  <c r="AV24" i="1" s="1"/>
  <c r="AX24" i="1" s="1"/>
  <c r="AZ24" i="1" s="1"/>
  <c r="BB24" i="1" s="1"/>
  <c r="AP23" i="1"/>
  <c r="AR23" i="1" s="1"/>
  <c r="AT23" i="1" s="1"/>
  <c r="AV23" i="1" s="1"/>
  <c r="AX23" i="1" s="1"/>
  <c r="AZ23" i="1" s="1"/>
  <c r="BB23" i="1" s="1"/>
  <c r="AA239" i="1"/>
  <c r="AC239" i="1" s="1"/>
  <c r="AE239" i="1" s="1"/>
  <c r="AG239" i="1" s="1"/>
  <c r="AI239" i="1" s="1"/>
  <c r="AK239" i="1" s="1"/>
  <c r="AM239" i="1" s="1"/>
  <c r="AA238" i="1"/>
  <c r="AC238" i="1" s="1"/>
  <c r="AE238" i="1" s="1"/>
  <c r="AG238" i="1" s="1"/>
  <c r="AI238" i="1" s="1"/>
  <c r="AK238" i="1" s="1"/>
  <c r="AM238" i="1" s="1"/>
  <c r="AA237" i="1"/>
  <c r="AC237" i="1" s="1"/>
  <c r="AE237" i="1" s="1"/>
  <c r="AG237" i="1" s="1"/>
  <c r="AI237" i="1" s="1"/>
  <c r="AK237" i="1" s="1"/>
  <c r="AM237" i="1" s="1"/>
  <c r="AA236" i="1"/>
  <c r="AC236" i="1" s="1"/>
  <c r="AE236" i="1" s="1"/>
  <c r="AG236" i="1" s="1"/>
  <c r="AI236" i="1" s="1"/>
  <c r="AK236" i="1" s="1"/>
  <c r="AM236" i="1" s="1"/>
  <c r="AA235" i="1"/>
  <c r="AC235" i="1" s="1"/>
  <c r="AE235" i="1" s="1"/>
  <c r="AG235" i="1" s="1"/>
  <c r="AI235" i="1" s="1"/>
  <c r="AK235" i="1" s="1"/>
  <c r="AM235" i="1" s="1"/>
  <c r="AA234" i="1"/>
  <c r="AC234" i="1" s="1"/>
  <c r="AE234" i="1" s="1"/>
  <c r="AG234" i="1" s="1"/>
  <c r="AI234" i="1" s="1"/>
  <c r="AK234" i="1" s="1"/>
  <c r="AM234" i="1" s="1"/>
  <c r="AA233" i="1"/>
  <c r="AC233" i="1" s="1"/>
  <c r="AE233" i="1" s="1"/>
  <c r="AG233" i="1" s="1"/>
  <c r="AI233" i="1" s="1"/>
  <c r="AK233" i="1" s="1"/>
  <c r="AM233" i="1" s="1"/>
  <c r="AA232" i="1"/>
  <c r="AC232" i="1" s="1"/>
  <c r="AE232" i="1" s="1"/>
  <c r="AG232" i="1" s="1"/>
  <c r="AI232" i="1" s="1"/>
  <c r="AK232" i="1" s="1"/>
  <c r="AM232" i="1" s="1"/>
  <c r="AA231" i="1"/>
  <c r="AC231" i="1" s="1"/>
  <c r="AE231" i="1" s="1"/>
  <c r="AG231" i="1" s="1"/>
  <c r="AI231" i="1" s="1"/>
  <c r="AK231" i="1" s="1"/>
  <c r="AM231" i="1" s="1"/>
  <c r="AA230" i="1"/>
  <c r="AC230" i="1" s="1"/>
  <c r="AE230" i="1" s="1"/>
  <c r="AG230" i="1" s="1"/>
  <c r="AI230" i="1" s="1"/>
  <c r="AK230" i="1" s="1"/>
  <c r="AM230" i="1" s="1"/>
  <c r="AA229" i="1"/>
  <c r="AC229" i="1" s="1"/>
  <c r="AE229" i="1" s="1"/>
  <c r="AG229" i="1" s="1"/>
  <c r="AI229" i="1" s="1"/>
  <c r="AK229" i="1" s="1"/>
  <c r="AM229" i="1" s="1"/>
  <c r="AA226" i="1"/>
  <c r="AC226" i="1" s="1"/>
  <c r="AE226" i="1" s="1"/>
  <c r="AG226" i="1" s="1"/>
  <c r="AI226" i="1" s="1"/>
  <c r="AK226" i="1" s="1"/>
  <c r="AM226" i="1" s="1"/>
  <c r="AA225" i="1"/>
  <c r="AC225" i="1" s="1"/>
  <c r="AE225" i="1" s="1"/>
  <c r="AG225" i="1" s="1"/>
  <c r="AI225" i="1" s="1"/>
  <c r="AK225" i="1" s="1"/>
  <c r="AM225" i="1" s="1"/>
  <c r="AA224" i="1"/>
  <c r="AC224" i="1" s="1"/>
  <c r="AE224" i="1" s="1"/>
  <c r="AG224" i="1" s="1"/>
  <c r="AI224" i="1" s="1"/>
  <c r="AK224" i="1" s="1"/>
  <c r="AM224" i="1" s="1"/>
  <c r="AA223" i="1"/>
  <c r="AC223" i="1" s="1"/>
  <c r="AE223" i="1" s="1"/>
  <c r="AG223" i="1" s="1"/>
  <c r="AI223" i="1" s="1"/>
  <c r="AK223" i="1" s="1"/>
  <c r="AM223" i="1" s="1"/>
  <c r="AA222" i="1"/>
  <c r="AC222" i="1" s="1"/>
  <c r="AE222" i="1" s="1"/>
  <c r="AG222" i="1" s="1"/>
  <c r="AI222" i="1" s="1"/>
  <c r="AK222" i="1" s="1"/>
  <c r="AM222" i="1" s="1"/>
  <c r="AA221" i="1"/>
  <c r="AC221" i="1" s="1"/>
  <c r="AE221" i="1" s="1"/>
  <c r="AG221" i="1" s="1"/>
  <c r="AI221" i="1" s="1"/>
  <c r="AK221" i="1" s="1"/>
  <c r="AM221" i="1" s="1"/>
  <c r="AA218" i="1"/>
  <c r="AC218" i="1" s="1"/>
  <c r="AE218" i="1" s="1"/>
  <c r="AG218" i="1" s="1"/>
  <c r="AI218" i="1" s="1"/>
  <c r="AK218" i="1" s="1"/>
  <c r="AM218" i="1" s="1"/>
  <c r="AA217" i="1"/>
  <c r="AC217" i="1" s="1"/>
  <c r="AE217" i="1" s="1"/>
  <c r="AG217" i="1" s="1"/>
  <c r="AI217" i="1" s="1"/>
  <c r="AK217" i="1" s="1"/>
  <c r="AM217" i="1" s="1"/>
  <c r="AA216" i="1"/>
  <c r="AC216" i="1" s="1"/>
  <c r="AE216" i="1" s="1"/>
  <c r="AG216" i="1" s="1"/>
  <c r="AI216" i="1" s="1"/>
  <c r="AK216" i="1" s="1"/>
  <c r="AM216" i="1" s="1"/>
  <c r="AA210" i="1"/>
  <c r="AC210" i="1" s="1"/>
  <c r="AE210" i="1" s="1"/>
  <c r="AG210" i="1" s="1"/>
  <c r="AI210" i="1" s="1"/>
  <c r="AA209" i="1"/>
  <c r="AC209" i="1" s="1"/>
  <c r="AE209" i="1" s="1"/>
  <c r="AG209" i="1" s="1"/>
  <c r="AI209" i="1" s="1"/>
  <c r="AK209" i="1" s="1"/>
  <c r="AM209" i="1" s="1"/>
  <c r="AA200" i="1"/>
  <c r="AC200" i="1" s="1"/>
  <c r="AE200" i="1" s="1"/>
  <c r="AG200" i="1" s="1"/>
  <c r="AI200" i="1" s="1"/>
  <c r="AK200" i="1" s="1"/>
  <c r="AM200" i="1" s="1"/>
  <c r="AA196" i="1"/>
  <c r="AC196" i="1" s="1"/>
  <c r="AE196" i="1" s="1"/>
  <c r="AG196" i="1" s="1"/>
  <c r="AI196" i="1" s="1"/>
  <c r="AK196" i="1" s="1"/>
  <c r="AM196" i="1" s="1"/>
  <c r="AA195" i="1"/>
  <c r="AC195" i="1" s="1"/>
  <c r="AE195" i="1" s="1"/>
  <c r="AG195" i="1" s="1"/>
  <c r="AI195" i="1" s="1"/>
  <c r="AK195" i="1" s="1"/>
  <c r="AM195" i="1" s="1"/>
  <c r="AA192" i="1"/>
  <c r="AC192" i="1" s="1"/>
  <c r="AE192" i="1" s="1"/>
  <c r="AG192" i="1" s="1"/>
  <c r="AI192" i="1" s="1"/>
  <c r="AK192" i="1" s="1"/>
  <c r="AM192" i="1" s="1"/>
  <c r="AA191" i="1"/>
  <c r="AC191" i="1" s="1"/>
  <c r="AE191" i="1" s="1"/>
  <c r="AG191" i="1" s="1"/>
  <c r="AI191" i="1" s="1"/>
  <c r="AK191" i="1" s="1"/>
  <c r="AM191" i="1" s="1"/>
  <c r="AA188" i="1"/>
  <c r="AC188" i="1" s="1"/>
  <c r="AE188" i="1" s="1"/>
  <c r="AG188" i="1" s="1"/>
  <c r="AI188" i="1" s="1"/>
  <c r="AK188" i="1" s="1"/>
  <c r="AM188" i="1" s="1"/>
  <c r="AA187" i="1"/>
  <c r="AC187" i="1" s="1"/>
  <c r="AE187" i="1" s="1"/>
  <c r="AG187" i="1" s="1"/>
  <c r="AI187" i="1" s="1"/>
  <c r="AK187" i="1" s="1"/>
  <c r="AM187" i="1" s="1"/>
  <c r="AA184" i="1"/>
  <c r="AC184" i="1" s="1"/>
  <c r="AE184" i="1" s="1"/>
  <c r="AG184" i="1" s="1"/>
  <c r="AI184" i="1" s="1"/>
  <c r="AK184" i="1" s="1"/>
  <c r="AM184" i="1" s="1"/>
  <c r="AA183" i="1"/>
  <c r="AC183" i="1" s="1"/>
  <c r="AE183" i="1" s="1"/>
  <c r="AG183" i="1" s="1"/>
  <c r="AI183" i="1" s="1"/>
  <c r="AK183" i="1" s="1"/>
  <c r="AM183" i="1" s="1"/>
  <c r="AA180" i="1"/>
  <c r="AC180" i="1" s="1"/>
  <c r="AE180" i="1" s="1"/>
  <c r="AG180" i="1" s="1"/>
  <c r="AI180" i="1" s="1"/>
  <c r="AK180" i="1" s="1"/>
  <c r="AM180" i="1" s="1"/>
  <c r="AA179" i="1"/>
  <c r="AC179" i="1" s="1"/>
  <c r="AE179" i="1" s="1"/>
  <c r="AG179" i="1" s="1"/>
  <c r="AI179" i="1" s="1"/>
  <c r="AK179" i="1" s="1"/>
  <c r="AM179" i="1" s="1"/>
  <c r="AA176" i="1"/>
  <c r="AC176" i="1" s="1"/>
  <c r="AE176" i="1" s="1"/>
  <c r="AG176" i="1" s="1"/>
  <c r="AI176" i="1" s="1"/>
  <c r="AK176" i="1" s="1"/>
  <c r="AM176" i="1" s="1"/>
  <c r="AA175" i="1"/>
  <c r="AC175" i="1" s="1"/>
  <c r="AE175" i="1" s="1"/>
  <c r="AG175" i="1" s="1"/>
  <c r="AI175" i="1" s="1"/>
  <c r="AK175" i="1" s="1"/>
  <c r="AM175" i="1" s="1"/>
  <c r="AA174" i="1"/>
  <c r="AC174" i="1" s="1"/>
  <c r="AE174" i="1" s="1"/>
  <c r="AG174" i="1" s="1"/>
  <c r="AI174" i="1" s="1"/>
  <c r="AK174" i="1" s="1"/>
  <c r="AM174" i="1" s="1"/>
  <c r="AA171" i="1"/>
  <c r="AC171" i="1" s="1"/>
  <c r="AE171" i="1" s="1"/>
  <c r="AG171" i="1" s="1"/>
  <c r="AI171" i="1" s="1"/>
  <c r="AK171" i="1" s="1"/>
  <c r="AM171" i="1" s="1"/>
  <c r="AA170" i="1"/>
  <c r="AC170" i="1" s="1"/>
  <c r="AE170" i="1" s="1"/>
  <c r="AG170" i="1" s="1"/>
  <c r="AI170" i="1" s="1"/>
  <c r="AK170" i="1" s="1"/>
  <c r="AM170" i="1" s="1"/>
  <c r="AA167" i="1"/>
  <c r="AC167" i="1" s="1"/>
  <c r="AE167" i="1" s="1"/>
  <c r="AG167" i="1" s="1"/>
  <c r="AI167" i="1" s="1"/>
  <c r="AK167" i="1" s="1"/>
  <c r="AM167" i="1" s="1"/>
  <c r="AA166" i="1"/>
  <c r="AC166" i="1" s="1"/>
  <c r="AE166" i="1" s="1"/>
  <c r="AG166" i="1" s="1"/>
  <c r="AI166" i="1" s="1"/>
  <c r="AK166" i="1" s="1"/>
  <c r="AM166" i="1" s="1"/>
  <c r="AA163" i="1"/>
  <c r="AC163" i="1" s="1"/>
  <c r="AE163" i="1" s="1"/>
  <c r="AG163" i="1" s="1"/>
  <c r="AI163" i="1" s="1"/>
  <c r="AK163" i="1" s="1"/>
  <c r="AM163" i="1" s="1"/>
  <c r="AA162" i="1"/>
  <c r="AC162" i="1" s="1"/>
  <c r="AE162" i="1" s="1"/>
  <c r="AG162" i="1" s="1"/>
  <c r="AI162" i="1" s="1"/>
  <c r="AK162" i="1" s="1"/>
  <c r="AM162" i="1" s="1"/>
  <c r="AA161" i="1"/>
  <c r="AC161" i="1" s="1"/>
  <c r="AE161" i="1" s="1"/>
  <c r="AG161" i="1" s="1"/>
  <c r="AI161" i="1" s="1"/>
  <c r="AK161" i="1" s="1"/>
  <c r="AM161" i="1" s="1"/>
  <c r="AA160" i="1"/>
  <c r="AC160" i="1" s="1"/>
  <c r="AE160" i="1" s="1"/>
  <c r="AG160" i="1" s="1"/>
  <c r="AI160" i="1" s="1"/>
  <c r="AK160" i="1" s="1"/>
  <c r="AM160" i="1" s="1"/>
  <c r="AA159" i="1"/>
  <c r="AC159" i="1" s="1"/>
  <c r="AE159" i="1" s="1"/>
  <c r="AG159" i="1" s="1"/>
  <c r="AI159" i="1" s="1"/>
  <c r="AK159" i="1" s="1"/>
  <c r="AM159" i="1" s="1"/>
  <c r="AA158" i="1"/>
  <c r="AC158" i="1" s="1"/>
  <c r="AE158" i="1" s="1"/>
  <c r="AG158" i="1" s="1"/>
  <c r="AI158" i="1" s="1"/>
  <c r="AK158" i="1" s="1"/>
  <c r="AM158" i="1" s="1"/>
  <c r="AA157" i="1"/>
  <c r="AC157" i="1" s="1"/>
  <c r="AE157" i="1" s="1"/>
  <c r="AG157" i="1" s="1"/>
  <c r="AI157" i="1" s="1"/>
  <c r="AK157" i="1" s="1"/>
  <c r="AM157" i="1" s="1"/>
  <c r="AA147" i="1"/>
  <c r="AC147" i="1" s="1"/>
  <c r="AE147" i="1" s="1"/>
  <c r="AG147" i="1" s="1"/>
  <c r="AI147" i="1" s="1"/>
  <c r="AK147" i="1" s="1"/>
  <c r="AM147" i="1" s="1"/>
  <c r="AA146" i="1"/>
  <c r="AC146" i="1" s="1"/>
  <c r="AE146" i="1" s="1"/>
  <c r="AG146" i="1" s="1"/>
  <c r="AI146" i="1" s="1"/>
  <c r="AK146" i="1" s="1"/>
  <c r="AM146" i="1" s="1"/>
  <c r="AA145" i="1"/>
  <c r="AC145" i="1" s="1"/>
  <c r="AE145" i="1" s="1"/>
  <c r="AG145" i="1" s="1"/>
  <c r="AI145" i="1" s="1"/>
  <c r="AK145" i="1" s="1"/>
  <c r="AM145" i="1" s="1"/>
  <c r="AA144" i="1"/>
  <c r="AC144" i="1" s="1"/>
  <c r="AE144" i="1" s="1"/>
  <c r="AG144" i="1" s="1"/>
  <c r="AI144" i="1" s="1"/>
  <c r="AK144" i="1" s="1"/>
  <c r="AM144" i="1" s="1"/>
  <c r="AA143" i="1"/>
  <c r="AC143" i="1" s="1"/>
  <c r="AE143" i="1" s="1"/>
  <c r="AG143" i="1" s="1"/>
  <c r="AI143" i="1" s="1"/>
  <c r="AK143" i="1" s="1"/>
  <c r="AM143" i="1" s="1"/>
  <c r="AA142" i="1"/>
  <c r="AC142" i="1" s="1"/>
  <c r="AE142" i="1" s="1"/>
  <c r="AG142" i="1" s="1"/>
  <c r="AI142" i="1" s="1"/>
  <c r="AK142" i="1" s="1"/>
  <c r="AM142" i="1" s="1"/>
  <c r="AA141" i="1"/>
  <c r="AC141" i="1" s="1"/>
  <c r="AE141" i="1" s="1"/>
  <c r="AG141" i="1" s="1"/>
  <c r="AI141" i="1" s="1"/>
  <c r="AK141" i="1" s="1"/>
  <c r="AM141" i="1" s="1"/>
  <c r="AA140" i="1"/>
  <c r="AC140" i="1" s="1"/>
  <c r="AE140" i="1" s="1"/>
  <c r="AG140" i="1" s="1"/>
  <c r="AI140" i="1" s="1"/>
  <c r="AK140" i="1" s="1"/>
  <c r="AM140" i="1" s="1"/>
  <c r="AA139" i="1"/>
  <c r="AC139" i="1" s="1"/>
  <c r="AE139" i="1" s="1"/>
  <c r="AG139" i="1" s="1"/>
  <c r="AI139" i="1" s="1"/>
  <c r="AK139" i="1" s="1"/>
  <c r="AM139" i="1" s="1"/>
  <c r="AA138" i="1"/>
  <c r="AC138" i="1" s="1"/>
  <c r="AE138" i="1" s="1"/>
  <c r="AG138" i="1" s="1"/>
  <c r="AI138" i="1" s="1"/>
  <c r="AK138" i="1" s="1"/>
  <c r="AM138" i="1" s="1"/>
  <c r="AA137" i="1"/>
  <c r="AC137" i="1" s="1"/>
  <c r="AE137" i="1" s="1"/>
  <c r="AG137" i="1" s="1"/>
  <c r="AI137" i="1" s="1"/>
  <c r="AK137" i="1" s="1"/>
  <c r="AM137" i="1" s="1"/>
  <c r="AA136" i="1"/>
  <c r="AC136" i="1" s="1"/>
  <c r="AE136" i="1" s="1"/>
  <c r="AG136" i="1" s="1"/>
  <c r="AI136" i="1" s="1"/>
  <c r="AK136" i="1" s="1"/>
  <c r="AM136" i="1" s="1"/>
  <c r="AA135" i="1"/>
  <c r="AC135" i="1" s="1"/>
  <c r="AE135" i="1" s="1"/>
  <c r="AG135" i="1" s="1"/>
  <c r="AI135" i="1" s="1"/>
  <c r="AK135" i="1" s="1"/>
  <c r="AM135" i="1" s="1"/>
  <c r="AA122" i="1"/>
  <c r="AC122" i="1" s="1"/>
  <c r="AE122" i="1" s="1"/>
  <c r="AG122" i="1" s="1"/>
  <c r="AI122" i="1" s="1"/>
  <c r="AK122" i="1" s="1"/>
  <c r="AM122" i="1" s="1"/>
  <c r="AA121" i="1"/>
  <c r="AC121" i="1" s="1"/>
  <c r="AE121" i="1" s="1"/>
  <c r="AG121" i="1" s="1"/>
  <c r="AI121" i="1" s="1"/>
  <c r="AK121" i="1" s="1"/>
  <c r="AM121" i="1" s="1"/>
  <c r="AA118" i="1"/>
  <c r="AC118" i="1" s="1"/>
  <c r="AE118" i="1" s="1"/>
  <c r="AG118" i="1" s="1"/>
  <c r="AI118" i="1" s="1"/>
  <c r="AK118" i="1" s="1"/>
  <c r="AM118" i="1" s="1"/>
  <c r="AA115" i="1"/>
  <c r="AC115" i="1" s="1"/>
  <c r="AE115" i="1" s="1"/>
  <c r="AG115" i="1" s="1"/>
  <c r="AI115" i="1" s="1"/>
  <c r="AK115" i="1" s="1"/>
  <c r="AM115" i="1" s="1"/>
  <c r="AA112" i="1"/>
  <c r="AC112" i="1" s="1"/>
  <c r="AE112" i="1" s="1"/>
  <c r="AG112" i="1" s="1"/>
  <c r="AI112" i="1" s="1"/>
  <c r="AK112" i="1" s="1"/>
  <c r="AM112" i="1" s="1"/>
  <c r="AA111" i="1"/>
  <c r="AC111" i="1" s="1"/>
  <c r="AE111" i="1" s="1"/>
  <c r="AG111" i="1" s="1"/>
  <c r="AI111" i="1" s="1"/>
  <c r="AK111" i="1" s="1"/>
  <c r="AM111" i="1" s="1"/>
  <c r="AA110" i="1"/>
  <c r="AC110" i="1" s="1"/>
  <c r="AE110" i="1" s="1"/>
  <c r="AG110" i="1" s="1"/>
  <c r="AI110" i="1" s="1"/>
  <c r="AK110" i="1" s="1"/>
  <c r="AM110" i="1" s="1"/>
  <c r="AA107" i="1"/>
  <c r="AC107" i="1" s="1"/>
  <c r="AE107" i="1" s="1"/>
  <c r="AG107" i="1" s="1"/>
  <c r="AI107" i="1" s="1"/>
  <c r="AK107" i="1" s="1"/>
  <c r="AM107" i="1" s="1"/>
  <c r="AA105" i="1"/>
  <c r="AC105" i="1" s="1"/>
  <c r="AE105" i="1" s="1"/>
  <c r="AG105" i="1" s="1"/>
  <c r="AI105" i="1" s="1"/>
  <c r="AK105" i="1" s="1"/>
  <c r="AM105" i="1" s="1"/>
  <c r="AA104" i="1"/>
  <c r="AC104" i="1" s="1"/>
  <c r="AE104" i="1" s="1"/>
  <c r="AG104" i="1" s="1"/>
  <c r="AI104" i="1" s="1"/>
  <c r="AK104" i="1" s="1"/>
  <c r="AM104" i="1" s="1"/>
  <c r="AA103" i="1"/>
  <c r="AC103" i="1" s="1"/>
  <c r="AE103" i="1" s="1"/>
  <c r="AG103" i="1" s="1"/>
  <c r="AI103" i="1" s="1"/>
  <c r="AK103" i="1" s="1"/>
  <c r="AM103" i="1" s="1"/>
  <c r="AA102" i="1"/>
  <c r="AC102" i="1" s="1"/>
  <c r="AE102" i="1" s="1"/>
  <c r="AG102" i="1" s="1"/>
  <c r="AI102" i="1" s="1"/>
  <c r="AK102" i="1" s="1"/>
  <c r="AM102" i="1" s="1"/>
  <c r="AA101" i="1"/>
  <c r="AC101" i="1" s="1"/>
  <c r="AE101" i="1" s="1"/>
  <c r="AG101" i="1" s="1"/>
  <c r="AI101" i="1" s="1"/>
  <c r="AK101" i="1" s="1"/>
  <c r="AM101" i="1" s="1"/>
  <c r="AA100" i="1"/>
  <c r="AC100" i="1" s="1"/>
  <c r="AE100" i="1" s="1"/>
  <c r="AG100" i="1" s="1"/>
  <c r="AI100" i="1" s="1"/>
  <c r="AK100" i="1" s="1"/>
  <c r="AM100" i="1" s="1"/>
  <c r="AA99" i="1"/>
  <c r="AC99" i="1" s="1"/>
  <c r="AE99" i="1" s="1"/>
  <c r="AG99" i="1" s="1"/>
  <c r="AI99" i="1" s="1"/>
  <c r="AK99" i="1" s="1"/>
  <c r="AM99" i="1" s="1"/>
  <c r="AA98" i="1"/>
  <c r="AC98" i="1" s="1"/>
  <c r="AE98" i="1" s="1"/>
  <c r="AG98" i="1" s="1"/>
  <c r="AI98" i="1" s="1"/>
  <c r="AK98" i="1" s="1"/>
  <c r="AM98" i="1" s="1"/>
  <c r="AA97" i="1"/>
  <c r="AC97" i="1" s="1"/>
  <c r="AE97" i="1" s="1"/>
  <c r="AG97" i="1" s="1"/>
  <c r="AI97" i="1" s="1"/>
  <c r="AK97" i="1" s="1"/>
  <c r="AM97" i="1" s="1"/>
  <c r="AA96" i="1"/>
  <c r="AC96" i="1" s="1"/>
  <c r="AE96" i="1" s="1"/>
  <c r="AG96" i="1" s="1"/>
  <c r="AI96" i="1" s="1"/>
  <c r="AK96" i="1" s="1"/>
  <c r="AM96" i="1" s="1"/>
  <c r="AA95" i="1"/>
  <c r="AC95" i="1" s="1"/>
  <c r="AE95" i="1" s="1"/>
  <c r="AG95" i="1" s="1"/>
  <c r="AI95" i="1" s="1"/>
  <c r="AK95" i="1" s="1"/>
  <c r="AM95" i="1" s="1"/>
  <c r="AA94" i="1"/>
  <c r="AC94" i="1" s="1"/>
  <c r="AE94" i="1" s="1"/>
  <c r="AG94" i="1" s="1"/>
  <c r="AI94" i="1" s="1"/>
  <c r="AK94" i="1" s="1"/>
  <c r="AM94" i="1" s="1"/>
  <c r="AA82" i="1"/>
  <c r="AC82" i="1" s="1"/>
  <c r="AE82" i="1" s="1"/>
  <c r="AG82" i="1" s="1"/>
  <c r="AI82" i="1" s="1"/>
  <c r="AK82" i="1" s="1"/>
  <c r="AM82" i="1" s="1"/>
  <c r="AA81" i="1"/>
  <c r="AC81" i="1" s="1"/>
  <c r="AE81" i="1" s="1"/>
  <c r="AG81" i="1" s="1"/>
  <c r="AI81" i="1" s="1"/>
  <c r="AK81" i="1" s="1"/>
  <c r="AM81" i="1" s="1"/>
  <c r="AA80" i="1"/>
  <c r="AC80" i="1" s="1"/>
  <c r="AE80" i="1" s="1"/>
  <c r="AG80" i="1" s="1"/>
  <c r="AI80" i="1" s="1"/>
  <c r="AK80" i="1" s="1"/>
  <c r="AM80" i="1" s="1"/>
  <c r="AA79" i="1"/>
  <c r="AC79" i="1" s="1"/>
  <c r="AE79" i="1" s="1"/>
  <c r="AG79" i="1" s="1"/>
  <c r="AI79" i="1" s="1"/>
  <c r="AK79" i="1" s="1"/>
  <c r="AM79" i="1" s="1"/>
  <c r="AA78" i="1"/>
  <c r="AC78" i="1" s="1"/>
  <c r="AE78" i="1" s="1"/>
  <c r="AG78" i="1" s="1"/>
  <c r="AI78" i="1" s="1"/>
  <c r="AK78" i="1" s="1"/>
  <c r="AM78" i="1" s="1"/>
  <c r="AA77" i="1"/>
  <c r="AC77" i="1" s="1"/>
  <c r="AE77" i="1" s="1"/>
  <c r="AG77" i="1" s="1"/>
  <c r="AI77" i="1" s="1"/>
  <c r="AK77" i="1" s="1"/>
  <c r="AM77" i="1" s="1"/>
  <c r="AA76" i="1"/>
  <c r="AC76" i="1" s="1"/>
  <c r="AE76" i="1" s="1"/>
  <c r="AG76" i="1" s="1"/>
  <c r="AI76" i="1" s="1"/>
  <c r="AK76" i="1" s="1"/>
  <c r="AM76" i="1" s="1"/>
  <c r="AA75" i="1"/>
  <c r="AC75" i="1" s="1"/>
  <c r="AE75" i="1" s="1"/>
  <c r="AG75" i="1" s="1"/>
  <c r="AI75" i="1" s="1"/>
  <c r="AK75" i="1" s="1"/>
  <c r="AM75" i="1" s="1"/>
  <c r="AA74" i="1"/>
  <c r="AC74" i="1" s="1"/>
  <c r="AE74" i="1" s="1"/>
  <c r="AG74" i="1" s="1"/>
  <c r="AI74" i="1" s="1"/>
  <c r="AK74" i="1" s="1"/>
  <c r="AM74" i="1" s="1"/>
  <c r="AA73" i="1"/>
  <c r="AC73" i="1" s="1"/>
  <c r="AE73" i="1" s="1"/>
  <c r="AG73" i="1" s="1"/>
  <c r="AI73" i="1" s="1"/>
  <c r="AK73" i="1" s="1"/>
  <c r="AM73" i="1" s="1"/>
  <c r="AA72" i="1"/>
  <c r="AC72" i="1" s="1"/>
  <c r="AE72" i="1" s="1"/>
  <c r="AG72" i="1" s="1"/>
  <c r="AI72" i="1" s="1"/>
  <c r="AK72" i="1" s="1"/>
  <c r="AM72" i="1" s="1"/>
  <c r="AA71" i="1"/>
  <c r="AC71" i="1" s="1"/>
  <c r="AE71" i="1" s="1"/>
  <c r="AG71" i="1" s="1"/>
  <c r="AI71" i="1" s="1"/>
  <c r="AK71" i="1" s="1"/>
  <c r="AM71" i="1" s="1"/>
  <c r="AA70" i="1"/>
  <c r="AC70" i="1" s="1"/>
  <c r="AE70" i="1" s="1"/>
  <c r="AG70" i="1" s="1"/>
  <c r="AI70" i="1" s="1"/>
  <c r="AK70" i="1" s="1"/>
  <c r="AM70" i="1" s="1"/>
  <c r="AA69" i="1"/>
  <c r="AC69" i="1" s="1"/>
  <c r="AE69" i="1" s="1"/>
  <c r="AG69" i="1" s="1"/>
  <c r="AI69" i="1" s="1"/>
  <c r="AK69" i="1" s="1"/>
  <c r="AM69" i="1" s="1"/>
  <c r="AA67" i="1"/>
  <c r="AC67" i="1" s="1"/>
  <c r="AE67" i="1" s="1"/>
  <c r="AG67" i="1" s="1"/>
  <c r="AI67" i="1" s="1"/>
  <c r="AK67" i="1" s="1"/>
  <c r="AM67" i="1" s="1"/>
  <c r="AA66" i="1"/>
  <c r="AC66" i="1" s="1"/>
  <c r="AE66" i="1" s="1"/>
  <c r="AG66" i="1" s="1"/>
  <c r="AI66" i="1" s="1"/>
  <c r="AK66" i="1" s="1"/>
  <c r="AM66" i="1" s="1"/>
  <c r="AA59" i="1"/>
  <c r="AC59" i="1" s="1"/>
  <c r="AE59" i="1" s="1"/>
  <c r="AG59" i="1" s="1"/>
  <c r="AI59" i="1" s="1"/>
  <c r="AK59" i="1" s="1"/>
  <c r="AM59" i="1" s="1"/>
  <c r="AA58" i="1"/>
  <c r="AC58" i="1" s="1"/>
  <c r="AE58" i="1" s="1"/>
  <c r="AG58" i="1" s="1"/>
  <c r="AI58" i="1" s="1"/>
  <c r="AK58" i="1" s="1"/>
  <c r="AM58" i="1" s="1"/>
  <c r="AA57" i="1"/>
  <c r="AC57" i="1" s="1"/>
  <c r="AE57" i="1" s="1"/>
  <c r="AG57" i="1" s="1"/>
  <c r="AI57" i="1" s="1"/>
  <c r="AK57" i="1" s="1"/>
  <c r="AM57" i="1" s="1"/>
  <c r="AA54" i="1"/>
  <c r="AC54" i="1" s="1"/>
  <c r="AE54" i="1" s="1"/>
  <c r="AG54" i="1" s="1"/>
  <c r="AI54" i="1" s="1"/>
  <c r="AK54" i="1" s="1"/>
  <c r="AM54" i="1" s="1"/>
  <c r="AA53" i="1"/>
  <c r="AC53" i="1" s="1"/>
  <c r="AE53" i="1" s="1"/>
  <c r="AG53" i="1" s="1"/>
  <c r="AI53" i="1" s="1"/>
  <c r="AK53" i="1" s="1"/>
  <c r="AM53" i="1" s="1"/>
  <c r="AA52" i="1"/>
  <c r="AC52" i="1" s="1"/>
  <c r="AE52" i="1" s="1"/>
  <c r="AG52" i="1" s="1"/>
  <c r="AI52" i="1" s="1"/>
  <c r="AK52" i="1" s="1"/>
  <c r="AM52" i="1" s="1"/>
  <c r="AA51" i="1"/>
  <c r="AC51" i="1" s="1"/>
  <c r="AE51" i="1" s="1"/>
  <c r="AG51" i="1" s="1"/>
  <c r="AI51" i="1" s="1"/>
  <c r="AK51" i="1" s="1"/>
  <c r="AM51" i="1" s="1"/>
  <c r="AA50" i="1"/>
  <c r="AC50" i="1" s="1"/>
  <c r="AE50" i="1" s="1"/>
  <c r="AG50" i="1" s="1"/>
  <c r="AI50" i="1" s="1"/>
  <c r="AK50" i="1" s="1"/>
  <c r="AM50" i="1" s="1"/>
  <c r="AA49" i="1"/>
  <c r="AC49" i="1" s="1"/>
  <c r="AE49" i="1" s="1"/>
  <c r="AG49" i="1" s="1"/>
  <c r="AI49" i="1" s="1"/>
  <c r="AK49" i="1" s="1"/>
  <c r="AM49" i="1" s="1"/>
  <c r="AA48" i="1"/>
  <c r="AC48" i="1" s="1"/>
  <c r="AE48" i="1" s="1"/>
  <c r="AG48" i="1" s="1"/>
  <c r="AI48" i="1" s="1"/>
  <c r="AK48" i="1" s="1"/>
  <c r="AM48" i="1" s="1"/>
  <c r="AA40" i="1"/>
  <c r="AC40" i="1" s="1"/>
  <c r="AE40" i="1" s="1"/>
  <c r="AG40" i="1" s="1"/>
  <c r="AI40" i="1" s="1"/>
  <c r="AK40" i="1" s="1"/>
  <c r="AM40" i="1" s="1"/>
  <c r="AA39" i="1"/>
  <c r="AC39" i="1" s="1"/>
  <c r="AE39" i="1" s="1"/>
  <c r="AG39" i="1" s="1"/>
  <c r="AI39" i="1" s="1"/>
  <c r="AK39" i="1" s="1"/>
  <c r="AM39" i="1" s="1"/>
  <c r="AA38" i="1"/>
  <c r="AC38" i="1" s="1"/>
  <c r="AE38" i="1" s="1"/>
  <c r="AG38" i="1" s="1"/>
  <c r="AI38" i="1" s="1"/>
  <c r="AK38" i="1" s="1"/>
  <c r="AM38" i="1" s="1"/>
  <c r="AA35" i="1"/>
  <c r="AC35" i="1" s="1"/>
  <c r="AE35" i="1" s="1"/>
  <c r="AG35" i="1" s="1"/>
  <c r="AI35" i="1" s="1"/>
  <c r="AK35" i="1" s="1"/>
  <c r="AM35" i="1" s="1"/>
  <c r="AA34" i="1"/>
  <c r="AC34" i="1" s="1"/>
  <c r="AE34" i="1" s="1"/>
  <c r="AG34" i="1" s="1"/>
  <c r="AI34" i="1" s="1"/>
  <c r="AK34" i="1" s="1"/>
  <c r="AM34" i="1" s="1"/>
  <c r="AA31" i="1"/>
  <c r="AC31" i="1" s="1"/>
  <c r="AE31" i="1" s="1"/>
  <c r="AG31" i="1" s="1"/>
  <c r="AI31" i="1" s="1"/>
  <c r="AK31" i="1" s="1"/>
  <c r="AM31" i="1" s="1"/>
  <c r="AA27" i="1"/>
  <c r="AC27" i="1" s="1"/>
  <c r="AE27" i="1" s="1"/>
  <c r="AG27" i="1" s="1"/>
  <c r="AI27" i="1" s="1"/>
  <c r="AK27" i="1" s="1"/>
  <c r="AM27" i="1" s="1"/>
  <c r="AA25" i="1"/>
  <c r="AC25" i="1" s="1"/>
  <c r="AE25" i="1" s="1"/>
  <c r="AG25" i="1" s="1"/>
  <c r="AI25" i="1" s="1"/>
  <c r="AK25" i="1" s="1"/>
  <c r="AM25" i="1" s="1"/>
  <c r="AA24" i="1"/>
  <c r="AC24" i="1" s="1"/>
  <c r="AE24" i="1" s="1"/>
  <c r="AG24" i="1" s="1"/>
  <c r="AI24" i="1" s="1"/>
  <c r="AK24" i="1" s="1"/>
  <c r="AM24" i="1" s="1"/>
  <c r="AA23" i="1"/>
  <c r="AC23" i="1" s="1"/>
  <c r="AE23" i="1" s="1"/>
  <c r="AG23" i="1" s="1"/>
  <c r="AI23" i="1" s="1"/>
  <c r="AK23" i="1" s="1"/>
  <c r="AM23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F216" i="1"/>
  <c r="H216" i="1" s="1"/>
  <c r="J216" i="1" s="1"/>
  <c r="L216" i="1" s="1"/>
  <c r="N216" i="1" s="1"/>
  <c r="P216" i="1" s="1"/>
  <c r="R216" i="1" s="1"/>
  <c r="T216" i="1" s="1"/>
  <c r="V216" i="1" s="1"/>
  <c r="X216" i="1" s="1"/>
  <c r="F210" i="1"/>
  <c r="H210" i="1" s="1"/>
  <c r="J210" i="1" s="1"/>
  <c r="L210" i="1" s="1"/>
  <c r="N210" i="1" s="1"/>
  <c r="P210" i="1" s="1"/>
  <c r="R210" i="1" s="1"/>
  <c r="T210" i="1" s="1"/>
  <c r="V210" i="1" s="1"/>
  <c r="X210" i="1" s="1"/>
  <c r="F209" i="1"/>
  <c r="H209" i="1" s="1"/>
  <c r="J209" i="1" s="1"/>
  <c r="L209" i="1" s="1"/>
  <c r="N209" i="1" s="1"/>
  <c r="P209" i="1" s="1"/>
  <c r="R209" i="1" s="1"/>
  <c r="T209" i="1" s="1"/>
  <c r="V209" i="1" s="1"/>
  <c r="X209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F141" i="1"/>
  <c r="H141" i="1" s="1"/>
  <c r="J141" i="1" s="1"/>
  <c r="L141" i="1" s="1"/>
  <c r="N141" i="1" s="1"/>
  <c r="P141" i="1" s="1"/>
  <c r="R141" i="1" s="1"/>
  <c r="T141" i="1" s="1"/>
  <c r="V141" i="1" s="1"/>
  <c r="X141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F139" i="1"/>
  <c r="H139" i="1" s="1"/>
  <c r="J139" i="1" s="1"/>
  <c r="L139" i="1" s="1"/>
  <c r="N139" i="1" s="1"/>
  <c r="P139" i="1" s="1"/>
  <c r="R139" i="1" s="1"/>
  <c r="T139" i="1" s="1"/>
  <c r="V139" i="1" s="1"/>
  <c r="X139" i="1" s="1"/>
  <c r="F138" i="1"/>
  <c r="H138" i="1" s="1"/>
  <c r="J138" i="1" s="1"/>
  <c r="L138" i="1" s="1"/>
  <c r="N138" i="1" s="1"/>
  <c r="P138" i="1" s="1"/>
  <c r="R138" i="1" s="1"/>
  <c r="T138" i="1" s="1"/>
  <c r="V138" i="1" s="1"/>
  <c r="X138" i="1" s="1"/>
  <c r="F137" i="1"/>
  <c r="H137" i="1" s="1"/>
  <c r="J137" i="1" s="1"/>
  <c r="L137" i="1" s="1"/>
  <c r="N137" i="1" s="1"/>
  <c r="P137" i="1" s="1"/>
  <c r="R137" i="1" s="1"/>
  <c r="T137" i="1" s="1"/>
  <c r="V137" i="1" s="1"/>
  <c r="X137" i="1" s="1"/>
  <c r="F136" i="1"/>
  <c r="H136" i="1" s="1"/>
  <c r="J136" i="1" s="1"/>
  <c r="L136" i="1" s="1"/>
  <c r="N136" i="1" s="1"/>
  <c r="P136" i="1" s="1"/>
  <c r="R136" i="1" s="1"/>
  <c r="T136" i="1" s="1"/>
  <c r="V136" i="1" s="1"/>
  <c r="X136" i="1" s="1"/>
  <c r="F135" i="1"/>
  <c r="H135" i="1" s="1"/>
  <c r="J135" i="1" s="1"/>
  <c r="L135" i="1" s="1"/>
  <c r="N135" i="1" s="1"/>
  <c r="P135" i="1" s="1"/>
  <c r="R135" i="1" s="1"/>
  <c r="T135" i="1" s="1"/>
  <c r="V135" i="1" s="1"/>
  <c r="X135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F97" i="1"/>
  <c r="H97" i="1" s="1"/>
  <c r="J97" i="1" s="1"/>
  <c r="L97" i="1" s="1"/>
  <c r="N97" i="1" s="1"/>
  <c r="P97" i="1" s="1"/>
  <c r="R97" i="1" s="1"/>
  <c r="T97" i="1" s="1"/>
  <c r="V97" i="1" s="1"/>
  <c r="X97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F94" i="1"/>
  <c r="H94" i="1" s="1"/>
  <c r="J94" i="1" s="1"/>
  <c r="L94" i="1" s="1"/>
  <c r="N94" i="1" s="1"/>
  <c r="P94" i="1" s="1"/>
  <c r="R94" i="1" s="1"/>
  <c r="T94" i="1" s="1"/>
  <c r="V94" i="1" s="1"/>
  <c r="X94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E258" i="1"/>
  <c r="E219" i="1"/>
  <c r="E212" i="1" s="1"/>
  <c r="E215" i="1"/>
  <c r="E214" i="1"/>
  <c r="E208" i="1"/>
  <c r="E198" i="1"/>
  <c r="E193" i="1"/>
  <c r="E189" i="1"/>
  <c r="E185" i="1"/>
  <c r="E181" i="1"/>
  <c r="E177" i="1"/>
  <c r="E172" i="1"/>
  <c r="E168" i="1"/>
  <c r="E164" i="1"/>
  <c r="E155" i="1"/>
  <c r="E249" i="1" s="1"/>
  <c r="E154" i="1"/>
  <c r="E133" i="1"/>
  <c r="E119" i="1"/>
  <c r="E116" i="1"/>
  <c r="E113" i="1"/>
  <c r="E108" i="1"/>
  <c r="E252" i="1"/>
  <c r="E92" i="1"/>
  <c r="E55" i="1"/>
  <c r="E46" i="1"/>
  <c r="E36" i="1"/>
  <c r="E257" i="1" s="1"/>
  <c r="AN210" i="1" l="1"/>
  <c r="AO210" i="1" s="1"/>
  <c r="AP210" i="1" s="1"/>
  <c r="AK210" i="1"/>
  <c r="AM210" i="1" s="1"/>
  <c r="AO254" i="1"/>
  <c r="E254" i="1"/>
  <c r="E88" i="1"/>
  <c r="E129" i="1"/>
  <c r="E256" i="1"/>
  <c r="AO88" i="1"/>
  <c r="AO129" i="1"/>
  <c r="AO256" i="1"/>
  <c r="E18" i="1"/>
  <c r="AO257" i="1"/>
  <c r="AO18" i="1"/>
  <c r="E251" i="1"/>
  <c r="AO251" i="1"/>
  <c r="AO255" i="1"/>
  <c r="AO212" i="1"/>
  <c r="AO152" i="1"/>
  <c r="AO250" i="1"/>
  <c r="E250" i="1"/>
  <c r="E152" i="1"/>
  <c r="E255" i="1"/>
  <c r="AA228" i="1"/>
  <c r="AC228" i="1" s="1"/>
  <c r="AE228" i="1" s="1"/>
  <c r="AG228" i="1" s="1"/>
  <c r="AI228" i="1" s="1"/>
  <c r="AK228" i="1" s="1"/>
  <c r="AM228" i="1" s="1"/>
  <c r="AN228" i="1"/>
  <c r="AP228" i="1" s="1"/>
  <c r="AR228" i="1" s="1"/>
  <c r="AT228" i="1" s="1"/>
  <c r="AV228" i="1" s="1"/>
  <c r="AX228" i="1" s="1"/>
  <c r="AZ228" i="1" s="1"/>
  <c r="BB228" i="1" s="1"/>
  <c r="D228" i="1"/>
  <c r="F228" i="1" s="1"/>
  <c r="H228" i="1" s="1"/>
  <c r="J228" i="1" s="1"/>
  <c r="L228" i="1" s="1"/>
  <c r="N228" i="1" s="1"/>
  <c r="P228" i="1" s="1"/>
  <c r="R228" i="1" s="1"/>
  <c r="T228" i="1" s="1"/>
  <c r="V228" i="1" s="1"/>
  <c r="X228" i="1" s="1"/>
  <c r="AQ210" i="1" l="1"/>
  <c r="AR210" i="1" s="1"/>
  <c r="AO258" i="1"/>
  <c r="AO208" i="1"/>
  <c r="AO247" i="1" s="1"/>
  <c r="E247" i="1"/>
  <c r="E263" i="1" s="1"/>
  <c r="AA154" i="1"/>
  <c r="AC154" i="1" s="1"/>
  <c r="AE154" i="1" s="1"/>
  <c r="AG154" i="1" s="1"/>
  <c r="AI154" i="1" s="1"/>
  <c r="AK154" i="1" s="1"/>
  <c r="AM154" i="1" s="1"/>
  <c r="AN154" i="1"/>
  <c r="AP154" i="1" s="1"/>
  <c r="AR154" i="1" s="1"/>
  <c r="AT154" i="1" s="1"/>
  <c r="AV154" i="1" s="1"/>
  <c r="AX154" i="1" s="1"/>
  <c r="AZ154" i="1" s="1"/>
  <c r="BB154" i="1" s="1"/>
  <c r="AA155" i="1"/>
  <c r="AC155" i="1" s="1"/>
  <c r="AE155" i="1" s="1"/>
  <c r="AG155" i="1" s="1"/>
  <c r="AI155" i="1" s="1"/>
  <c r="AK155" i="1" s="1"/>
  <c r="AM155" i="1" s="1"/>
  <c r="AN155" i="1"/>
  <c r="AP155" i="1" s="1"/>
  <c r="AR155" i="1" s="1"/>
  <c r="AT155" i="1" s="1"/>
  <c r="AV155" i="1" s="1"/>
  <c r="AX155" i="1" s="1"/>
  <c r="AZ155" i="1" s="1"/>
  <c r="BB155" i="1" s="1"/>
  <c r="D154" i="1"/>
  <c r="F154" i="1" s="1"/>
  <c r="H154" i="1" s="1"/>
  <c r="J154" i="1" s="1"/>
  <c r="L154" i="1" s="1"/>
  <c r="N154" i="1" s="1"/>
  <c r="P154" i="1" s="1"/>
  <c r="R154" i="1" s="1"/>
  <c r="T154" i="1" s="1"/>
  <c r="V154" i="1" s="1"/>
  <c r="X154" i="1" s="1"/>
  <c r="D155" i="1"/>
  <c r="F155" i="1" s="1"/>
  <c r="H155" i="1" s="1"/>
  <c r="J155" i="1" s="1"/>
  <c r="L155" i="1" s="1"/>
  <c r="N155" i="1" s="1"/>
  <c r="P155" i="1" s="1"/>
  <c r="R155" i="1" s="1"/>
  <c r="T155" i="1" s="1"/>
  <c r="V155" i="1" s="1"/>
  <c r="X155" i="1" s="1"/>
  <c r="AA193" i="1"/>
  <c r="AC193" i="1" s="1"/>
  <c r="AE193" i="1" s="1"/>
  <c r="AG193" i="1" s="1"/>
  <c r="AI193" i="1" s="1"/>
  <c r="AK193" i="1" s="1"/>
  <c r="AM193" i="1" s="1"/>
  <c r="AN193" i="1"/>
  <c r="AP193" i="1" s="1"/>
  <c r="AR193" i="1" s="1"/>
  <c r="AT193" i="1" s="1"/>
  <c r="AV193" i="1" s="1"/>
  <c r="AX193" i="1" s="1"/>
  <c r="AZ193" i="1" s="1"/>
  <c r="BB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AO263" i="1" l="1"/>
  <c r="AS210" i="1"/>
  <c r="AT210" i="1" s="1"/>
  <c r="AQ258" i="1"/>
  <c r="AQ208" i="1"/>
  <c r="AQ247" i="1" s="1"/>
  <c r="AO253" i="1"/>
  <c r="AA131" i="1"/>
  <c r="AC131" i="1" s="1"/>
  <c r="AE131" i="1" s="1"/>
  <c r="AG131" i="1" s="1"/>
  <c r="AI131" i="1" s="1"/>
  <c r="AK131" i="1" s="1"/>
  <c r="AM131" i="1" s="1"/>
  <c r="AN131" i="1"/>
  <c r="AP131" i="1" s="1"/>
  <c r="AR131" i="1" s="1"/>
  <c r="AT131" i="1" s="1"/>
  <c r="AV131" i="1" s="1"/>
  <c r="AX131" i="1" s="1"/>
  <c r="AZ131" i="1" s="1"/>
  <c r="BB131" i="1" s="1"/>
  <c r="D131" i="1"/>
  <c r="F131" i="1" s="1"/>
  <c r="H131" i="1" s="1"/>
  <c r="J131" i="1" s="1"/>
  <c r="L131" i="1" s="1"/>
  <c r="N131" i="1" s="1"/>
  <c r="P131" i="1" s="1"/>
  <c r="R131" i="1" s="1"/>
  <c r="T131" i="1" s="1"/>
  <c r="V131" i="1" s="1"/>
  <c r="X131" i="1" s="1"/>
  <c r="AQ263" i="1" l="1"/>
  <c r="AU210" i="1"/>
  <c r="AV210" i="1" s="1"/>
  <c r="AX210" i="1" s="1"/>
  <c r="AZ210" i="1" s="1"/>
  <c r="BB210" i="1" s="1"/>
  <c r="AS208" i="1"/>
  <c r="AS247" i="1" s="1"/>
  <c r="AS258" i="1"/>
  <c r="AN93" i="1"/>
  <c r="AA92" i="1"/>
  <c r="AC92" i="1" s="1"/>
  <c r="AE92" i="1" s="1"/>
  <c r="AG92" i="1" s="1"/>
  <c r="AI92" i="1" s="1"/>
  <c r="AK92" i="1" s="1"/>
  <c r="AM92" i="1" s="1"/>
  <c r="AN92" i="1"/>
  <c r="AP92" i="1" s="1"/>
  <c r="AR92" i="1" s="1"/>
  <c r="AT92" i="1" s="1"/>
  <c r="AV92" i="1" s="1"/>
  <c r="AX92" i="1" s="1"/>
  <c r="AZ92" i="1" s="1"/>
  <c r="BB92" i="1" s="1"/>
  <c r="D92" i="1"/>
  <c r="F92" i="1" s="1"/>
  <c r="H92" i="1" s="1"/>
  <c r="J92" i="1" s="1"/>
  <c r="L92" i="1" s="1"/>
  <c r="N92" i="1" s="1"/>
  <c r="P92" i="1" s="1"/>
  <c r="R92" i="1" s="1"/>
  <c r="T92" i="1" s="1"/>
  <c r="V92" i="1" s="1"/>
  <c r="X92" i="1" s="1"/>
  <c r="AA91" i="1"/>
  <c r="AC91" i="1" s="1"/>
  <c r="AE91" i="1" s="1"/>
  <c r="AG91" i="1" s="1"/>
  <c r="AI91" i="1" s="1"/>
  <c r="AK91" i="1" s="1"/>
  <c r="AM91" i="1" s="1"/>
  <c r="AN91" i="1"/>
  <c r="AP91" i="1" s="1"/>
  <c r="AR91" i="1" s="1"/>
  <c r="AT91" i="1" s="1"/>
  <c r="AV91" i="1" s="1"/>
  <c r="AX91" i="1" s="1"/>
  <c r="AZ91" i="1" s="1"/>
  <c r="BB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AA90" i="1"/>
  <c r="AC90" i="1" s="1"/>
  <c r="AE90" i="1" s="1"/>
  <c r="AG90" i="1" s="1"/>
  <c r="AI90" i="1" s="1"/>
  <c r="AK90" i="1" s="1"/>
  <c r="AM90" i="1" s="1"/>
  <c r="AN90" i="1"/>
  <c r="AP90" i="1" s="1"/>
  <c r="AR90" i="1" s="1"/>
  <c r="AT90" i="1" s="1"/>
  <c r="AV90" i="1" s="1"/>
  <c r="AX90" i="1" s="1"/>
  <c r="AZ90" i="1" s="1"/>
  <c r="BB90" i="1" s="1"/>
  <c r="F90" i="1"/>
  <c r="H90" i="1" s="1"/>
  <c r="J90" i="1" s="1"/>
  <c r="L90" i="1" s="1"/>
  <c r="N90" i="1" s="1"/>
  <c r="P90" i="1" s="1"/>
  <c r="R90" i="1" s="1"/>
  <c r="T90" i="1" s="1"/>
  <c r="V90" i="1" s="1"/>
  <c r="X90" i="1" s="1"/>
  <c r="AA119" i="1"/>
  <c r="AC119" i="1" s="1"/>
  <c r="AE119" i="1" s="1"/>
  <c r="AG119" i="1" s="1"/>
  <c r="AI119" i="1" s="1"/>
  <c r="AK119" i="1" s="1"/>
  <c r="AM119" i="1" s="1"/>
  <c r="AN119" i="1"/>
  <c r="AP119" i="1" s="1"/>
  <c r="AR119" i="1" s="1"/>
  <c r="AT119" i="1" s="1"/>
  <c r="AV119" i="1" s="1"/>
  <c r="AX119" i="1" s="1"/>
  <c r="AZ119" i="1" s="1"/>
  <c r="BB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AA116" i="1"/>
  <c r="AC116" i="1" s="1"/>
  <c r="AE116" i="1" s="1"/>
  <c r="AG116" i="1" s="1"/>
  <c r="AI116" i="1" s="1"/>
  <c r="AK116" i="1" s="1"/>
  <c r="AM116" i="1" s="1"/>
  <c r="AN116" i="1"/>
  <c r="AP116" i="1" s="1"/>
  <c r="AR116" i="1" s="1"/>
  <c r="AT116" i="1" s="1"/>
  <c r="AV116" i="1" s="1"/>
  <c r="AX116" i="1" s="1"/>
  <c r="AZ116" i="1" s="1"/>
  <c r="BB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AA113" i="1"/>
  <c r="AC113" i="1" s="1"/>
  <c r="AE113" i="1" s="1"/>
  <c r="AG113" i="1" s="1"/>
  <c r="AI113" i="1" s="1"/>
  <c r="AK113" i="1" s="1"/>
  <c r="AM113" i="1" s="1"/>
  <c r="AN113" i="1"/>
  <c r="AP113" i="1" s="1"/>
  <c r="AR113" i="1" s="1"/>
  <c r="AT113" i="1" s="1"/>
  <c r="AV113" i="1" s="1"/>
  <c r="AX113" i="1" s="1"/>
  <c r="AZ113" i="1" s="1"/>
  <c r="BB113" i="1" s="1"/>
  <c r="D113" i="1"/>
  <c r="F113" i="1" s="1"/>
  <c r="H113" i="1" s="1"/>
  <c r="J113" i="1" s="1"/>
  <c r="L113" i="1" s="1"/>
  <c r="N113" i="1" s="1"/>
  <c r="P113" i="1" s="1"/>
  <c r="R113" i="1" s="1"/>
  <c r="T113" i="1" s="1"/>
  <c r="V113" i="1" s="1"/>
  <c r="X113" i="1" s="1"/>
  <c r="AA108" i="1"/>
  <c r="AC108" i="1" s="1"/>
  <c r="AE108" i="1" s="1"/>
  <c r="AG108" i="1" s="1"/>
  <c r="AI108" i="1" s="1"/>
  <c r="AK108" i="1" s="1"/>
  <c r="AM108" i="1" s="1"/>
  <c r="AN108" i="1"/>
  <c r="AP108" i="1" s="1"/>
  <c r="AR108" i="1" s="1"/>
  <c r="AT108" i="1" s="1"/>
  <c r="AV108" i="1" s="1"/>
  <c r="AX108" i="1" s="1"/>
  <c r="AZ108" i="1" s="1"/>
  <c r="BB108" i="1" s="1"/>
  <c r="D108" i="1"/>
  <c r="F108" i="1" s="1"/>
  <c r="H108" i="1" s="1"/>
  <c r="J108" i="1" s="1"/>
  <c r="L108" i="1" s="1"/>
  <c r="N108" i="1" s="1"/>
  <c r="P108" i="1" s="1"/>
  <c r="R108" i="1" s="1"/>
  <c r="T108" i="1" s="1"/>
  <c r="V108" i="1" s="1"/>
  <c r="X108" i="1" s="1"/>
  <c r="AS263" i="1" l="1"/>
  <c r="AU208" i="1"/>
  <c r="AU247" i="1" s="1"/>
  <c r="AU258" i="1"/>
  <c r="AN252" i="1"/>
  <c r="AP252" i="1" s="1"/>
  <c r="AR252" i="1" s="1"/>
  <c r="AT252" i="1" s="1"/>
  <c r="AV252" i="1" s="1"/>
  <c r="AX252" i="1" s="1"/>
  <c r="AZ252" i="1" s="1"/>
  <c r="BB252" i="1" s="1"/>
  <c r="AP93" i="1"/>
  <c r="AR93" i="1" s="1"/>
  <c r="AT93" i="1" s="1"/>
  <c r="AV93" i="1" s="1"/>
  <c r="AX93" i="1" s="1"/>
  <c r="AZ93" i="1" s="1"/>
  <c r="BB93" i="1" s="1"/>
  <c r="AA252" i="1"/>
  <c r="AC252" i="1" s="1"/>
  <c r="AE252" i="1" s="1"/>
  <c r="AG252" i="1" s="1"/>
  <c r="AI252" i="1" s="1"/>
  <c r="AK252" i="1" s="1"/>
  <c r="AM252" i="1" s="1"/>
  <c r="AA93" i="1"/>
  <c r="AC93" i="1" s="1"/>
  <c r="AE93" i="1" s="1"/>
  <c r="AG93" i="1" s="1"/>
  <c r="AI93" i="1" s="1"/>
  <c r="AK93" i="1" s="1"/>
  <c r="AM93" i="1" s="1"/>
  <c r="D252" i="1"/>
  <c r="F252" i="1" s="1"/>
  <c r="H252" i="1" s="1"/>
  <c r="J252" i="1" s="1"/>
  <c r="L252" i="1" s="1"/>
  <c r="N252" i="1" s="1"/>
  <c r="P252" i="1" s="1"/>
  <c r="R252" i="1" s="1"/>
  <c r="T252" i="1" s="1"/>
  <c r="V252" i="1" s="1"/>
  <c r="X252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AN88" i="1"/>
  <c r="AP88" i="1" s="1"/>
  <c r="AR88" i="1" s="1"/>
  <c r="AT88" i="1" s="1"/>
  <c r="AV88" i="1" s="1"/>
  <c r="AX88" i="1" s="1"/>
  <c r="AZ88" i="1" s="1"/>
  <c r="BB88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AN255" i="1"/>
  <c r="AP255" i="1" s="1"/>
  <c r="AR255" i="1" s="1"/>
  <c r="AT255" i="1" s="1"/>
  <c r="AV255" i="1" s="1"/>
  <c r="AX255" i="1" s="1"/>
  <c r="AZ255" i="1" s="1"/>
  <c r="BB255" i="1" s="1"/>
  <c r="AA88" i="1"/>
  <c r="AC88" i="1" s="1"/>
  <c r="AE88" i="1" s="1"/>
  <c r="AG88" i="1" s="1"/>
  <c r="AI88" i="1" s="1"/>
  <c r="AK88" i="1" s="1"/>
  <c r="AM88" i="1" s="1"/>
  <c r="D88" i="1"/>
  <c r="F88" i="1" s="1"/>
  <c r="H88" i="1" s="1"/>
  <c r="J88" i="1" s="1"/>
  <c r="L88" i="1" s="1"/>
  <c r="N88" i="1" s="1"/>
  <c r="P88" i="1" s="1"/>
  <c r="R88" i="1" s="1"/>
  <c r="T88" i="1" s="1"/>
  <c r="V88" i="1" s="1"/>
  <c r="X88" i="1" s="1"/>
  <c r="AA255" i="1"/>
  <c r="AC255" i="1" s="1"/>
  <c r="AE255" i="1" s="1"/>
  <c r="AG255" i="1" s="1"/>
  <c r="AI255" i="1" s="1"/>
  <c r="AK255" i="1" s="1"/>
  <c r="AM255" i="1" s="1"/>
  <c r="AU263" i="1" l="1"/>
  <c r="AA215" i="1"/>
  <c r="AC215" i="1" s="1"/>
  <c r="AE215" i="1" s="1"/>
  <c r="AG215" i="1" s="1"/>
  <c r="AI215" i="1" s="1"/>
  <c r="AK215" i="1" s="1"/>
  <c r="AM215" i="1" s="1"/>
  <c r="AN215" i="1"/>
  <c r="AP215" i="1" s="1"/>
  <c r="AR215" i="1" s="1"/>
  <c r="AT215" i="1" s="1"/>
  <c r="AV215" i="1" s="1"/>
  <c r="AX215" i="1" s="1"/>
  <c r="AZ215" i="1" s="1"/>
  <c r="BB215" i="1" s="1"/>
  <c r="D215" i="1"/>
  <c r="F215" i="1" s="1"/>
  <c r="H215" i="1" s="1"/>
  <c r="J215" i="1" s="1"/>
  <c r="L215" i="1" s="1"/>
  <c r="N215" i="1" s="1"/>
  <c r="P215" i="1" s="1"/>
  <c r="R215" i="1" s="1"/>
  <c r="T215" i="1" s="1"/>
  <c r="V215" i="1" s="1"/>
  <c r="X215" i="1" s="1"/>
  <c r="AA214" i="1"/>
  <c r="AC214" i="1" s="1"/>
  <c r="AE214" i="1" s="1"/>
  <c r="AG214" i="1" s="1"/>
  <c r="AI214" i="1" s="1"/>
  <c r="AK214" i="1" s="1"/>
  <c r="AM214" i="1" s="1"/>
  <c r="AN214" i="1"/>
  <c r="AP214" i="1" s="1"/>
  <c r="AR214" i="1" s="1"/>
  <c r="AT214" i="1" s="1"/>
  <c r="AV214" i="1" s="1"/>
  <c r="AX214" i="1" s="1"/>
  <c r="AZ214" i="1" s="1"/>
  <c r="BB214" i="1" s="1"/>
  <c r="D214" i="1"/>
  <c r="F214" i="1" s="1"/>
  <c r="H214" i="1" s="1"/>
  <c r="J214" i="1" s="1"/>
  <c r="L214" i="1" s="1"/>
  <c r="N214" i="1" s="1"/>
  <c r="P214" i="1" s="1"/>
  <c r="R214" i="1" s="1"/>
  <c r="T214" i="1" s="1"/>
  <c r="V214" i="1" s="1"/>
  <c r="X214" i="1" s="1"/>
  <c r="AN219" i="1"/>
  <c r="D219" i="1"/>
  <c r="AP259" i="1" l="1"/>
  <c r="AR259" i="1" s="1"/>
  <c r="AT259" i="1" s="1"/>
  <c r="AV259" i="1" s="1"/>
  <c r="AX259" i="1" s="1"/>
  <c r="AZ259" i="1" s="1"/>
  <c r="BB259" i="1" s="1"/>
  <c r="AP219" i="1"/>
  <c r="AR219" i="1" s="1"/>
  <c r="AT219" i="1" s="1"/>
  <c r="AV219" i="1" s="1"/>
  <c r="AX219" i="1" s="1"/>
  <c r="AZ219" i="1" s="1"/>
  <c r="BB219" i="1" s="1"/>
  <c r="AA212" i="1"/>
  <c r="AC212" i="1" s="1"/>
  <c r="AE212" i="1" s="1"/>
  <c r="AG212" i="1" s="1"/>
  <c r="AI212" i="1" s="1"/>
  <c r="AK212" i="1" s="1"/>
  <c r="AM212" i="1" s="1"/>
  <c r="AA219" i="1"/>
  <c r="AC219" i="1" s="1"/>
  <c r="AE219" i="1" s="1"/>
  <c r="AG219" i="1" s="1"/>
  <c r="AI219" i="1" s="1"/>
  <c r="AK219" i="1" s="1"/>
  <c r="AM219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AN212" i="1"/>
  <c r="AP212" i="1" s="1"/>
  <c r="AR212" i="1" s="1"/>
  <c r="AT212" i="1" s="1"/>
  <c r="AV212" i="1" s="1"/>
  <c r="AX212" i="1" s="1"/>
  <c r="AZ212" i="1" s="1"/>
  <c r="BB212" i="1" s="1"/>
  <c r="AA259" i="1"/>
  <c r="AC259" i="1" s="1"/>
  <c r="AE259" i="1" s="1"/>
  <c r="AG259" i="1" s="1"/>
  <c r="AI259" i="1" s="1"/>
  <c r="AK259" i="1" s="1"/>
  <c r="AM259" i="1" s="1"/>
  <c r="F259" i="1"/>
  <c r="H259" i="1" s="1"/>
  <c r="J259" i="1" s="1"/>
  <c r="L259" i="1" s="1"/>
  <c r="N259" i="1" s="1"/>
  <c r="P259" i="1" s="1"/>
  <c r="R259" i="1" s="1"/>
  <c r="T259" i="1" s="1"/>
  <c r="V259" i="1" s="1"/>
  <c r="X259" i="1" s="1"/>
  <c r="AA258" i="1" l="1"/>
  <c r="AC258" i="1" s="1"/>
  <c r="AE258" i="1" s="1"/>
  <c r="AG258" i="1" s="1"/>
  <c r="AI258" i="1" s="1"/>
  <c r="AK258" i="1" s="1"/>
  <c r="AM258" i="1" s="1"/>
  <c r="AN258" i="1"/>
  <c r="AP258" i="1" s="1"/>
  <c r="AR258" i="1" s="1"/>
  <c r="AT258" i="1" s="1"/>
  <c r="AV258" i="1" s="1"/>
  <c r="AX258" i="1" s="1"/>
  <c r="AZ258" i="1" s="1"/>
  <c r="BB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AA208" i="1"/>
  <c r="AC208" i="1" s="1"/>
  <c r="AE208" i="1" s="1"/>
  <c r="AG208" i="1" s="1"/>
  <c r="AI208" i="1" s="1"/>
  <c r="AK208" i="1" s="1"/>
  <c r="AM208" i="1" s="1"/>
  <c r="AN208" i="1"/>
  <c r="AP208" i="1" s="1"/>
  <c r="AR208" i="1" s="1"/>
  <c r="AT208" i="1" s="1"/>
  <c r="AV208" i="1" s="1"/>
  <c r="AX208" i="1" s="1"/>
  <c r="AZ208" i="1" s="1"/>
  <c r="BB208" i="1" s="1"/>
  <c r="D208" i="1"/>
  <c r="F208" i="1" s="1"/>
  <c r="H208" i="1" s="1"/>
  <c r="J208" i="1" s="1"/>
  <c r="L208" i="1" s="1"/>
  <c r="N208" i="1" s="1"/>
  <c r="P208" i="1" s="1"/>
  <c r="R208" i="1" s="1"/>
  <c r="T208" i="1" s="1"/>
  <c r="V208" i="1" s="1"/>
  <c r="X208" i="1" s="1"/>
  <c r="AA249" i="1" l="1"/>
  <c r="AC249" i="1" s="1"/>
  <c r="AE249" i="1" s="1"/>
  <c r="AG249" i="1" s="1"/>
  <c r="AI249" i="1" s="1"/>
  <c r="AK249" i="1" s="1"/>
  <c r="AM249" i="1" s="1"/>
  <c r="AN249" i="1"/>
  <c r="AP249" i="1" s="1"/>
  <c r="AR249" i="1" s="1"/>
  <c r="AT249" i="1" s="1"/>
  <c r="AV249" i="1" s="1"/>
  <c r="AX249" i="1" s="1"/>
  <c r="AZ249" i="1" s="1"/>
  <c r="BB249" i="1" s="1"/>
  <c r="D249" i="1"/>
  <c r="F249" i="1" s="1"/>
  <c r="H249" i="1" s="1"/>
  <c r="J249" i="1" s="1"/>
  <c r="L249" i="1" s="1"/>
  <c r="N249" i="1" s="1"/>
  <c r="P249" i="1" s="1"/>
  <c r="R249" i="1" s="1"/>
  <c r="T249" i="1" s="1"/>
  <c r="V249" i="1" s="1"/>
  <c r="X249" i="1" s="1"/>
  <c r="AA198" i="1"/>
  <c r="AC198" i="1" s="1"/>
  <c r="AE198" i="1" s="1"/>
  <c r="AG198" i="1" s="1"/>
  <c r="AI198" i="1" s="1"/>
  <c r="AK198" i="1" s="1"/>
  <c r="AM198" i="1" s="1"/>
  <c r="AN198" i="1"/>
  <c r="AP198" i="1" s="1"/>
  <c r="AR198" i="1" s="1"/>
  <c r="AT198" i="1" s="1"/>
  <c r="AV198" i="1" s="1"/>
  <c r="AX198" i="1" s="1"/>
  <c r="AZ198" i="1" s="1"/>
  <c r="BB19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AA189" i="1"/>
  <c r="AC189" i="1" s="1"/>
  <c r="AE189" i="1" s="1"/>
  <c r="AG189" i="1" s="1"/>
  <c r="AI189" i="1" s="1"/>
  <c r="AK189" i="1" s="1"/>
  <c r="AM189" i="1" s="1"/>
  <c r="AN189" i="1"/>
  <c r="AP189" i="1" s="1"/>
  <c r="AR189" i="1" s="1"/>
  <c r="AT189" i="1" s="1"/>
  <c r="AV189" i="1" s="1"/>
  <c r="AX189" i="1" s="1"/>
  <c r="AZ189" i="1" s="1"/>
  <c r="BB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AA185" i="1"/>
  <c r="AC185" i="1" s="1"/>
  <c r="AE185" i="1" s="1"/>
  <c r="AG185" i="1" s="1"/>
  <c r="AI185" i="1" s="1"/>
  <c r="AK185" i="1" s="1"/>
  <c r="AM185" i="1" s="1"/>
  <c r="AN185" i="1"/>
  <c r="AP185" i="1" s="1"/>
  <c r="AR185" i="1" s="1"/>
  <c r="AT185" i="1" s="1"/>
  <c r="AV185" i="1" s="1"/>
  <c r="AX185" i="1" s="1"/>
  <c r="AZ185" i="1" s="1"/>
  <c r="BB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AA181" i="1"/>
  <c r="AC181" i="1" s="1"/>
  <c r="AE181" i="1" s="1"/>
  <c r="AG181" i="1" s="1"/>
  <c r="AI181" i="1" s="1"/>
  <c r="AK181" i="1" s="1"/>
  <c r="AM181" i="1" s="1"/>
  <c r="AN181" i="1"/>
  <c r="AP181" i="1" s="1"/>
  <c r="AR181" i="1" s="1"/>
  <c r="AT181" i="1" s="1"/>
  <c r="AV181" i="1" s="1"/>
  <c r="AX181" i="1" s="1"/>
  <c r="AZ181" i="1" s="1"/>
  <c r="BB181" i="1" s="1"/>
  <c r="D181" i="1"/>
  <c r="F181" i="1" s="1"/>
  <c r="H181" i="1" s="1"/>
  <c r="J181" i="1" s="1"/>
  <c r="L181" i="1" s="1"/>
  <c r="N181" i="1" s="1"/>
  <c r="P181" i="1" s="1"/>
  <c r="R181" i="1" s="1"/>
  <c r="T181" i="1" s="1"/>
  <c r="V181" i="1" s="1"/>
  <c r="X181" i="1" s="1"/>
  <c r="AA177" i="1"/>
  <c r="AC177" i="1" s="1"/>
  <c r="AE177" i="1" s="1"/>
  <c r="AG177" i="1" s="1"/>
  <c r="AI177" i="1" s="1"/>
  <c r="AK177" i="1" s="1"/>
  <c r="AM177" i="1" s="1"/>
  <c r="AN177" i="1"/>
  <c r="AP177" i="1" s="1"/>
  <c r="AR177" i="1" s="1"/>
  <c r="AT177" i="1" s="1"/>
  <c r="AV177" i="1" s="1"/>
  <c r="AX177" i="1" s="1"/>
  <c r="AZ177" i="1" s="1"/>
  <c r="BB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X177" i="1" s="1"/>
  <c r="AA172" i="1"/>
  <c r="AC172" i="1" s="1"/>
  <c r="AE172" i="1" s="1"/>
  <c r="AG172" i="1" s="1"/>
  <c r="AI172" i="1" s="1"/>
  <c r="AK172" i="1" s="1"/>
  <c r="AM172" i="1" s="1"/>
  <c r="AN172" i="1"/>
  <c r="AP172" i="1" s="1"/>
  <c r="AR172" i="1" s="1"/>
  <c r="AT172" i="1" s="1"/>
  <c r="AV172" i="1" s="1"/>
  <c r="AX172" i="1" s="1"/>
  <c r="AZ172" i="1" s="1"/>
  <c r="BB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AA168" i="1"/>
  <c r="AC168" i="1" s="1"/>
  <c r="AE168" i="1" s="1"/>
  <c r="AG168" i="1" s="1"/>
  <c r="AI168" i="1" s="1"/>
  <c r="AK168" i="1" s="1"/>
  <c r="AM168" i="1" s="1"/>
  <c r="AN168" i="1"/>
  <c r="AP168" i="1" s="1"/>
  <c r="AR168" i="1" s="1"/>
  <c r="AT168" i="1" s="1"/>
  <c r="AV168" i="1" s="1"/>
  <c r="AX168" i="1" s="1"/>
  <c r="AZ168" i="1" s="1"/>
  <c r="BB168" i="1" s="1"/>
  <c r="D168" i="1"/>
  <c r="F168" i="1" s="1"/>
  <c r="H168" i="1" s="1"/>
  <c r="J168" i="1" s="1"/>
  <c r="L168" i="1" s="1"/>
  <c r="N168" i="1" s="1"/>
  <c r="P168" i="1" s="1"/>
  <c r="R168" i="1" s="1"/>
  <c r="T168" i="1" s="1"/>
  <c r="V168" i="1" s="1"/>
  <c r="X168" i="1" s="1"/>
  <c r="AA164" i="1"/>
  <c r="AC164" i="1" s="1"/>
  <c r="AE164" i="1" s="1"/>
  <c r="AG164" i="1" s="1"/>
  <c r="AI164" i="1" s="1"/>
  <c r="AK164" i="1" s="1"/>
  <c r="AM164" i="1" s="1"/>
  <c r="AN164" i="1"/>
  <c r="AP164" i="1" s="1"/>
  <c r="AR164" i="1" s="1"/>
  <c r="AT164" i="1" s="1"/>
  <c r="AV164" i="1" s="1"/>
  <c r="AX164" i="1" s="1"/>
  <c r="AZ164" i="1" s="1"/>
  <c r="BB164" i="1" s="1"/>
  <c r="D164" i="1"/>
  <c r="F164" i="1" s="1"/>
  <c r="H164" i="1" s="1"/>
  <c r="J164" i="1" s="1"/>
  <c r="L164" i="1" s="1"/>
  <c r="N164" i="1" s="1"/>
  <c r="P164" i="1" s="1"/>
  <c r="R164" i="1" s="1"/>
  <c r="T164" i="1" s="1"/>
  <c r="V164" i="1" s="1"/>
  <c r="X164" i="1" s="1"/>
  <c r="AA132" i="1"/>
  <c r="AC132" i="1" s="1"/>
  <c r="AE132" i="1" s="1"/>
  <c r="AG132" i="1" s="1"/>
  <c r="AI132" i="1" s="1"/>
  <c r="AK132" i="1" s="1"/>
  <c r="AM132" i="1" s="1"/>
  <c r="AN132" i="1"/>
  <c r="AP132" i="1" s="1"/>
  <c r="AR132" i="1" s="1"/>
  <c r="AT132" i="1" s="1"/>
  <c r="AV132" i="1" s="1"/>
  <c r="AX132" i="1" s="1"/>
  <c r="AZ132" i="1" s="1"/>
  <c r="BB132" i="1" s="1"/>
  <c r="D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AA133" i="1"/>
  <c r="AC133" i="1" s="1"/>
  <c r="AE133" i="1" s="1"/>
  <c r="AG133" i="1" s="1"/>
  <c r="AI133" i="1" s="1"/>
  <c r="AK133" i="1" s="1"/>
  <c r="AM133" i="1" s="1"/>
  <c r="AN133" i="1"/>
  <c r="AP133" i="1" s="1"/>
  <c r="AR133" i="1" s="1"/>
  <c r="AT133" i="1" s="1"/>
  <c r="AV133" i="1" s="1"/>
  <c r="AX133" i="1" s="1"/>
  <c r="AZ133" i="1" s="1"/>
  <c r="BB133" i="1" s="1"/>
  <c r="D133" i="1"/>
  <c r="F133" i="1" s="1"/>
  <c r="H133" i="1" s="1"/>
  <c r="J133" i="1" s="1"/>
  <c r="L133" i="1" s="1"/>
  <c r="N133" i="1" s="1"/>
  <c r="P133" i="1" s="1"/>
  <c r="R133" i="1" s="1"/>
  <c r="T133" i="1" s="1"/>
  <c r="V133" i="1" s="1"/>
  <c r="X133" i="1" s="1"/>
  <c r="AA256" i="1" l="1"/>
  <c r="AC256" i="1" s="1"/>
  <c r="AE256" i="1" s="1"/>
  <c r="AG256" i="1" s="1"/>
  <c r="AI256" i="1" s="1"/>
  <c r="AK256" i="1" s="1"/>
  <c r="AM256" i="1" s="1"/>
  <c r="D152" i="1"/>
  <c r="F152" i="1" s="1"/>
  <c r="H152" i="1" s="1"/>
  <c r="J152" i="1" s="1"/>
  <c r="L152" i="1" s="1"/>
  <c r="N152" i="1" s="1"/>
  <c r="P152" i="1" s="1"/>
  <c r="R152" i="1" s="1"/>
  <c r="T152" i="1" s="1"/>
  <c r="V152" i="1" s="1"/>
  <c r="X152" i="1" s="1"/>
  <c r="AN129" i="1"/>
  <c r="AP129" i="1" s="1"/>
  <c r="AR129" i="1" s="1"/>
  <c r="AT129" i="1" s="1"/>
  <c r="AV129" i="1" s="1"/>
  <c r="AX129" i="1" s="1"/>
  <c r="AZ129" i="1" s="1"/>
  <c r="BB129" i="1" s="1"/>
  <c r="AN256" i="1"/>
  <c r="AP256" i="1" s="1"/>
  <c r="AR256" i="1" s="1"/>
  <c r="AT256" i="1" s="1"/>
  <c r="AV256" i="1" s="1"/>
  <c r="AX256" i="1" s="1"/>
  <c r="AZ256" i="1" s="1"/>
  <c r="BB256" i="1" s="1"/>
  <c r="AN152" i="1"/>
  <c r="AP152" i="1" s="1"/>
  <c r="AR152" i="1" s="1"/>
  <c r="AT152" i="1" s="1"/>
  <c r="AV152" i="1" s="1"/>
  <c r="AX152" i="1" s="1"/>
  <c r="AZ152" i="1" s="1"/>
  <c r="BB152" i="1" s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AA152" i="1"/>
  <c r="AC152" i="1" s="1"/>
  <c r="AE152" i="1" s="1"/>
  <c r="AG152" i="1" s="1"/>
  <c r="AI152" i="1" s="1"/>
  <c r="AK152" i="1" s="1"/>
  <c r="AM152" i="1" s="1"/>
  <c r="AA129" i="1"/>
  <c r="AC129" i="1" s="1"/>
  <c r="AE129" i="1" s="1"/>
  <c r="AG129" i="1" s="1"/>
  <c r="AI129" i="1" s="1"/>
  <c r="AK129" i="1" s="1"/>
  <c r="AM129" i="1" s="1"/>
  <c r="AN22" i="1"/>
  <c r="D22" i="1"/>
  <c r="AN21" i="1"/>
  <c r="AA20" i="1"/>
  <c r="AC20" i="1" s="1"/>
  <c r="AE20" i="1" s="1"/>
  <c r="AG20" i="1" s="1"/>
  <c r="AI20" i="1" s="1"/>
  <c r="AK20" i="1" s="1"/>
  <c r="AM20" i="1" s="1"/>
  <c r="AN20" i="1"/>
  <c r="AP20" i="1" s="1"/>
  <c r="AR20" i="1" s="1"/>
  <c r="AT20" i="1" s="1"/>
  <c r="AV20" i="1" s="1"/>
  <c r="AX20" i="1" s="1"/>
  <c r="AZ20" i="1" s="1"/>
  <c r="BB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AA64" i="1"/>
  <c r="AC64" i="1" s="1"/>
  <c r="AE64" i="1" s="1"/>
  <c r="AG64" i="1" s="1"/>
  <c r="AI64" i="1" s="1"/>
  <c r="AK64" i="1" s="1"/>
  <c r="AM64" i="1" s="1"/>
  <c r="AN64" i="1"/>
  <c r="AP64" i="1" s="1"/>
  <c r="AR64" i="1" s="1"/>
  <c r="AT64" i="1" s="1"/>
  <c r="AV64" i="1" s="1"/>
  <c r="AX64" i="1" s="1"/>
  <c r="AZ64" i="1" s="1"/>
  <c r="BB64" i="1" s="1"/>
  <c r="D64" i="1"/>
  <c r="F64" i="1" s="1"/>
  <c r="H64" i="1" s="1"/>
  <c r="J64" i="1" s="1"/>
  <c r="L64" i="1" s="1"/>
  <c r="N64" i="1" s="1"/>
  <c r="P64" i="1" s="1"/>
  <c r="R64" i="1" s="1"/>
  <c r="T64" i="1" s="1"/>
  <c r="V64" i="1" s="1"/>
  <c r="X64" i="1" s="1"/>
  <c r="AA55" i="1"/>
  <c r="AC55" i="1" s="1"/>
  <c r="AE55" i="1" s="1"/>
  <c r="AG55" i="1" s="1"/>
  <c r="AI55" i="1" s="1"/>
  <c r="AK55" i="1" s="1"/>
  <c r="AM55" i="1" s="1"/>
  <c r="AN55" i="1"/>
  <c r="AP55" i="1" s="1"/>
  <c r="AR55" i="1" s="1"/>
  <c r="AT55" i="1" s="1"/>
  <c r="AV55" i="1" s="1"/>
  <c r="AX55" i="1" s="1"/>
  <c r="AZ55" i="1" s="1"/>
  <c r="BB55" i="1" s="1"/>
  <c r="D55" i="1"/>
  <c r="F55" i="1" s="1"/>
  <c r="H55" i="1" s="1"/>
  <c r="J55" i="1" s="1"/>
  <c r="L55" i="1" s="1"/>
  <c r="N55" i="1" s="1"/>
  <c r="P55" i="1" s="1"/>
  <c r="R55" i="1" s="1"/>
  <c r="T55" i="1" s="1"/>
  <c r="V55" i="1" s="1"/>
  <c r="X55" i="1" s="1"/>
  <c r="AN46" i="1"/>
  <c r="D46" i="1"/>
  <c r="F46" i="1" s="1"/>
  <c r="H46" i="1" s="1"/>
  <c r="J46" i="1" s="1"/>
  <c r="L46" i="1" s="1"/>
  <c r="N46" i="1" s="1"/>
  <c r="P46" i="1" s="1"/>
  <c r="R46" i="1" s="1"/>
  <c r="T46" i="1" s="1"/>
  <c r="V46" i="1" s="1"/>
  <c r="X46" i="1" s="1"/>
  <c r="AN36" i="1"/>
  <c r="D36" i="1"/>
  <c r="D31" i="1"/>
  <c r="AN254" i="1" l="1"/>
  <c r="AP254" i="1" s="1"/>
  <c r="AR254" i="1" s="1"/>
  <c r="AT254" i="1" s="1"/>
  <c r="AV254" i="1" s="1"/>
  <c r="AX254" i="1" s="1"/>
  <c r="AZ254" i="1" s="1"/>
  <c r="BB254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D254" i="1"/>
  <c r="F254" i="1" s="1"/>
  <c r="H254" i="1" s="1"/>
  <c r="J254" i="1" s="1"/>
  <c r="L254" i="1" s="1"/>
  <c r="N254" i="1" s="1"/>
  <c r="P254" i="1" s="1"/>
  <c r="R254" i="1" s="1"/>
  <c r="T254" i="1" s="1"/>
  <c r="V254" i="1" s="1"/>
  <c r="X254" i="1" s="1"/>
  <c r="AA46" i="1"/>
  <c r="AC46" i="1" s="1"/>
  <c r="AE46" i="1" s="1"/>
  <c r="AG46" i="1" s="1"/>
  <c r="AI46" i="1" s="1"/>
  <c r="AK46" i="1" s="1"/>
  <c r="AM46" i="1" s="1"/>
  <c r="AA254" i="1"/>
  <c r="AC254" i="1" s="1"/>
  <c r="AE254" i="1" s="1"/>
  <c r="AG254" i="1" s="1"/>
  <c r="AI254" i="1" s="1"/>
  <c r="AK254" i="1" s="1"/>
  <c r="AM254" i="1" s="1"/>
  <c r="AP46" i="1"/>
  <c r="AR46" i="1" s="1"/>
  <c r="AT46" i="1" s="1"/>
  <c r="AV46" i="1" s="1"/>
  <c r="AX46" i="1" s="1"/>
  <c r="AZ46" i="1" s="1"/>
  <c r="BB46" i="1" s="1"/>
  <c r="AA257" i="1"/>
  <c r="AC257" i="1" s="1"/>
  <c r="AE257" i="1" s="1"/>
  <c r="AG257" i="1" s="1"/>
  <c r="AI257" i="1" s="1"/>
  <c r="AK257" i="1" s="1"/>
  <c r="AM257" i="1" s="1"/>
  <c r="AA36" i="1"/>
  <c r="AC36" i="1" s="1"/>
  <c r="AE36" i="1" s="1"/>
  <c r="AG36" i="1" s="1"/>
  <c r="AI36" i="1" s="1"/>
  <c r="AK36" i="1" s="1"/>
  <c r="AM36" i="1" s="1"/>
  <c r="AN250" i="1"/>
  <c r="AP250" i="1" s="1"/>
  <c r="AR250" i="1" s="1"/>
  <c r="AT250" i="1" s="1"/>
  <c r="AV250" i="1" s="1"/>
  <c r="AX250" i="1" s="1"/>
  <c r="AZ250" i="1" s="1"/>
  <c r="BB250" i="1" s="1"/>
  <c r="AP21" i="1"/>
  <c r="AR21" i="1" s="1"/>
  <c r="AT21" i="1" s="1"/>
  <c r="AV21" i="1" s="1"/>
  <c r="AX21" i="1" s="1"/>
  <c r="AZ21" i="1" s="1"/>
  <c r="BB21" i="1" s="1"/>
  <c r="AA251" i="1"/>
  <c r="AC251" i="1" s="1"/>
  <c r="AE251" i="1" s="1"/>
  <c r="AG251" i="1" s="1"/>
  <c r="AI251" i="1" s="1"/>
  <c r="AK251" i="1" s="1"/>
  <c r="AM251" i="1" s="1"/>
  <c r="AA22" i="1"/>
  <c r="AC22" i="1" s="1"/>
  <c r="AE22" i="1" s="1"/>
  <c r="AG22" i="1" s="1"/>
  <c r="AI22" i="1" s="1"/>
  <c r="AK22" i="1" s="1"/>
  <c r="AM22" i="1" s="1"/>
  <c r="AN251" i="1"/>
  <c r="AP251" i="1" s="1"/>
  <c r="AR251" i="1" s="1"/>
  <c r="AT251" i="1" s="1"/>
  <c r="AV251" i="1" s="1"/>
  <c r="AX251" i="1" s="1"/>
  <c r="AZ251" i="1" s="1"/>
  <c r="BB251" i="1" s="1"/>
  <c r="AP22" i="1"/>
  <c r="AR22" i="1" s="1"/>
  <c r="AT22" i="1" s="1"/>
  <c r="AV22" i="1" s="1"/>
  <c r="AX22" i="1" s="1"/>
  <c r="AZ22" i="1" s="1"/>
  <c r="BB22" i="1" s="1"/>
  <c r="AN257" i="1"/>
  <c r="AP257" i="1" s="1"/>
  <c r="AR257" i="1" s="1"/>
  <c r="AT257" i="1" s="1"/>
  <c r="AV257" i="1" s="1"/>
  <c r="AX257" i="1" s="1"/>
  <c r="AZ257" i="1" s="1"/>
  <c r="BB257" i="1" s="1"/>
  <c r="AP36" i="1"/>
  <c r="AR36" i="1" s="1"/>
  <c r="AT36" i="1" s="1"/>
  <c r="AV36" i="1" s="1"/>
  <c r="AX36" i="1" s="1"/>
  <c r="AZ36" i="1" s="1"/>
  <c r="BB36" i="1" s="1"/>
  <c r="AA250" i="1"/>
  <c r="AC250" i="1" s="1"/>
  <c r="AE250" i="1" s="1"/>
  <c r="AG250" i="1" s="1"/>
  <c r="AI250" i="1" s="1"/>
  <c r="AK250" i="1" s="1"/>
  <c r="AM250" i="1" s="1"/>
  <c r="AA21" i="1"/>
  <c r="AC21" i="1" s="1"/>
  <c r="AE21" i="1" s="1"/>
  <c r="AG21" i="1" s="1"/>
  <c r="AI21" i="1" s="1"/>
  <c r="AK21" i="1" s="1"/>
  <c r="AM21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X251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D250" i="1"/>
  <c r="F250" i="1" s="1"/>
  <c r="H250" i="1" s="1"/>
  <c r="J250" i="1" s="1"/>
  <c r="L250" i="1" s="1"/>
  <c r="N250" i="1" s="1"/>
  <c r="P250" i="1" s="1"/>
  <c r="R250" i="1" s="1"/>
  <c r="T250" i="1" s="1"/>
  <c r="V250" i="1" s="1"/>
  <c r="X250" i="1" s="1"/>
  <c r="D18" i="1"/>
  <c r="AN18" i="1"/>
  <c r="AA260" i="1"/>
  <c r="AC260" i="1" s="1"/>
  <c r="AE260" i="1" s="1"/>
  <c r="AG260" i="1" s="1"/>
  <c r="AI260" i="1" s="1"/>
  <c r="AK260" i="1" s="1"/>
  <c r="AM260" i="1" s="1"/>
  <c r="AN260" i="1"/>
  <c r="AP260" i="1" s="1"/>
  <c r="AR260" i="1" s="1"/>
  <c r="AT260" i="1" s="1"/>
  <c r="AV260" i="1" s="1"/>
  <c r="AX260" i="1" s="1"/>
  <c r="AZ260" i="1" s="1"/>
  <c r="BB260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AN247" i="1" l="1"/>
  <c r="AN263" i="1" s="1"/>
  <c r="AP18" i="1"/>
  <c r="AR18" i="1" s="1"/>
  <c r="AT18" i="1" s="1"/>
  <c r="AV18" i="1" s="1"/>
  <c r="AX18" i="1" s="1"/>
  <c r="AZ18" i="1" s="1"/>
  <c r="BB18" i="1" s="1"/>
  <c r="AA18" i="1"/>
  <c r="AC18" i="1" s="1"/>
  <c r="AE18" i="1" s="1"/>
  <c r="AG18" i="1" s="1"/>
  <c r="AI18" i="1" s="1"/>
  <c r="AK18" i="1" s="1"/>
  <c r="AM18" i="1" s="1"/>
  <c r="D247" i="1"/>
  <c r="F247" i="1" s="1"/>
  <c r="H247" i="1" s="1"/>
  <c r="J247" i="1" s="1"/>
  <c r="L247" i="1" s="1"/>
  <c r="N247" i="1" s="1"/>
  <c r="P247" i="1" s="1"/>
  <c r="R247" i="1" s="1"/>
  <c r="T247" i="1" s="1"/>
  <c r="V247" i="1" s="1"/>
  <c r="X247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AN253" i="1" l="1"/>
  <c r="AA247" i="1"/>
  <c r="AA263" i="1" s="1"/>
  <c r="AP247" i="1"/>
  <c r="AP263" i="1" s="1"/>
  <c r="AR247" i="1" l="1"/>
  <c r="AT247" i="1" s="1"/>
  <c r="AV247" i="1" s="1"/>
  <c r="AX247" i="1" s="1"/>
  <c r="AZ247" i="1" s="1"/>
  <c r="BB247" i="1" s="1"/>
  <c r="AC247" i="1"/>
  <c r="AE247" i="1" s="1"/>
  <c r="AG247" i="1" s="1"/>
  <c r="AI247" i="1" s="1"/>
  <c r="AK247" i="1" s="1"/>
  <c r="AM247" i="1" s="1"/>
</calcChain>
</file>

<file path=xl/sharedStrings.xml><?xml version="1.0" encoding="utf-8"?>
<sst xmlns="http://schemas.openxmlformats.org/spreadsheetml/2006/main" count="723" uniqueCount="378">
  <si>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</si>
  <si>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</si>
  <si>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</si>
  <si>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</si>
  <si>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</si>
  <si>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</si>
  <si>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</si>
  <si>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</si>
  <si>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</si>
  <si>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</si>
  <si>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</si>
  <si>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</si>
  <si>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</si>
  <si>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</si>
  <si>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</si>
  <si>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</si>
  <si>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</si>
  <si>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</si>
  <si>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</si>
  <si>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</si>
  <si>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</si>
  <si>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</si>
  <si>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</si>
  <si>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</si>
  <si>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</si>
  <si>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</si>
  <si>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</si>
  <si>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</si>
  <si>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</si>
  <si>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</si>
  <si>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</si>
  <si>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</si>
  <si>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</si>
  <si>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</si>
  <si>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</si>
  <si>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</si>
  <si>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</si>
  <si>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</si>
  <si>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</si>
  <si>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</si>
  <si>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</si>
  <si>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</si>
  <si>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</si>
  <si>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</si>
  <si>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</si>
  <si>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</si>
  <si>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</si>
  <si>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</si>
  <si>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</si>
  <si>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</si>
  <si>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</si>
  <si>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</si>
  <si>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</si>
  <si>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</si>
  <si>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</si>
  <si>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</si>
  <si>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</si>
  <si>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</si>
  <si>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</si>
  <si>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</si>
  <si>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</si>
  <si>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</si>
  <si>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</si>
  <si>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</si>
  <si>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</si>
  <si>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</si>
  <si>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</si>
  <si>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</si>
  <si>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</si>
  <si>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</si>
  <si>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</si>
  <si>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</si>
  <si>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</si>
  <si>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</si>
  <si>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</si>
  <si>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</si>
  <si>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</si>
  <si>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</si>
  <si>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</si>
  <si>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</si>
  <si>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</si>
  <si>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</si>
  <si>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</si>
  <si>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</si>
  <si>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</si>
  <si>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</si>
  <si>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</si>
  <si>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</si>
  <si>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</si>
  <si>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</si>
  <si>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</si>
  <si>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</si>
  <si>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</si>
  <si>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</si>
  <si>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</si>
  <si>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</si>
  <si>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</si>
  <si>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</si>
  <si>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</si>
  <si>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</si>
  <si>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</si>
  <si>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</si>
  <si>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</si>
  <si>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</si>
  <si>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</si>
  <si>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</si>
  <si>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</si>
  <si>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</si>
  <si>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</si>
  <si>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</si>
  <si>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</si>
  <si>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</si>
  <si>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</si>
  <si>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</si>
  <si>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</si>
  <si>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</si>
  <si>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</si>
  <si>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</si>
  <si>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</si>
  <si>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</si>
  <si>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</si>
  <si>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</si>
  <si>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</si>
  <si>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</si>
  <si>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</si>
  <si>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</si>
  <si>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</si>
  <si>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</si>
  <si>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</si>
  <si>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</si>
  <si>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</si>
  <si>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</si>
  <si>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</si>
  <si>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</si>
  <si>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</si>
  <si>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</si>
  <si>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</si>
  <si>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</si>
  <si>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</si>
  <si>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</si>
  <si>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</si>
  <si>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</si>
  <si>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</si>
  <si>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</si>
  <si>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</si>
  <si>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</si>
  <si>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</si>
  <si>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</si>
  <si>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</si>
  <si>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</si>
  <si>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</si>
  <si>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</si>
  <si>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</si>
  <si>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</si>
  <si>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</si>
  <si>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</si>
  <si>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</si>
  <si>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</si>
  <si>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</si>
  <si>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</si>
  <si>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</si>
  <si>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</si>
  <si>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</si>
  <si>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</si>
  <si>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</si>
  <si>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</si>
  <si>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</si>
  <si>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</si>
  <si>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</si>
  <si>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</si>
  <si>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</si>
  <si>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</si>
  <si>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</si>
  <si>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</si>
  <si>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</si>
  <si>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</si>
  <si>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</si>
  <si>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</si>
  <si>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</si>
  <si>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</si>
  <si>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</si>
  <si>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</si>
  <si>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</si>
  <si>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</si>
  <si>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</si>
  <si>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</si>
  <si>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</si>
  <si>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</si>
  <si>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</si>
  <si>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</si>
  <si>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</si>
  <si>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</si>
  <si>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</si>
  <si>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</si>
  <si>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</si>
  <si>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</si>
  <si>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</si>
  <si>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</si>
  <si>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</si>
  <si>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</si>
  <si>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</si>
  <si>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</si>
  <si>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</si>
  <si>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</si>
  <si>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</si>
  <si>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</si>
  <si>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</si>
  <si>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</si>
  <si>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</si>
  <si>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</si>
  <si>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</si>
  <si>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</si>
  <si>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</si>
  <si>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</si>
  <si>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</si>
  <si>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</si>
  <si>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</si>
  <si>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</si>
  <si>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</si>
  <si>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</si>
  <si>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</si>
  <si>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</si>
  <si>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</si>
  <si>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</si>
  <si>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</si>
  <si>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</si>
  <si>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</si>
  <si>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</si>
  <si>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</si>
  <si>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</si>
  <si>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</si>
  <si>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</si>
  <si>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</si>
  <si>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</si>
  <si>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</si>
  <si>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</si>
  <si>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</si>
  <si>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</si>
  <si>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</si>
  <si>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</si>
  <si>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</si>
  <si>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</si>
  <si>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</si>
  <si>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</si>
  <si>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</si>
  <si>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</si>
  <si>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</si>
  <si>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</si>
  <si>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</si>
  <si>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</si>
  <si>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</si>
  <si>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</si>
  <si>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</si>
  <si>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</si>
  <si>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</si>
  <si>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</si>
  <si>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</si>
  <si>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</si>
  <si>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</si>
  <si>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</si>
  <si>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</si>
  <si>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</si>
  <si>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</si>
  <si>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</si>
  <si>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</si>
  <si>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</si>
  <si>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</si>
  <si>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</si>
  <si>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</si>
  <si>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</si>
  <si>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</si>
  <si>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</si>
  <si>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</si>
  <si>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</si>
  <si>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</si>
  <si>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</si>
  <si>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</si>
  <si>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</si>
  <si>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</si>
  <si>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</si>
  <si>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</si>
  <si>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</si>
  <si>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</si>
  <si>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</si>
  <si>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</si>
  <si>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</si>
  <si>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</si>
  <si>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</si>
  <si>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</si>
  <si>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</si>
  <si>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</si>
  <si>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</si>
  <si>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</si>
  <si>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</si>
  <si>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</si>
  <si>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</si>
  <si>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</si>
  <si>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</si>
  <si>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</si>
  <si>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</si>
  <si>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</si>
  <si>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</si>
  <si>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</si>
  <si>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</si>
  <si>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</si>
  <si>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</si>
  <si>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</si>
  <si>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</si>
  <si>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</si>
  <si>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</si>
  <si>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</si>
  <si>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</si>
  <si>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</si>
  <si>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</si>
  <si>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</si>
  <si>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</si>
  <si>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</si>
  <si>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</si>
  <si>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</si>
  <si>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</si>
  <si>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</si>
  <si>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</si>
  <si>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</si>
  <si>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</si>
  <si>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</si>
  <si>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</si>
  <si>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</si>
  <si>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</si>
  <si>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</si>
  <si>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</si>
  <si>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</si>
  <si>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</si>
  <si>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</si>
  <si>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</si>
  <si>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</si>
  <si>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</si>
  <si>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</si>
  <si>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</si>
  <si>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</si>
  <si>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</si>
  <si>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</si>
  <si>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</si>
  <si>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</si>
  <si>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</si>
  <si>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</si>
  <si>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</si>
  <si>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</si>
  <si>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</si>
  <si>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</si>
  <si>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</si>
  <si>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</si>
  <si>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</si>
  <si>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</si>
  <si>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</si>
  <si>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</si>
  <si>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</si>
  <si>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</si>
  <si>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</si>
  <si>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</si>
  <si>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</si>
  <si>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</si>
  <si>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</si>
  <si>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</si>
  <si>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</si>
  <si>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</si>
  <si>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</si>
  <si>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99.</t>
  </si>
  <si>
    <t>Строительство приюта для содержания безнадзорных животных по ул. Верхне-Муллинской, 106а г. Перми</t>
  </si>
  <si>
    <t>9190041020</t>
  </si>
  <si>
    <t>100.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</si>
  <si>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</si>
  <si>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</si>
  <si>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</si>
  <si>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</si>
  <si>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Приобретение здания дворца культуры (с земельными участками), расположенного по адресу: г. Пермь, ул. Репина, 20</t>
  </si>
  <si>
    <t>12106ST420</t>
  </si>
  <si>
    <t>Реализация проекта, направленного на комплексное развитие городского наземного электрического транспорта г. Перми</t>
  </si>
  <si>
    <t>от 28.06.2022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</si>
</sst>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F266"/>
  <sheetViews>
    <sheetView tabSelected="1" zoomScale="68" zoomScaleNormal="68" workbookViewId="0">
      <selection activeCell="BP15" sqref="BP15"/>
    </sheetView>
  </sheetViews>
  <sheetFormatPr defaultColWidth="9.109375" defaultRowHeight="18" x14ac:dyDescent="0.35"/>
  <cols>
    <col min="1" max="1" width="5.5546875" style="89" customWidth="1"/>
    <col min="2" max="2" width="82.6640625" style="90" customWidth="1"/>
    <col min="3" max="3" width="21.33203125" style="90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66" hidden="1" customWidth="1"/>
    <col min="16" max="16" width="18.6640625" style="9" hidden="1" customWidth="1"/>
    <col min="17" max="17" width="17.5546875" style="9" hidden="1" customWidth="1"/>
    <col min="18" max="18" width="18.6640625" style="9" hidden="1" customWidth="1"/>
    <col min="19" max="19" width="17.5546875" style="9" hidden="1" customWidth="1"/>
    <col min="20" max="20" width="18.6640625" style="9" hidden="1" customWidth="1"/>
    <col min="21" max="21" width="17.5546875" style="9" hidden="1" customWidth="1"/>
    <col min="22" max="22" width="17.77734375" style="9" hidden="1" customWidth="1"/>
    <col min="23" max="23" width="17.109375" style="41" hidden="1" customWidth="1"/>
    <col min="24" max="24" width="18.6640625" style="66" customWidth="1"/>
    <col min="25" max="35" width="18.6640625" style="9" hidden="1" customWidth="1"/>
    <col min="36" max="36" width="17.44140625" style="9" hidden="1" customWidth="1"/>
    <col min="37" max="37" width="18" style="9" hidden="1" customWidth="1"/>
    <col min="38" max="38" width="18.109375" style="41" hidden="1" customWidth="1"/>
    <col min="39" max="39" width="18.6640625" style="66" customWidth="1"/>
    <col min="40" max="50" width="18.6640625" style="9" hidden="1" customWidth="1"/>
    <col min="51" max="51" width="17.6640625" style="9" hidden="1" customWidth="1"/>
    <col min="52" max="52" width="18.6640625" style="9" hidden="1" customWidth="1"/>
    <col min="53" max="53" width="17.6640625" style="41" hidden="1" customWidth="1"/>
    <col min="54" max="54" width="18.6640625" style="66" customWidth="1"/>
    <col min="55" max="55" width="17.88671875" style="21" hidden="1" customWidth="1"/>
    <col min="56" max="56" width="10" style="19" hidden="1" customWidth="1"/>
    <col min="57" max="57" width="9.44140625" style="3" hidden="1" customWidth="1"/>
    <col min="58" max="58" width="9.109375" style="3" hidden="1" customWidth="1"/>
    <col min="59" max="59" width="9.109375" style="89" customWidth="1"/>
    <col min="60" max="16384" width="9.109375" style="89"/>
  </cols>
  <sheetData>
    <row r="1" spans="1:55" x14ac:dyDescent="0.35">
      <c r="O1" s="9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44"/>
      <c r="BB1" s="98" t="s">
        <v>192</v>
      </c>
    </row>
    <row r="2" spans="1:55" x14ac:dyDescent="0.35">
      <c r="O2" s="9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44"/>
      <c r="BB2" s="98" t="s">
        <v>17</v>
      </c>
    </row>
    <row r="3" spans="1:55" x14ac:dyDescent="0.35">
      <c r="O3" s="9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44"/>
      <c r="BB3" s="98" t="s">
        <v>18</v>
      </c>
    </row>
    <row r="4" spans="1:55" x14ac:dyDescent="0.35">
      <c r="O4" s="9"/>
      <c r="AM4" s="133" t="s">
        <v>377</v>
      </c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3"/>
    </row>
    <row r="5" spans="1:55" x14ac:dyDescent="0.35">
      <c r="O5" s="9"/>
    </row>
    <row r="6" spans="1:55" ht="15.75" customHeight="1" x14ac:dyDescent="0.35">
      <c r="A6" s="91"/>
      <c r="B6" s="92"/>
      <c r="C6" s="92"/>
      <c r="D6" s="46"/>
      <c r="E6" s="46"/>
      <c r="F6" s="46"/>
      <c r="G6" s="56"/>
      <c r="H6" s="55"/>
      <c r="I6" s="58"/>
      <c r="J6" s="56"/>
      <c r="K6" s="61"/>
      <c r="L6" s="60"/>
      <c r="M6" s="62"/>
      <c r="N6" s="61"/>
      <c r="O6" s="9"/>
      <c r="P6" s="64"/>
      <c r="Q6" s="70"/>
      <c r="R6" s="65"/>
      <c r="S6" s="74"/>
      <c r="T6" s="73"/>
      <c r="U6" s="75"/>
      <c r="V6" s="74"/>
      <c r="W6" s="75"/>
      <c r="X6" s="67"/>
      <c r="Y6" s="46"/>
      <c r="Z6" s="46"/>
      <c r="AA6" s="46"/>
      <c r="AB6" s="56"/>
      <c r="AC6" s="55"/>
      <c r="AD6" s="58"/>
      <c r="AE6" s="56"/>
      <c r="AF6" s="62"/>
      <c r="AG6" s="60"/>
      <c r="AH6" s="70"/>
      <c r="AI6" s="64"/>
      <c r="AJ6" s="75"/>
      <c r="AK6" s="73"/>
      <c r="AL6" s="75"/>
      <c r="AM6" s="67"/>
      <c r="AN6" s="47"/>
      <c r="AO6" s="48"/>
      <c r="AP6" s="48"/>
      <c r="AQ6" s="57"/>
      <c r="AR6" s="49"/>
      <c r="AS6" s="59"/>
      <c r="AT6" s="49"/>
      <c r="AU6" s="63"/>
      <c r="AV6" s="49"/>
      <c r="AW6" s="71"/>
      <c r="AX6" s="49"/>
      <c r="AY6" s="76"/>
      <c r="AZ6" s="49"/>
      <c r="BA6" s="76"/>
      <c r="BB6" s="99" t="s">
        <v>192</v>
      </c>
      <c r="BC6" s="22"/>
    </row>
    <row r="7" spans="1:55" ht="15.75" customHeight="1" x14ac:dyDescent="0.35">
      <c r="A7" s="91"/>
      <c r="B7" s="92"/>
      <c r="C7" s="92"/>
      <c r="D7" s="46"/>
      <c r="E7" s="46"/>
      <c r="F7" s="46"/>
      <c r="G7" s="56"/>
      <c r="H7" s="55"/>
      <c r="I7" s="58"/>
      <c r="J7" s="56"/>
      <c r="K7" s="61"/>
      <c r="L7" s="60"/>
      <c r="M7" s="62"/>
      <c r="N7" s="61"/>
      <c r="O7" s="9"/>
      <c r="P7" s="64"/>
      <c r="Q7" s="70"/>
      <c r="R7" s="65"/>
      <c r="S7" s="74"/>
      <c r="T7" s="73"/>
      <c r="U7" s="75"/>
      <c r="V7" s="74"/>
      <c r="W7" s="75"/>
      <c r="X7" s="67"/>
      <c r="Y7" s="46"/>
      <c r="Z7" s="46"/>
      <c r="AA7" s="46"/>
      <c r="AB7" s="56"/>
      <c r="AC7" s="55"/>
      <c r="AD7" s="58"/>
      <c r="AE7" s="56"/>
      <c r="AF7" s="62"/>
      <c r="AG7" s="60"/>
      <c r="AH7" s="70"/>
      <c r="AI7" s="64"/>
      <c r="AJ7" s="75"/>
      <c r="AK7" s="73"/>
      <c r="AL7" s="75"/>
      <c r="AM7" s="67"/>
      <c r="AN7" s="47"/>
      <c r="AO7" s="48"/>
      <c r="AP7" s="48"/>
      <c r="AQ7" s="57"/>
      <c r="AR7" s="49"/>
      <c r="AS7" s="59"/>
      <c r="AT7" s="49"/>
      <c r="AU7" s="63"/>
      <c r="AV7" s="49"/>
      <c r="AW7" s="71"/>
      <c r="AX7" s="49"/>
      <c r="AY7" s="76"/>
      <c r="AZ7" s="49"/>
      <c r="BA7" s="76"/>
      <c r="BB7" s="99" t="s">
        <v>17</v>
      </c>
      <c r="BC7" s="22"/>
    </row>
    <row r="8" spans="1:55" ht="15.75" customHeight="1" x14ac:dyDescent="0.35">
      <c r="A8" s="91"/>
      <c r="B8" s="92"/>
      <c r="C8" s="92"/>
      <c r="D8" s="46"/>
      <c r="E8" s="46"/>
      <c r="F8" s="46"/>
      <c r="G8" s="56"/>
      <c r="H8" s="55"/>
      <c r="I8" s="58"/>
      <c r="J8" s="56"/>
      <c r="K8" s="61"/>
      <c r="L8" s="60"/>
      <c r="M8" s="62"/>
      <c r="N8" s="61"/>
      <c r="O8" s="9"/>
      <c r="P8" s="64"/>
      <c r="Q8" s="70"/>
      <c r="R8" s="65"/>
      <c r="S8" s="74"/>
      <c r="T8" s="73"/>
      <c r="U8" s="75"/>
      <c r="V8" s="74"/>
      <c r="W8" s="75"/>
      <c r="X8" s="67"/>
      <c r="Y8" s="46"/>
      <c r="Z8" s="46"/>
      <c r="AA8" s="46"/>
      <c r="AB8" s="56"/>
      <c r="AC8" s="55"/>
      <c r="AD8" s="58"/>
      <c r="AE8" s="56"/>
      <c r="AF8" s="62"/>
      <c r="AG8" s="60"/>
      <c r="AH8" s="70"/>
      <c r="AI8" s="64"/>
      <c r="AJ8" s="75"/>
      <c r="AK8" s="73"/>
      <c r="AL8" s="75"/>
      <c r="AM8" s="67"/>
      <c r="AN8" s="47"/>
      <c r="AO8" s="48"/>
      <c r="AP8" s="48"/>
      <c r="AQ8" s="57"/>
      <c r="AR8" s="49"/>
      <c r="AS8" s="59"/>
      <c r="AT8" s="49"/>
      <c r="AU8" s="63"/>
      <c r="AV8" s="49"/>
      <c r="AW8" s="71"/>
      <c r="AX8" s="49"/>
      <c r="AY8" s="76"/>
      <c r="AZ8" s="49"/>
      <c r="BA8" s="76"/>
      <c r="BB8" s="99" t="s">
        <v>18</v>
      </c>
      <c r="BC8" s="22"/>
    </row>
    <row r="9" spans="1:55" ht="15.75" customHeight="1" x14ac:dyDescent="0.35">
      <c r="A9" s="91"/>
      <c r="B9" s="92"/>
      <c r="C9" s="92"/>
      <c r="D9" s="46"/>
      <c r="E9" s="46"/>
      <c r="F9" s="46"/>
      <c r="G9" s="56"/>
      <c r="H9" s="55"/>
      <c r="I9" s="58"/>
      <c r="J9" s="56"/>
      <c r="K9" s="61"/>
      <c r="L9" s="60"/>
      <c r="M9" s="62"/>
      <c r="N9" s="61"/>
      <c r="O9" s="67"/>
      <c r="P9" s="64"/>
      <c r="Q9" s="70"/>
      <c r="R9" s="65"/>
      <c r="S9" s="74"/>
      <c r="T9" s="73"/>
      <c r="U9" s="75"/>
      <c r="V9" s="74"/>
      <c r="W9" s="75"/>
      <c r="X9" s="67"/>
      <c r="Y9" s="46"/>
      <c r="Z9" s="46"/>
      <c r="AA9" s="46"/>
      <c r="AB9" s="56"/>
      <c r="AC9" s="55"/>
      <c r="AD9" s="58"/>
      <c r="AE9" s="56"/>
      <c r="AF9" s="62"/>
      <c r="AG9" s="60"/>
      <c r="AH9" s="70"/>
      <c r="AI9" s="64"/>
      <c r="AJ9" s="75"/>
      <c r="AK9" s="73"/>
      <c r="AL9" s="75"/>
      <c r="AM9" s="67"/>
      <c r="AN9" s="47"/>
      <c r="AO9" s="48"/>
      <c r="AP9" s="48"/>
      <c r="AQ9" s="57"/>
      <c r="AR9" s="10"/>
      <c r="AS9" s="59"/>
      <c r="AT9" s="10"/>
      <c r="AU9" s="63"/>
      <c r="AV9" s="10"/>
      <c r="AW9" s="71"/>
      <c r="AX9" s="10"/>
      <c r="AY9" s="76"/>
      <c r="AZ9" s="10"/>
      <c r="BA9" s="77"/>
      <c r="BB9" s="98" t="s">
        <v>314</v>
      </c>
      <c r="BC9" s="22"/>
    </row>
    <row r="10" spans="1:55" ht="15.75" customHeight="1" x14ac:dyDescent="0.35">
      <c r="A10" s="91"/>
      <c r="B10" s="92"/>
      <c r="C10" s="92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67"/>
      <c r="P10" s="85"/>
      <c r="Q10" s="85"/>
      <c r="R10" s="85"/>
      <c r="S10" s="85"/>
      <c r="T10" s="85"/>
      <c r="U10" s="85"/>
      <c r="V10" s="85"/>
      <c r="W10" s="85"/>
      <c r="X10" s="67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67"/>
      <c r="AN10" s="86"/>
      <c r="AO10" s="87"/>
      <c r="AP10" s="87"/>
      <c r="AQ10" s="87"/>
      <c r="AR10" s="84"/>
      <c r="AS10" s="87"/>
      <c r="AT10" s="84"/>
      <c r="AU10" s="87"/>
      <c r="AV10" s="84"/>
      <c r="AW10" s="87"/>
      <c r="AX10" s="84"/>
      <c r="AY10" s="87"/>
      <c r="AZ10" s="84"/>
      <c r="BA10" s="88"/>
      <c r="BB10" s="98"/>
      <c r="BC10" s="22"/>
    </row>
    <row r="11" spans="1:55" ht="15.75" customHeight="1" x14ac:dyDescent="0.35">
      <c r="A11" s="135" t="s">
        <v>22</v>
      </c>
      <c r="B11" s="136"/>
      <c r="C11" s="136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8"/>
      <c r="AN11" s="139"/>
      <c r="AO11" s="140"/>
      <c r="AP11" s="140"/>
      <c r="AQ11" s="141"/>
      <c r="AR11" s="140"/>
      <c r="AS11" s="141"/>
      <c r="AT11" s="141"/>
      <c r="AU11" s="141"/>
      <c r="AV11" s="140"/>
      <c r="AW11" s="141"/>
      <c r="AX11" s="140"/>
      <c r="AY11" s="141"/>
      <c r="AZ11" s="140"/>
      <c r="BA11" s="141"/>
      <c r="BB11" s="142"/>
      <c r="BC11" s="22"/>
    </row>
    <row r="12" spans="1:55" ht="19.5" customHeight="1" x14ac:dyDescent="0.35">
      <c r="A12" s="135" t="s">
        <v>35</v>
      </c>
      <c r="B12" s="136"/>
      <c r="C12" s="136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8"/>
      <c r="AN12" s="139"/>
      <c r="AO12" s="140"/>
      <c r="AP12" s="140"/>
      <c r="AQ12" s="141"/>
      <c r="AR12" s="140"/>
      <c r="AS12" s="141"/>
      <c r="AT12" s="141"/>
      <c r="AU12" s="141"/>
      <c r="AV12" s="140"/>
      <c r="AW12" s="141"/>
      <c r="AX12" s="140"/>
      <c r="AY12" s="141"/>
      <c r="AZ12" s="140"/>
      <c r="BA12" s="141"/>
      <c r="BB12" s="142"/>
      <c r="BC12" s="22"/>
    </row>
    <row r="13" spans="1:55" x14ac:dyDescent="0.35">
      <c r="A13" s="143"/>
      <c r="B13" s="136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8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8"/>
      <c r="AN13" s="139"/>
      <c r="AO13" s="140"/>
      <c r="AP13" s="140"/>
      <c r="AQ13" s="141"/>
      <c r="AR13" s="140"/>
      <c r="AS13" s="141"/>
      <c r="AT13" s="141"/>
      <c r="AU13" s="141"/>
      <c r="AV13" s="140"/>
      <c r="AW13" s="141"/>
      <c r="AX13" s="140"/>
      <c r="AY13" s="141"/>
      <c r="AZ13" s="140"/>
      <c r="BA13" s="141"/>
      <c r="BB13" s="142"/>
      <c r="BC13" s="22"/>
    </row>
    <row r="14" spans="1:55" x14ac:dyDescent="0.35">
      <c r="A14" s="93"/>
      <c r="B14" s="92"/>
      <c r="C14" s="92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67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67"/>
      <c r="AN14" s="86"/>
      <c r="AO14" s="87"/>
      <c r="AP14" s="87"/>
      <c r="AQ14" s="88"/>
      <c r="AR14" s="87"/>
      <c r="AS14" s="88"/>
      <c r="AT14" s="88"/>
      <c r="AU14" s="88"/>
      <c r="AV14" s="87"/>
      <c r="AW14" s="88"/>
      <c r="AX14" s="87"/>
      <c r="AY14" s="88"/>
      <c r="AZ14" s="87"/>
      <c r="BA14" s="88"/>
      <c r="BB14" s="100"/>
      <c r="BC14" s="22"/>
    </row>
    <row r="15" spans="1:55" x14ac:dyDescent="0.35">
      <c r="A15" s="94"/>
      <c r="B15" s="95"/>
      <c r="C15" s="95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44"/>
      <c r="BB15" s="98" t="s">
        <v>16</v>
      </c>
    </row>
    <row r="16" spans="1:55" ht="18.75" customHeight="1" x14ac:dyDescent="0.35">
      <c r="A16" s="127" t="s">
        <v>0</v>
      </c>
      <c r="B16" s="127" t="s">
        <v>13</v>
      </c>
      <c r="C16" s="127" t="s">
        <v>1</v>
      </c>
      <c r="D16" s="121" t="s">
        <v>23</v>
      </c>
      <c r="E16" s="121" t="s">
        <v>303</v>
      </c>
      <c r="F16" s="121" t="s">
        <v>23</v>
      </c>
      <c r="G16" s="121" t="s">
        <v>313</v>
      </c>
      <c r="H16" s="119" t="s">
        <v>23</v>
      </c>
      <c r="I16" s="121" t="s">
        <v>335</v>
      </c>
      <c r="J16" s="119" t="s">
        <v>23</v>
      </c>
      <c r="K16" s="121" t="s">
        <v>336</v>
      </c>
      <c r="L16" s="119" t="s">
        <v>23</v>
      </c>
      <c r="M16" s="121" t="s">
        <v>339</v>
      </c>
      <c r="N16" s="119" t="s">
        <v>23</v>
      </c>
      <c r="O16" s="149" t="s">
        <v>340</v>
      </c>
      <c r="P16" s="119" t="s">
        <v>23</v>
      </c>
      <c r="Q16" s="121" t="s">
        <v>351</v>
      </c>
      <c r="R16" s="119" t="s">
        <v>23</v>
      </c>
      <c r="S16" s="121" t="s">
        <v>352</v>
      </c>
      <c r="T16" s="119" t="s">
        <v>23</v>
      </c>
      <c r="U16" s="121" t="s">
        <v>363</v>
      </c>
      <c r="V16" s="119" t="s">
        <v>23</v>
      </c>
      <c r="W16" s="125" t="s">
        <v>364</v>
      </c>
      <c r="X16" s="127" t="s">
        <v>23</v>
      </c>
      <c r="Y16" s="146" t="s">
        <v>29</v>
      </c>
      <c r="Z16" s="146" t="s">
        <v>303</v>
      </c>
      <c r="AA16" s="123" t="s">
        <v>29</v>
      </c>
      <c r="AB16" s="121" t="s">
        <v>313</v>
      </c>
      <c r="AC16" s="119" t="s">
        <v>29</v>
      </c>
      <c r="AD16" s="121" t="s">
        <v>335</v>
      </c>
      <c r="AE16" s="119" t="s">
        <v>29</v>
      </c>
      <c r="AF16" s="121" t="s">
        <v>336</v>
      </c>
      <c r="AG16" s="119" t="s">
        <v>29</v>
      </c>
      <c r="AH16" s="121" t="s">
        <v>340</v>
      </c>
      <c r="AI16" s="119" t="s">
        <v>29</v>
      </c>
      <c r="AJ16" s="121" t="s">
        <v>352</v>
      </c>
      <c r="AK16" s="119" t="s">
        <v>29</v>
      </c>
      <c r="AL16" s="125" t="s">
        <v>364</v>
      </c>
      <c r="AM16" s="127" t="s">
        <v>29</v>
      </c>
      <c r="AN16" s="123" t="s">
        <v>36</v>
      </c>
      <c r="AO16" s="121" t="s">
        <v>303</v>
      </c>
      <c r="AP16" s="123" t="s">
        <v>36</v>
      </c>
      <c r="AQ16" s="121" t="s">
        <v>313</v>
      </c>
      <c r="AR16" s="119" t="s">
        <v>36</v>
      </c>
      <c r="AS16" s="121" t="s">
        <v>313</v>
      </c>
      <c r="AT16" s="119" t="s">
        <v>36</v>
      </c>
      <c r="AU16" s="121" t="s">
        <v>336</v>
      </c>
      <c r="AV16" s="119" t="s">
        <v>36</v>
      </c>
      <c r="AW16" s="121" t="s">
        <v>336</v>
      </c>
      <c r="AX16" s="119" t="s">
        <v>36</v>
      </c>
      <c r="AY16" s="121" t="s">
        <v>352</v>
      </c>
      <c r="AZ16" s="119" t="s">
        <v>36</v>
      </c>
      <c r="BA16" s="125" t="s">
        <v>364</v>
      </c>
      <c r="BB16" s="127" t="s">
        <v>36</v>
      </c>
      <c r="BC16" s="23"/>
    </row>
    <row r="17" spans="1:58" x14ac:dyDescent="0.35">
      <c r="A17" s="128"/>
      <c r="B17" s="128"/>
      <c r="C17" s="128"/>
      <c r="D17" s="122"/>
      <c r="E17" s="122"/>
      <c r="F17" s="122"/>
      <c r="G17" s="122"/>
      <c r="H17" s="120"/>
      <c r="I17" s="122"/>
      <c r="J17" s="120"/>
      <c r="K17" s="122"/>
      <c r="L17" s="120"/>
      <c r="M17" s="122"/>
      <c r="N17" s="120"/>
      <c r="O17" s="150"/>
      <c r="P17" s="120"/>
      <c r="Q17" s="122"/>
      <c r="R17" s="120"/>
      <c r="S17" s="122"/>
      <c r="T17" s="120"/>
      <c r="U17" s="122"/>
      <c r="V17" s="120"/>
      <c r="W17" s="126"/>
      <c r="X17" s="128"/>
      <c r="Y17" s="147"/>
      <c r="Z17" s="147"/>
      <c r="AA17" s="124"/>
      <c r="AB17" s="122"/>
      <c r="AC17" s="120"/>
      <c r="AD17" s="122"/>
      <c r="AE17" s="120"/>
      <c r="AF17" s="122"/>
      <c r="AG17" s="120"/>
      <c r="AH17" s="122"/>
      <c r="AI17" s="120"/>
      <c r="AJ17" s="122"/>
      <c r="AK17" s="120"/>
      <c r="AL17" s="126"/>
      <c r="AM17" s="128"/>
      <c r="AN17" s="124"/>
      <c r="AO17" s="122"/>
      <c r="AP17" s="124"/>
      <c r="AQ17" s="122"/>
      <c r="AR17" s="120"/>
      <c r="AS17" s="122"/>
      <c r="AT17" s="120"/>
      <c r="AU17" s="122"/>
      <c r="AV17" s="120"/>
      <c r="AW17" s="122"/>
      <c r="AX17" s="120"/>
      <c r="AY17" s="122"/>
      <c r="AZ17" s="120"/>
      <c r="BA17" s="126"/>
      <c r="BB17" s="128"/>
      <c r="BC17" s="24"/>
    </row>
    <row r="18" spans="1:58" x14ac:dyDescent="0.35">
      <c r="A18" s="96"/>
      <c r="B18" s="97" t="s">
        <v>2</v>
      </c>
      <c r="C18" s="97"/>
      <c r="D18" s="32">
        <f>D23+D24+D25+D27+D31+D36+D40+D46+D51+D52+D53+D54+D55+D59+D64+D69+D70+D71+D72+D73+D74+D75+D76+D77+D78+D79+D80+D81+D82</f>
        <v>1020909.7000000001</v>
      </c>
      <c r="E18" s="33">
        <f>E23+E24+E25+E27+E31+E36+E40+E46+E51+E52+E53+E54+E55+E59+E64+E69+E70+E71+E72+E73+E74+E75+E76+E77+E78+E79+E80+E81+E82+E41</f>
        <v>398635.03</v>
      </c>
      <c r="F18" s="33">
        <f>D18+E18</f>
        <v>1419544.73</v>
      </c>
      <c r="G18" s="33">
        <f>G23+G24+G25+G27+G31+G36+G40+G46+G51+G52+G53+G54+G55+G59+G64+G69+G70+G71+G72+G73+G74+G75+G76+G77+G78+G79+G80+G81+G82+G41+G83</f>
        <v>10480.867</v>
      </c>
      <c r="H18" s="33">
        <f>F18+G18</f>
        <v>1430025.5970000001</v>
      </c>
      <c r="I18" s="33">
        <f>I23+I24+I25+I27+I31+I36+I40+I46+I51+I52+I53+I54+I55+I59+I64+I69+I70+I71+I72+I73+I74+I75+I76+I77+I78+I79+I80+I81+I82+I41+I83</f>
        <v>-936.10399999999993</v>
      </c>
      <c r="J18" s="33">
        <f>H18+I18</f>
        <v>1429089.493</v>
      </c>
      <c r="K18" s="33">
        <f>K23+K24+K25+K27+K31+K36+K40+K46+K51+K52+K53+K54+K55+K59+K64+K69+K70+K71+K72+K73+K74+K75+K76+K77+K78+K79+K80+K81+K82+K41+K83</f>
        <v>0</v>
      </c>
      <c r="L18" s="33">
        <f>J18+K18</f>
        <v>1429089.493</v>
      </c>
      <c r="M18" s="33">
        <f>M23+M24+M25+M27+M31+M36+M40+M46+M51+M52+M53+M54+M55+M59+M64+M69+M70+M71+M72+M73+M74+M75+M76+M77+M78+M79+M80+M81+M82+M41+M83</f>
        <v>0</v>
      </c>
      <c r="N18" s="33">
        <f>L18+M18</f>
        <v>1429089.493</v>
      </c>
      <c r="O18" s="33">
        <f>O23+O24+O25+O27+O31+O36+O40+O46+O51+O52+O53+O54+O55+O59+O64+O69+O70+O71+O72+O73+O74+O75+O76+O77+O78+O79+O80+O81+O82+O41+O83+O26+O84+O85</f>
        <v>-5405.6870000000017</v>
      </c>
      <c r="P18" s="33">
        <f>N18+O18</f>
        <v>1423683.8060000001</v>
      </c>
      <c r="Q18" s="33">
        <f>Q23+Q24+Q25+Q27+Q31+Q36+Q40+Q46+Q51+Q52+Q53+Q54+Q55+Q59+Q64+Q69+Q70+Q71+Q72+Q73+Q74+Q75+Q76+Q77+Q78+Q79+Q80+Q81+Q82+Q41+Q83+Q26+Q84+Q85</f>
        <v>0</v>
      </c>
      <c r="R18" s="33">
        <f>P18+Q18</f>
        <v>1423683.8060000001</v>
      </c>
      <c r="S18" s="33">
        <f>S23+S24+S25+S27+S31+S36+S40+S46+S51+S52+S53+S54+S55+S59+S64+S69+S70+S71+S72+S73+S74+S75+S76+S77+S78+S79+S80+S81+S82+S41+S83+S26+S84+S85+S86+S87</f>
        <v>-28219.760000000002</v>
      </c>
      <c r="T18" s="33">
        <f>R18+S18</f>
        <v>1395464.0460000001</v>
      </c>
      <c r="U18" s="31">
        <f>U23+U24+U25+U27+U31+U36+U40+U46+U51+U52+U53+U54+U55+U59+U64+U69+U70+U71+U72+U73+U74+U75+U76+U77+U78+U79+U80+U81+U82+U41+U83+U26+U84+U85+U86+U87</f>
        <v>0</v>
      </c>
      <c r="V18" s="33">
        <f>T18+U18</f>
        <v>1395464.0460000001</v>
      </c>
      <c r="W18" s="33">
        <f>W23+W24+W25+W27+W31+W36+W40+W46+W51+W52+W53+W54+W55+W59+W64+W69+W70+W71+W72+W73+W74+W75+W76+W77+W78+W79+W80+W81+W82+W41+W83+W26+W84+W85+W86+W87</f>
        <v>-37746.762999999999</v>
      </c>
      <c r="X18" s="68">
        <f>V18+W18</f>
        <v>1357717.2830000001</v>
      </c>
      <c r="Y18" s="33">
        <f>Y23+Y24+Y25+Y27+Y31+Y36+Y40+Y46+Y51+Y52+Y53+Y54+Y55+Y59+Y64+Y69+Y70+Y71+Y72+Y73+Y74+Y75+Y76+Y77+Y78+Y79+Y80+Y81+Y82</f>
        <v>1592185.8999999994</v>
      </c>
      <c r="Z18" s="33">
        <f>Z23+Z24+Z25+Z27+Z31+Z36+Z40+Z46+Z51+Z52+Z53+Z54+Z55+Z59+Z64+Z69+Z70+Z71+Z72+Z73+Z74+Z75+Z76+Z77+Z78+Z79+Z80+Z81+Z82+Z41</f>
        <v>779269.19</v>
      </c>
      <c r="AA18" s="33">
        <f>Y18+Z18</f>
        <v>2371455.0899999994</v>
      </c>
      <c r="AB18" s="33">
        <f>AB23+AB24+AB25+AB27+AB31+AB36+AB40+AB46+AB51+AB52+AB53+AB54+AB55+AB59+AB64+AB69+AB70+AB71+AB72+AB73+AB74+AB75+AB76+AB77+AB78+AB79+AB80+AB81+AB82+AB41+AB83</f>
        <v>0</v>
      </c>
      <c r="AC18" s="33">
        <f>AA18+AB18</f>
        <v>2371455.0899999994</v>
      </c>
      <c r="AD18" s="33">
        <f>AD23+AD24+AD25+AD27+AD31+AD36+AD40+AD46+AD51+AD52+AD53+AD54+AD55+AD59+AD64+AD69+AD70+AD71+AD72+AD73+AD74+AD75+AD76+AD77+AD78+AD79+AD80+AD81+AD82+AD41+AD83</f>
        <v>0</v>
      </c>
      <c r="AE18" s="33">
        <f>AC18+AD18</f>
        <v>2371455.0899999994</v>
      </c>
      <c r="AF18" s="33">
        <f>AF23+AF24+AF25+AF27+AF31+AF36+AF40+AF46+AF51+AF52+AF53+AF54+AF55+AF59+AF64+AF69+AF70+AF71+AF72+AF73+AF74+AF75+AF76+AF77+AF78+AF79+AF80+AF81+AF82+AF41+AF83</f>
        <v>0</v>
      </c>
      <c r="AG18" s="33">
        <f>AE18+AF18</f>
        <v>2371455.0899999994</v>
      </c>
      <c r="AH18" s="33">
        <f>AH23+AH24+AH25+AH27+AH31+AH36+AH40+AH46+AH51+AH52+AH53+AH54+AH55+AH59+AH64+AH69+AH70+AH71+AH72+AH73+AH74+AH75+AH76+AH77+AH78+AH79+AH80+AH81+AH82+AH41+AH83+AH26+AH84+AH85</f>
        <v>0</v>
      </c>
      <c r="AI18" s="33">
        <f>AG18+AH18</f>
        <v>2371455.0899999994</v>
      </c>
      <c r="AJ18" s="31">
        <f>AJ23+AJ24+AJ25+AJ27+AJ31+AJ36+AJ40+AJ46+AJ51+AJ52+AJ53+AJ54+AJ55+AJ59+AJ64+AJ69+AJ70+AJ71+AJ72+AJ73+AJ74+AJ75+AJ76+AJ77+AJ78+AJ79+AJ80+AJ81+AJ82+AJ41+AJ83+AJ26+AJ84+AJ85+AJ86+AJ87</f>
        <v>18748.326000000001</v>
      </c>
      <c r="AK18" s="33">
        <f>AI18+AJ18</f>
        <v>2390203.4159999993</v>
      </c>
      <c r="AL18" s="33">
        <f>AL23+AL24+AL25+AL27+AL31+AL36+AL40+AL46+AL51+AL52+AL53+AL54+AL55+AL59+AL64+AL69+AL70+AL71+AL72+AL73+AL74+AL75+AL76+AL77+AL78+AL79+AL80+AL81+AL82+AL41+AL83+AL26+AL84+AL85+AL86+AL87</f>
        <v>37703.5</v>
      </c>
      <c r="AM18" s="68">
        <f>AK18+AL18</f>
        <v>2427906.9159999993</v>
      </c>
      <c r="AN18" s="33">
        <f>AN23+AN24+AN25+AN27+AN31+AN36+AN40+AN46+AN51+AN52+AN53+AN54+AN55+AN59+AN64+AN69+AN70+AN71+AN72+AN73+AN74+AN75+AN76+AN77+AN78+AN79+AN80+AN81+AN82</f>
        <v>884457.8</v>
      </c>
      <c r="AO18" s="33">
        <f>AO23+AO24+AO25+AO27+AO31+AO36+AO40+AO46+AO51+AO52+AO53+AO54+AO55+AO59+AO64+AO69+AO70+AO71+AO72+AO73+AO74+AO75+AO76+AO77+AO78+AO79+AO80+AO81+AO82+AO41</f>
        <v>52623.150000000023</v>
      </c>
      <c r="AP18" s="33">
        <f>AN18+AO18</f>
        <v>937080.95000000007</v>
      </c>
      <c r="AQ18" s="33">
        <f>AQ23+AQ24+AQ25+AQ27+AQ31+AQ36+AQ40+AQ46+AQ51+AQ52+AQ53+AQ54+AQ55+AQ59+AQ64+AQ69+AQ70+AQ71+AQ72+AQ73+AQ74+AQ75+AQ76+AQ77+AQ78+AQ79+AQ80+AQ81+AQ82+AQ41+AQ83</f>
        <v>0</v>
      </c>
      <c r="AR18" s="33">
        <f>AP18+AQ18</f>
        <v>937080.95000000007</v>
      </c>
      <c r="AS18" s="33">
        <f>AS23+AS24+AS25+AS27+AS31+AS36+AS40+AS46+AS51+AS52+AS53+AS54+AS55+AS59+AS64+AS69+AS70+AS71+AS72+AS73+AS74+AS75+AS76+AS77+AS78+AS79+AS80+AS81+AS82+AS41+AS83</f>
        <v>0</v>
      </c>
      <c r="AT18" s="33">
        <f>AR18+AS18</f>
        <v>937080.95000000007</v>
      </c>
      <c r="AU18" s="33">
        <f>AU23+AU24+AU25+AU27+AU31+AU36+AU40+AU46+AU51+AU52+AU53+AU54+AU55+AU59+AU64+AU69+AU70+AU71+AU72+AU73+AU74+AU75+AU76+AU77+AU78+AU79+AU80+AU81+AU82+AU41+AU83</f>
        <v>0</v>
      </c>
      <c r="AV18" s="33">
        <f>AT18+AU18</f>
        <v>937080.95000000007</v>
      </c>
      <c r="AW18" s="33">
        <f>AW23+AW24+AW25+AW27+AW31+AW36+AW40+AW46+AW51+AW52+AW53+AW54+AW55+AW59+AW64+AW69+AW70+AW71+AW72+AW73+AW74+AW75+AW76+AW77+AW78+AW79+AW80+AW81+AW82+AW41+AW83+AW26+AW84+AW85</f>
        <v>23622.800000000003</v>
      </c>
      <c r="AX18" s="33">
        <f>AV18+AW18</f>
        <v>960703.75000000012</v>
      </c>
      <c r="AY18" s="31">
        <f>AY23+AY24+AY25+AY27+AY31+AY36+AY40+AY46+AY51+AY52+AY53+AY54+AY55+AY59+AY64+AY69+AY70+AY71+AY72+AY73+AY74+AY75+AY76+AY77+AY78+AY79+AY80+AY81+AY82+AY41+AY83+AY26+AY84+AY85+AY86+AY87</f>
        <v>0</v>
      </c>
      <c r="AZ18" s="33">
        <f>AX18+AY18</f>
        <v>960703.75000000012</v>
      </c>
      <c r="BA18" s="33">
        <f>BA23+BA24+BA25+BA27+BA31+BA36+BA40+BA46+BA51+BA52+BA53+BA54+BA55+BA59+BA64+BA69+BA70+BA71+BA72+BA73+BA74+BA75+BA76+BA77+BA78+BA79+BA80+BA81+BA82+BA41+BA83+BA26+BA84+BA85+BA86+BA87</f>
        <v>0</v>
      </c>
      <c r="BB18" s="68">
        <f>AZ18+BA18</f>
        <v>960703.75000000012</v>
      </c>
      <c r="BC18" s="27"/>
      <c r="BD18" s="20"/>
      <c r="BE18" s="14"/>
      <c r="BF18" s="14"/>
    </row>
    <row r="19" spans="1:58" x14ac:dyDescent="0.35">
      <c r="A19" s="96"/>
      <c r="B19" s="97" t="s">
        <v>5</v>
      </c>
      <c r="C19" s="97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1"/>
      <c r="V19" s="33"/>
      <c r="W19" s="33"/>
      <c r="X19" s="68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1"/>
      <c r="AK19" s="33"/>
      <c r="AL19" s="33"/>
      <c r="AM19" s="68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1"/>
      <c r="AZ19" s="33"/>
      <c r="BA19" s="33"/>
      <c r="BB19" s="68"/>
      <c r="BC19" s="27"/>
      <c r="BD19" s="20"/>
      <c r="BE19" s="14"/>
      <c r="BF19" s="14"/>
    </row>
    <row r="20" spans="1:58" s="14" customFormat="1" hidden="1" x14ac:dyDescent="0.35">
      <c r="A20" s="12"/>
      <c r="B20" s="15" t="s">
        <v>6</v>
      </c>
      <c r="C20" s="34"/>
      <c r="D20" s="32">
        <f>D23+D24+D25+D40+D48+D51+D52+D53+D54+D57+D59+D66+D69+D70+D71+D72+D73+D74+D75+D76+D77+D78+D79+D80+D81+D82+D29</f>
        <v>412066.30000000005</v>
      </c>
      <c r="E20" s="33">
        <f>E23+E24+E25+E40+E48+E51+E52+E53+E54+E57+E66+E69+E70+E71+E72+E73+E74+E75+E76+E77+E78+E79+E80+E81+E82+E29+E33+E43+E61</f>
        <v>335641.93</v>
      </c>
      <c r="F20" s="33">
        <f t="shared" ref="F20:F102" si="0">D20+E20</f>
        <v>747708.23</v>
      </c>
      <c r="G20" s="33">
        <f>G23+G24+G25+G40+G48+G51+G52+G53+G54+G57+G66+G69+G70+G71+G72+G73+G74+G75+G76+G77+G78+G79+G80+G81+G82+G29+G33+G43+G61+G83</f>
        <v>10480.867000000002</v>
      </c>
      <c r="H20" s="33">
        <f t="shared" ref="H20" si="1">F20+G20</f>
        <v>758189.09699999995</v>
      </c>
      <c r="I20" s="33">
        <f>I23+I24+I25+I40+I48+I51+I52+I53+I54+I57+I66+I69+I70+I71+I72+I73+I74+I75+I76+I77+I78+I79+I80+I81+I82+I29+I33+I43+I61+I83</f>
        <v>-936.10399999999993</v>
      </c>
      <c r="J20" s="33">
        <f t="shared" ref="J20" si="2">H20+I20</f>
        <v>757252.9929999999</v>
      </c>
      <c r="K20" s="33">
        <f>K23+K24+K25+K40+K48+K51+K52+K53+K54+K57+K66+K69+K70+K71+K72+K73+K74+K75+K76+K77+K78+K79+K80+K81+K82+K29+K33+K43+K61+K83</f>
        <v>0</v>
      </c>
      <c r="L20" s="33">
        <f t="shared" ref="L20" si="3">J20+K20</f>
        <v>757252.9929999999</v>
      </c>
      <c r="M20" s="33">
        <f>M23+M24+M25+M40+M48+M51+M52+M53+M54+M57+M66+M69+M70+M71+M72+M73+M74+M75+M76+M77+M78+M79+M80+M81+M82+M29+M33+M43+M61+M83</f>
        <v>0</v>
      </c>
      <c r="N20" s="33">
        <f t="shared" ref="N20" si="4">L20+M20</f>
        <v>757252.9929999999</v>
      </c>
      <c r="O20" s="33">
        <f>O23+O24+O25+O40+O48+O51+O52+O53+O54+O57+O66+O69+O70+O71+O72+O73+O74+O75+O76+O77+O78+O79+O80+O81+O82+O29+O33+O43+O61+O83+O26+O84+O85</f>
        <v>-5405.6870000000017</v>
      </c>
      <c r="P20" s="33">
        <f t="shared" ref="P20" si="5">N20+O20</f>
        <v>751847.30599999987</v>
      </c>
      <c r="Q20" s="33">
        <f>Q23+Q24+Q25+Q40+Q48+Q51+Q52+Q53+Q54+Q57+Q66+Q69+Q70+Q71+Q72+Q73+Q74+Q75+Q76+Q77+Q78+Q79+Q80+Q81+Q82+Q29+Q33+Q43+Q61+Q83+Q26+Q84+Q85</f>
        <v>0</v>
      </c>
      <c r="R20" s="33">
        <f t="shared" ref="R20" si="6">P20+Q20</f>
        <v>751847.30599999987</v>
      </c>
      <c r="S20" s="33">
        <f>S23+S24+S25+S40+S48+S51+S52+S53+S54+S57+S66+S69+S70+S71+S72+S73+S74+S75+S76+S77+S78+S79+S80+S81+S82+S29+S33+S43+S61+S83+S26+S84+S85+S86+S87</f>
        <v>-28219.760000000002</v>
      </c>
      <c r="T20" s="33">
        <f t="shared" ref="T20" si="7">R20+S20</f>
        <v>723627.54599999986</v>
      </c>
      <c r="U20" s="31">
        <f>U23+U24+U25+U40+U48+U51+U52+U53+U54+U57+U66+U69+U70+U71+U72+U73+U74+U75+U76+U77+U78+U79+U80+U81+U82+U29+U33+U43+U61+U83+U26+U84+U85+U86+U87</f>
        <v>0</v>
      </c>
      <c r="V20" s="33">
        <f t="shared" ref="V20" si="8">T20+U20</f>
        <v>723627.54599999986</v>
      </c>
      <c r="W20" s="33">
        <f>W23+W24+W25+W40+W48+W51+W52+W53+W54+W57+W66+W69+W70+W71+W72+W73+W74+W75+W76+W77+W78+W79+W80+W81+W82+W29+W33+W43+W61+W83+W26+W84+W85+W86+W87</f>
        <v>-37746.762999999999</v>
      </c>
      <c r="X20" s="33">
        <f t="shared" ref="X20" si="9">V20+W20</f>
        <v>685880.78299999982</v>
      </c>
      <c r="Y20" s="33">
        <f>Y23+Y24+Y25+Y27+Y40+Y48+Y51+Y52+Y53+Y54+Y57+Y59+Y66+Y69+Y70+Y71+Y72+Y73+Y74+Y75+Y76+Y77+Y78+Y79+Y80+Y81+Y82</f>
        <v>1577908.2999999996</v>
      </c>
      <c r="Z20" s="33">
        <f>Z23+Z24+Z25+Z40+Z48+Z51+Z52+Z53+Z54+Z57+Z66+Z69+Z70+Z71+Z72+Z73+Z74+Z75+Z76+Z77+Z78+Z79+Z80+Z81+Z82+Z29+Z33+Z43+Z61</f>
        <v>-231163.41</v>
      </c>
      <c r="AA20" s="33">
        <f t="shared" ref="AA20:AA102" si="10">Y20+Z20</f>
        <v>1346744.8899999997</v>
      </c>
      <c r="AB20" s="33">
        <f>AB23+AB24+AB25+AB40+AB48+AB51+AB52+AB53+AB54+AB57+AB66+AB69+AB70+AB71+AB72+AB73+AB74+AB75+AB76+AB77+AB78+AB79+AB80+AB81+AB82+AB29+AB33+AB43+AB61+AB83</f>
        <v>0</v>
      </c>
      <c r="AC20" s="33">
        <f t="shared" ref="AC20:AC27" si="11">AA20+AB20</f>
        <v>1346744.8899999997</v>
      </c>
      <c r="AD20" s="33">
        <f>AD23+AD24+AD25+AD40+AD48+AD51+AD52+AD53+AD54+AD57+AD66+AD69+AD70+AD71+AD72+AD73+AD74+AD75+AD76+AD77+AD78+AD79+AD80+AD81+AD82+AD29+AD33+AD43+AD61+AD83</f>
        <v>0</v>
      </c>
      <c r="AE20" s="33">
        <f t="shared" ref="AE20:AE27" si="12">AC20+AD20</f>
        <v>1346744.8899999997</v>
      </c>
      <c r="AF20" s="33">
        <f>AF23+AF24+AF25+AF40+AF48+AF51+AF52+AF53+AF54+AF57+AF66+AF69+AF70+AF71+AF72+AF73+AF74+AF75+AF76+AF77+AF78+AF79+AF80+AF81+AF82+AF29+AF33+AF43+AF61+AF83</f>
        <v>0</v>
      </c>
      <c r="AG20" s="33">
        <f t="shared" ref="AG20:AG27" si="13">AE20+AF20</f>
        <v>1346744.8899999997</v>
      </c>
      <c r="AH20" s="33">
        <f>AH23+AH24+AH25+AH40+AH48+AH51+AH52+AH53+AH54+AH57+AH66+AH69+AH70+AH71+AH72+AH73+AH74+AH75+AH76+AH77+AH78+AH79+AH80+AH81+AH82+AH29+AH33+AH43+AH61+AH83+AH26+AH84+AH85</f>
        <v>0</v>
      </c>
      <c r="AI20" s="33">
        <f t="shared" ref="AI20:AI27" si="14">AG20+AH20</f>
        <v>1346744.8899999997</v>
      </c>
      <c r="AJ20" s="31">
        <f>AJ23+AJ24+AJ25+AJ40+AJ48+AJ51+AJ52+AJ53+AJ54+AJ57+AJ66+AJ69+AJ70+AJ71+AJ72+AJ73+AJ74+AJ75+AJ76+AJ77+AJ78+AJ79+AJ80+AJ81+AJ82+AJ29+AJ33+AJ43+AJ61+AJ83+AJ26+AJ84+AJ85+AJ86+AJ87</f>
        <v>18748.326000000001</v>
      </c>
      <c r="AK20" s="33">
        <f t="shared" ref="AK20:AK27" si="15">AI20+AJ20</f>
        <v>1365493.2159999995</v>
      </c>
      <c r="AL20" s="33">
        <f>AL23+AL24+AL25+AL40+AL48+AL51+AL52+AL53+AL54+AL57+AL66+AL69+AL70+AL71+AL72+AL73+AL74+AL75+AL76+AL77+AL78+AL79+AL80+AL81+AL82+AL29+AL33+AL43+AL61+AL83+AL26+AL84+AL85+AL86+AL87</f>
        <v>37703.5</v>
      </c>
      <c r="AM20" s="33">
        <f t="shared" ref="AM20:AM27" si="16">AK20+AL20</f>
        <v>1403196.7159999995</v>
      </c>
      <c r="AN20" s="33">
        <f>AN23+AN24+AN25+AN27+AN40+AN48+AN51+AN52+AN53+AN54+AN57+AN59+AN66+AN69+AN70+AN71+AN72+AN73+AN74+AN75+AN76+AN77+AN78+AN79+AN80+AN81+AN82</f>
        <v>777685.2</v>
      </c>
      <c r="AO20" s="33">
        <f>AO23+AO24+AO25+AO40+AO48+AO51+AO52+AO53+AO54+AO57+AO66+AO69+AO70+AO71+AO72+AO73+AO74+AO75+AO76+AO77+AO78+AO79+AO80+AO81+AO82+AO29+AO33+AO43+AO61</f>
        <v>52623.150000000023</v>
      </c>
      <c r="AP20" s="33">
        <f t="shared" ref="AP20:AP102" si="17">AN20+AO20</f>
        <v>830308.35</v>
      </c>
      <c r="AQ20" s="33">
        <f>AQ23+AQ24+AQ25+AQ40+AQ48+AQ51+AQ52+AQ53+AQ54+AQ57+AQ66+AQ69+AQ70+AQ71+AQ72+AQ73+AQ74+AQ75+AQ76+AQ77+AQ78+AQ79+AQ80+AQ81+AQ82+AQ29+AQ33+AQ43+AQ61+AQ83</f>
        <v>0</v>
      </c>
      <c r="AR20" s="33">
        <f t="shared" ref="AR20:AR27" si="18">AP20+AQ20</f>
        <v>830308.35</v>
      </c>
      <c r="AS20" s="33">
        <f>AS23+AS24+AS25+AS40+AS48+AS51+AS52+AS53+AS54+AS57+AS66+AS69+AS70+AS71+AS72+AS73+AS74+AS75+AS76+AS77+AS78+AS79+AS80+AS81+AS82+AS29+AS33+AS43+AS61+AS83</f>
        <v>0</v>
      </c>
      <c r="AT20" s="33">
        <f t="shared" ref="AT20:AT27" si="19">AR20+AS20</f>
        <v>830308.35</v>
      </c>
      <c r="AU20" s="33">
        <f>AU23+AU24+AU25+AU40+AU48+AU51+AU52+AU53+AU54+AU57+AU66+AU69+AU70+AU71+AU72+AU73+AU74+AU75+AU76+AU77+AU78+AU79+AU80+AU81+AU82+AU29+AU33+AU43+AU61+AU83</f>
        <v>0</v>
      </c>
      <c r="AV20" s="33">
        <f t="shared" ref="AV20:AV27" si="20">AT20+AU20</f>
        <v>830308.35</v>
      </c>
      <c r="AW20" s="33">
        <f>AW23+AW24+AW25+AW40+AW48+AW51+AW52+AW53+AW54+AW57+AW66+AW69+AW70+AW71+AW72+AW73+AW74+AW75+AW76+AW77+AW78+AW79+AW80+AW81+AW82+AW29+AW33+AW43+AW61+AW83+AW26+AW84+AW85</f>
        <v>23622.800000000003</v>
      </c>
      <c r="AX20" s="33">
        <f t="shared" ref="AX20:AX27" si="21">AV20+AW20</f>
        <v>853931.15</v>
      </c>
      <c r="AY20" s="31">
        <f>AY23+AY24+AY25+AY40+AY48+AY51+AY52+AY53+AY54+AY57+AY66+AY69+AY70+AY71+AY72+AY73+AY74+AY75+AY76+AY77+AY78+AY79+AY80+AY81+AY82+AY29+AY33+AY43+AY61+AY83+AY26+AY84+AY85+AY86+AY87</f>
        <v>0</v>
      </c>
      <c r="AZ20" s="33">
        <f t="shared" ref="AZ20:AZ27" si="22">AX20+AY20</f>
        <v>853931.15</v>
      </c>
      <c r="BA20" s="33">
        <f>BA23+BA24+BA25+BA40+BA48+BA51+BA52+BA53+BA54+BA57+BA66+BA69+BA70+BA71+BA72+BA73+BA74+BA75+BA76+BA77+BA78+BA79+BA80+BA81+BA82+BA29+BA33+BA43+BA61+BA83+BA26+BA84+BA85+BA86+BA87</f>
        <v>0</v>
      </c>
      <c r="BB20" s="33">
        <f t="shared" ref="BB20:BB27" si="23">AZ20+BA20</f>
        <v>853931.15</v>
      </c>
      <c r="BC20" s="28"/>
      <c r="BD20" s="20" t="s">
        <v>51</v>
      </c>
      <c r="BE20" s="13"/>
    </row>
    <row r="21" spans="1:58" x14ac:dyDescent="0.35">
      <c r="A21" s="96"/>
      <c r="B21" s="101" t="s">
        <v>12</v>
      </c>
      <c r="C21" s="97"/>
      <c r="D21" s="32">
        <f>D34+D38+D49+D58+D67+D30</f>
        <v>153575.9</v>
      </c>
      <c r="E21" s="33">
        <f>E34+E38+E49+E58+E67+E30+E44+E62</f>
        <v>-66895.599999999991</v>
      </c>
      <c r="F21" s="33">
        <f>D21+E21</f>
        <v>86680.3</v>
      </c>
      <c r="G21" s="33">
        <f>G34+G38+G49+G58+G67+G30+G44+G62</f>
        <v>0</v>
      </c>
      <c r="H21" s="33">
        <f>F21+G21</f>
        <v>86680.3</v>
      </c>
      <c r="I21" s="33">
        <f>I34+I38+I49+I58+I67+I30+I44+I62</f>
        <v>0</v>
      </c>
      <c r="J21" s="33">
        <f>H21+I21</f>
        <v>86680.3</v>
      </c>
      <c r="K21" s="33">
        <f>K34+K38+K49+K58+K67+K30+K44+K62</f>
        <v>0</v>
      </c>
      <c r="L21" s="33">
        <f>J21+K21</f>
        <v>86680.3</v>
      </c>
      <c r="M21" s="33">
        <f>M34+M38+M49+M58+M67+M30+M44+M62</f>
        <v>0</v>
      </c>
      <c r="N21" s="33">
        <f>L21+M21</f>
        <v>86680.3</v>
      </c>
      <c r="O21" s="33">
        <f>O34+O38+O49+O58+O67+O30+O44+O62</f>
        <v>0</v>
      </c>
      <c r="P21" s="33">
        <f>N21+O21</f>
        <v>86680.3</v>
      </c>
      <c r="Q21" s="33">
        <f>Q34+Q38+Q49+Q58+Q67+Q30+Q44+Q62</f>
        <v>0</v>
      </c>
      <c r="R21" s="33">
        <f>P21+Q21</f>
        <v>86680.3</v>
      </c>
      <c r="S21" s="33">
        <f>S34+S38+S49+S58+S67+S30+S44+S62</f>
        <v>0</v>
      </c>
      <c r="T21" s="33">
        <f>R21+S21</f>
        <v>86680.3</v>
      </c>
      <c r="U21" s="31">
        <f>U34+U38+U49+U58+U67+U30+U44+U62</f>
        <v>0</v>
      </c>
      <c r="V21" s="33">
        <f>T21+U21</f>
        <v>86680.3</v>
      </c>
      <c r="W21" s="33">
        <f>W34+W38+W49+W58+W67+W30+W44+W62</f>
        <v>0</v>
      </c>
      <c r="X21" s="68">
        <f>V21+W21</f>
        <v>86680.3</v>
      </c>
      <c r="Y21" s="33">
        <f t="shared" ref="Y21:AN21" si="24">Y34+Y38+Y49+Y58+Y67</f>
        <v>14277.6</v>
      </c>
      <c r="Z21" s="33">
        <f>Z34+Z38+Z49+Z58+Z67+Z30+Z44+Z62</f>
        <v>50521.599999999999</v>
      </c>
      <c r="AA21" s="33">
        <f t="shared" si="10"/>
        <v>64799.199999999997</v>
      </c>
      <c r="AB21" s="33">
        <f>AB34+AB38+AB49+AB58+AB67+AB30+AB44+AB62</f>
        <v>0</v>
      </c>
      <c r="AC21" s="33">
        <f t="shared" si="11"/>
        <v>64799.199999999997</v>
      </c>
      <c r="AD21" s="33">
        <f>AD34+AD38+AD49+AD58+AD67+AD30+AD44+AD62</f>
        <v>0</v>
      </c>
      <c r="AE21" s="33">
        <f t="shared" si="12"/>
        <v>64799.199999999997</v>
      </c>
      <c r="AF21" s="33">
        <f>AF34+AF38+AF49+AF58+AF67+AF30+AF44+AF62</f>
        <v>0</v>
      </c>
      <c r="AG21" s="33">
        <f t="shared" si="13"/>
        <v>64799.199999999997</v>
      </c>
      <c r="AH21" s="33">
        <f>AH34+AH38+AH49+AH58+AH67+AH30+AH44+AH62</f>
        <v>0</v>
      </c>
      <c r="AI21" s="33">
        <f t="shared" si="14"/>
        <v>64799.199999999997</v>
      </c>
      <c r="AJ21" s="31">
        <f>AJ34+AJ38+AJ49+AJ58+AJ67+AJ30+AJ44+AJ62</f>
        <v>0</v>
      </c>
      <c r="AK21" s="33">
        <f t="shared" si="15"/>
        <v>64799.199999999997</v>
      </c>
      <c r="AL21" s="33">
        <f>AL34+AL38+AL49+AL58+AL67+AL30+AL44+AL62</f>
        <v>0</v>
      </c>
      <c r="AM21" s="68">
        <f t="shared" si="16"/>
        <v>64799.199999999997</v>
      </c>
      <c r="AN21" s="33">
        <f t="shared" si="24"/>
        <v>106772.6</v>
      </c>
      <c r="AO21" s="33">
        <f>AO34+AO38+AO49+AO58+AO67+AO30+AO44+AO62</f>
        <v>0</v>
      </c>
      <c r="AP21" s="33">
        <f t="shared" si="17"/>
        <v>106772.6</v>
      </c>
      <c r="AQ21" s="33">
        <f>AQ34+AQ38+AQ49+AQ58+AQ67+AQ30+AQ44+AQ62</f>
        <v>0</v>
      </c>
      <c r="AR21" s="33">
        <f t="shared" si="18"/>
        <v>106772.6</v>
      </c>
      <c r="AS21" s="33">
        <f>AS34+AS38+AS49+AS58+AS67+AS30+AS44+AS62</f>
        <v>0</v>
      </c>
      <c r="AT21" s="33">
        <f t="shared" si="19"/>
        <v>106772.6</v>
      </c>
      <c r="AU21" s="33">
        <f>AU34+AU38+AU49+AU58+AU67+AU30+AU44+AU62</f>
        <v>0</v>
      </c>
      <c r="AV21" s="33">
        <f t="shared" si="20"/>
        <v>106772.6</v>
      </c>
      <c r="AW21" s="33">
        <f>AW34+AW38+AW49+AW58+AW67+AW30+AW44+AW62</f>
        <v>0</v>
      </c>
      <c r="AX21" s="33">
        <f t="shared" si="21"/>
        <v>106772.6</v>
      </c>
      <c r="AY21" s="31">
        <f>AY34+AY38+AY49+AY58+AY67+AY30+AY44+AY62</f>
        <v>0</v>
      </c>
      <c r="AZ21" s="33">
        <f t="shared" si="22"/>
        <v>106772.6</v>
      </c>
      <c r="BA21" s="33">
        <f>BA34+BA38+BA49+BA58+BA67+BA30+BA44+BA62</f>
        <v>0</v>
      </c>
      <c r="BB21" s="68">
        <f t="shared" si="23"/>
        <v>106772.6</v>
      </c>
      <c r="BC21" s="27"/>
      <c r="BD21" s="20"/>
      <c r="BE21" s="13"/>
      <c r="BF21" s="14"/>
    </row>
    <row r="22" spans="1:58" x14ac:dyDescent="0.35">
      <c r="A22" s="96"/>
      <c r="B22" s="102" t="s">
        <v>27</v>
      </c>
      <c r="C22" s="97"/>
      <c r="D22" s="32">
        <f>D35+D39+D50</f>
        <v>455267.5</v>
      </c>
      <c r="E22" s="33">
        <f>E35+E39+E50+E45+E63+E68</f>
        <v>129888.70000000001</v>
      </c>
      <c r="F22" s="33">
        <f t="shared" si="0"/>
        <v>585156.19999999995</v>
      </c>
      <c r="G22" s="33">
        <f>G35+G39+G50+G45+G63+G68</f>
        <v>0</v>
      </c>
      <c r="H22" s="33">
        <f t="shared" ref="H22:H27" si="25">F22+G22</f>
        <v>585156.19999999995</v>
      </c>
      <c r="I22" s="33">
        <f>I35+I39+I50+I45+I63+I68</f>
        <v>0</v>
      </c>
      <c r="J22" s="33">
        <f t="shared" ref="J22:J27" si="26">H22+I22</f>
        <v>585156.19999999995</v>
      </c>
      <c r="K22" s="33">
        <f>K35+K39+K50+K45+K63+K68</f>
        <v>0</v>
      </c>
      <c r="L22" s="33">
        <f t="shared" ref="L22:L27" si="27">J22+K22</f>
        <v>585156.19999999995</v>
      </c>
      <c r="M22" s="33">
        <f>M35+M39+M50+M45+M63+M68</f>
        <v>0</v>
      </c>
      <c r="N22" s="33">
        <f t="shared" ref="N22:N27" si="28">L22+M22</f>
        <v>585156.19999999995</v>
      </c>
      <c r="O22" s="33">
        <f>O35+O39+O50+O45+O63+O68</f>
        <v>0</v>
      </c>
      <c r="P22" s="33">
        <f t="shared" ref="P22:P27" si="29">N22+O22</f>
        <v>585156.19999999995</v>
      </c>
      <c r="Q22" s="33">
        <f>Q35+Q39+Q50+Q45+Q63+Q68</f>
        <v>0</v>
      </c>
      <c r="R22" s="33">
        <f t="shared" ref="R22:R27" si="30">P22+Q22</f>
        <v>585156.19999999995</v>
      </c>
      <c r="S22" s="33">
        <f>S35+S39+S50+S45+S63+S68</f>
        <v>0</v>
      </c>
      <c r="T22" s="33">
        <f t="shared" ref="T22:T27" si="31">R22+S22</f>
        <v>585156.19999999995</v>
      </c>
      <c r="U22" s="31">
        <f>U35+U39+U50+U45+U63+U68</f>
        <v>0</v>
      </c>
      <c r="V22" s="33">
        <f t="shared" ref="V22:V27" si="32">T22+U22</f>
        <v>585156.19999999995</v>
      </c>
      <c r="W22" s="33">
        <f>W35+W39+W50+W45+W63+W68</f>
        <v>0</v>
      </c>
      <c r="X22" s="68">
        <f t="shared" ref="X22:X27" si="33">V22+W22</f>
        <v>585156.19999999995</v>
      </c>
      <c r="Y22" s="33">
        <f t="shared" ref="Y22:AN22" si="34">Y35+Y39+Y50</f>
        <v>0</v>
      </c>
      <c r="Z22" s="33">
        <f>Z35+Z39+Z50+Z45+Z63+Z68</f>
        <v>959911</v>
      </c>
      <c r="AA22" s="33">
        <f t="shared" si="10"/>
        <v>959911</v>
      </c>
      <c r="AB22" s="33">
        <f>AB35+AB39+AB50+AB45+AB63+AB68</f>
        <v>0</v>
      </c>
      <c r="AC22" s="33">
        <f t="shared" si="11"/>
        <v>959911</v>
      </c>
      <c r="AD22" s="33">
        <f>AD35+AD39+AD50+AD45+AD63+AD68</f>
        <v>0</v>
      </c>
      <c r="AE22" s="33">
        <f t="shared" si="12"/>
        <v>959911</v>
      </c>
      <c r="AF22" s="33">
        <f>AF35+AF39+AF50+AF45+AF63+AF68</f>
        <v>0</v>
      </c>
      <c r="AG22" s="33">
        <f t="shared" si="13"/>
        <v>959911</v>
      </c>
      <c r="AH22" s="33">
        <f>AH35+AH39+AH50+AH45+AH63+AH68</f>
        <v>0</v>
      </c>
      <c r="AI22" s="33">
        <f t="shared" si="14"/>
        <v>959911</v>
      </c>
      <c r="AJ22" s="31">
        <f>AJ35+AJ39+AJ50+AJ45+AJ63+AJ68</f>
        <v>0</v>
      </c>
      <c r="AK22" s="33">
        <f t="shared" si="15"/>
        <v>959911</v>
      </c>
      <c r="AL22" s="33">
        <f>AL35+AL39+AL50+AL45+AL63+AL68</f>
        <v>0</v>
      </c>
      <c r="AM22" s="68">
        <f t="shared" si="16"/>
        <v>959911</v>
      </c>
      <c r="AN22" s="33">
        <f t="shared" si="34"/>
        <v>0</v>
      </c>
      <c r="AO22" s="33">
        <f>AO35+AO39+AO50+AO45+AO63+AO68</f>
        <v>0</v>
      </c>
      <c r="AP22" s="33">
        <f t="shared" si="17"/>
        <v>0</v>
      </c>
      <c r="AQ22" s="33">
        <f>AQ35+AQ39+AQ50+AQ45+AQ63+AQ68</f>
        <v>0</v>
      </c>
      <c r="AR22" s="33">
        <f t="shared" si="18"/>
        <v>0</v>
      </c>
      <c r="AS22" s="33">
        <f>AS35+AS39+AS50+AS45+AS63+AS68</f>
        <v>0</v>
      </c>
      <c r="AT22" s="33">
        <f t="shared" si="19"/>
        <v>0</v>
      </c>
      <c r="AU22" s="33">
        <f>AU35+AU39+AU50+AU45+AU63+AU68</f>
        <v>0</v>
      </c>
      <c r="AV22" s="33">
        <f t="shared" si="20"/>
        <v>0</v>
      </c>
      <c r="AW22" s="33">
        <f>AW35+AW39+AW50+AW45+AW63+AW68</f>
        <v>0</v>
      </c>
      <c r="AX22" s="33">
        <f t="shared" si="21"/>
        <v>0</v>
      </c>
      <c r="AY22" s="31">
        <f>AY35+AY39+AY50+AY45+AY63+AY68</f>
        <v>0</v>
      </c>
      <c r="AZ22" s="33">
        <f t="shared" si="22"/>
        <v>0</v>
      </c>
      <c r="BA22" s="33">
        <f>BA35+BA39+BA50+BA45+BA63+BA68</f>
        <v>0</v>
      </c>
      <c r="BB22" s="68">
        <f t="shared" si="23"/>
        <v>0</v>
      </c>
      <c r="BC22" s="27"/>
      <c r="BD22" s="20"/>
      <c r="BE22" s="13"/>
      <c r="BF22" s="14"/>
    </row>
    <row r="23" spans="1:58" ht="54" x14ac:dyDescent="0.35">
      <c r="A23" s="96" t="s">
        <v>44</v>
      </c>
      <c r="B23" s="101" t="s">
        <v>43</v>
      </c>
      <c r="C23" s="101" t="s">
        <v>32</v>
      </c>
      <c r="D23" s="30">
        <v>0</v>
      </c>
      <c r="E23" s="31"/>
      <c r="F23" s="31">
        <f t="shared" si="0"/>
        <v>0</v>
      </c>
      <c r="G23" s="31"/>
      <c r="H23" s="31">
        <f t="shared" si="25"/>
        <v>0</v>
      </c>
      <c r="I23" s="31"/>
      <c r="J23" s="31">
        <f t="shared" si="26"/>
        <v>0</v>
      </c>
      <c r="K23" s="31"/>
      <c r="L23" s="31">
        <f t="shared" si="27"/>
        <v>0</v>
      </c>
      <c r="M23" s="31"/>
      <c r="N23" s="31">
        <f t="shared" si="28"/>
        <v>0</v>
      </c>
      <c r="O23" s="68"/>
      <c r="P23" s="31">
        <f t="shared" si="29"/>
        <v>0</v>
      </c>
      <c r="Q23" s="31"/>
      <c r="R23" s="31">
        <f t="shared" si="30"/>
        <v>0</v>
      </c>
      <c r="S23" s="31"/>
      <c r="T23" s="31">
        <f t="shared" si="31"/>
        <v>0</v>
      </c>
      <c r="U23" s="31"/>
      <c r="V23" s="31">
        <f t="shared" si="32"/>
        <v>0</v>
      </c>
      <c r="W23" s="42"/>
      <c r="X23" s="68">
        <f t="shared" si="33"/>
        <v>0</v>
      </c>
      <c r="Y23" s="31">
        <v>115641.5</v>
      </c>
      <c r="Z23" s="31">
        <v>-104664.71</v>
      </c>
      <c r="AA23" s="31">
        <f t="shared" si="10"/>
        <v>10976.789999999994</v>
      </c>
      <c r="AB23" s="31"/>
      <c r="AC23" s="31">
        <f t="shared" si="11"/>
        <v>10976.789999999994</v>
      </c>
      <c r="AD23" s="31"/>
      <c r="AE23" s="31">
        <f t="shared" si="12"/>
        <v>10976.789999999994</v>
      </c>
      <c r="AF23" s="31"/>
      <c r="AG23" s="31">
        <f t="shared" si="13"/>
        <v>10976.789999999994</v>
      </c>
      <c r="AH23" s="31"/>
      <c r="AI23" s="31">
        <f t="shared" si="14"/>
        <v>10976.789999999994</v>
      </c>
      <c r="AJ23" s="31"/>
      <c r="AK23" s="31">
        <f t="shared" si="15"/>
        <v>10976.789999999994</v>
      </c>
      <c r="AL23" s="42"/>
      <c r="AM23" s="68">
        <f t="shared" si="16"/>
        <v>10976.789999999994</v>
      </c>
      <c r="AN23" s="31">
        <v>189254.8</v>
      </c>
      <c r="AO23" s="31">
        <v>104664.71</v>
      </c>
      <c r="AP23" s="31">
        <f t="shared" si="17"/>
        <v>293919.51</v>
      </c>
      <c r="AQ23" s="31"/>
      <c r="AR23" s="31">
        <f t="shared" si="18"/>
        <v>293919.51</v>
      </c>
      <c r="AS23" s="31"/>
      <c r="AT23" s="31">
        <f t="shared" si="19"/>
        <v>293919.51</v>
      </c>
      <c r="AU23" s="31"/>
      <c r="AV23" s="31">
        <f t="shared" si="20"/>
        <v>293919.51</v>
      </c>
      <c r="AW23" s="31"/>
      <c r="AX23" s="31">
        <f t="shared" si="21"/>
        <v>293919.51</v>
      </c>
      <c r="AY23" s="31"/>
      <c r="AZ23" s="31">
        <f t="shared" si="22"/>
        <v>293919.51</v>
      </c>
      <c r="BA23" s="42"/>
      <c r="BB23" s="68">
        <f t="shared" si="23"/>
        <v>293919.51</v>
      </c>
      <c r="BC23" s="25" t="s">
        <v>194</v>
      </c>
      <c r="BE23" s="8"/>
    </row>
    <row r="24" spans="1:58" ht="54" x14ac:dyDescent="0.35">
      <c r="A24" s="96" t="s">
        <v>45</v>
      </c>
      <c r="B24" s="101" t="s">
        <v>46</v>
      </c>
      <c r="C24" s="101" t="s">
        <v>32</v>
      </c>
      <c r="D24" s="30">
        <v>0</v>
      </c>
      <c r="E24" s="31"/>
      <c r="F24" s="31">
        <f t="shared" si="0"/>
        <v>0</v>
      </c>
      <c r="G24" s="31"/>
      <c r="H24" s="31">
        <f t="shared" si="25"/>
        <v>0</v>
      </c>
      <c r="I24" s="31"/>
      <c r="J24" s="31">
        <f t="shared" si="26"/>
        <v>0</v>
      </c>
      <c r="K24" s="31"/>
      <c r="L24" s="31">
        <f t="shared" si="27"/>
        <v>0</v>
      </c>
      <c r="M24" s="31"/>
      <c r="N24" s="31">
        <f t="shared" si="28"/>
        <v>0</v>
      </c>
      <c r="O24" s="68"/>
      <c r="P24" s="31">
        <f t="shared" si="29"/>
        <v>0</v>
      </c>
      <c r="Q24" s="31"/>
      <c r="R24" s="31">
        <f t="shared" si="30"/>
        <v>0</v>
      </c>
      <c r="S24" s="31"/>
      <c r="T24" s="31">
        <f t="shared" si="31"/>
        <v>0</v>
      </c>
      <c r="U24" s="31"/>
      <c r="V24" s="31">
        <f t="shared" si="32"/>
        <v>0</v>
      </c>
      <c r="W24" s="42"/>
      <c r="X24" s="68">
        <f t="shared" si="33"/>
        <v>0</v>
      </c>
      <c r="Y24" s="31">
        <v>5984</v>
      </c>
      <c r="Z24" s="31"/>
      <c r="AA24" s="31">
        <f t="shared" si="10"/>
        <v>5984</v>
      </c>
      <c r="AB24" s="31"/>
      <c r="AC24" s="31">
        <f t="shared" si="11"/>
        <v>5984</v>
      </c>
      <c r="AD24" s="31"/>
      <c r="AE24" s="31">
        <f t="shared" si="12"/>
        <v>5984</v>
      </c>
      <c r="AF24" s="31"/>
      <c r="AG24" s="31">
        <f t="shared" si="13"/>
        <v>5984</v>
      </c>
      <c r="AH24" s="31"/>
      <c r="AI24" s="31">
        <f t="shared" si="14"/>
        <v>5984</v>
      </c>
      <c r="AJ24" s="31"/>
      <c r="AK24" s="31">
        <f t="shared" si="15"/>
        <v>5984</v>
      </c>
      <c r="AL24" s="42"/>
      <c r="AM24" s="68">
        <f t="shared" si="16"/>
        <v>5984</v>
      </c>
      <c r="AN24" s="31">
        <v>0</v>
      </c>
      <c r="AO24" s="31"/>
      <c r="AP24" s="31">
        <f t="shared" si="17"/>
        <v>0</v>
      </c>
      <c r="AQ24" s="31"/>
      <c r="AR24" s="31">
        <f t="shared" si="18"/>
        <v>0</v>
      </c>
      <c r="AS24" s="31"/>
      <c r="AT24" s="31">
        <f t="shared" si="19"/>
        <v>0</v>
      </c>
      <c r="AU24" s="31"/>
      <c r="AV24" s="31">
        <f t="shared" si="20"/>
        <v>0</v>
      </c>
      <c r="AW24" s="31"/>
      <c r="AX24" s="31">
        <f t="shared" si="21"/>
        <v>0</v>
      </c>
      <c r="AY24" s="31"/>
      <c r="AZ24" s="31">
        <f t="shared" si="22"/>
        <v>0</v>
      </c>
      <c r="BA24" s="42"/>
      <c r="BB24" s="68">
        <f t="shared" si="23"/>
        <v>0</v>
      </c>
      <c r="BC24" s="25" t="s">
        <v>195</v>
      </c>
      <c r="BE24" s="8"/>
    </row>
    <row r="25" spans="1:58" ht="54" x14ac:dyDescent="0.35">
      <c r="A25" s="96" t="s">
        <v>68</v>
      </c>
      <c r="B25" s="102" t="s">
        <v>47</v>
      </c>
      <c r="C25" s="101" t="s">
        <v>32</v>
      </c>
      <c r="D25" s="30">
        <v>0</v>
      </c>
      <c r="E25" s="31"/>
      <c r="F25" s="31">
        <f t="shared" si="0"/>
        <v>0</v>
      </c>
      <c r="G25" s="31"/>
      <c r="H25" s="31">
        <f t="shared" si="25"/>
        <v>0</v>
      </c>
      <c r="I25" s="31"/>
      <c r="J25" s="31">
        <f t="shared" si="26"/>
        <v>0</v>
      </c>
      <c r="K25" s="31"/>
      <c r="L25" s="31">
        <f t="shared" si="27"/>
        <v>0</v>
      </c>
      <c r="M25" s="31"/>
      <c r="N25" s="31">
        <f t="shared" si="28"/>
        <v>0</v>
      </c>
      <c r="O25" s="68"/>
      <c r="P25" s="31">
        <f t="shared" si="29"/>
        <v>0</v>
      </c>
      <c r="Q25" s="31"/>
      <c r="R25" s="31">
        <f t="shared" si="30"/>
        <v>0</v>
      </c>
      <c r="S25" s="31"/>
      <c r="T25" s="31">
        <f t="shared" si="31"/>
        <v>0</v>
      </c>
      <c r="U25" s="31"/>
      <c r="V25" s="31">
        <f t="shared" si="32"/>
        <v>0</v>
      </c>
      <c r="W25" s="42"/>
      <c r="X25" s="68">
        <f t="shared" si="33"/>
        <v>0</v>
      </c>
      <c r="Y25" s="31">
        <v>6874.9</v>
      </c>
      <c r="Z25" s="31"/>
      <c r="AA25" s="31">
        <f t="shared" si="10"/>
        <v>6874.9</v>
      </c>
      <c r="AB25" s="31"/>
      <c r="AC25" s="31">
        <f t="shared" si="11"/>
        <v>6874.9</v>
      </c>
      <c r="AD25" s="31"/>
      <c r="AE25" s="31">
        <f t="shared" si="12"/>
        <v>6874.9</v>
      </c>
      <c r="AF25" s="31"/>
      <c r="AG25" s="31">
        <f t="shared" si="13"/>
        <v>6874.9</v>
      </c>
      <c r="AH25" s="31"/>
      <c r="AI25" s="31">
        <f t="shared" si="14"/>
        <v>6874.9</v>
      </c>
      <c r="AJ25" s="31"/>
      <c r="AK25" s="31">
        <f t="shared" si="15"/>
        <v>6874.9</v>
      </c>
      <c r="AL25" s="42"/>
      <c r="AM25" s="68">
        <f t="shared" si="16"/>
        <v>6874.9</v>
      </c>
      <c r="AN25" s="31">
        <v>0</v>
      </c>
      <c r="AO25" s="31"/>
      <c r="AP25" s="31">
        <f t="shared" si="17"/>
        <v>0</v>
      </c>
      <c r="AQ25" s="31"/>
      <c r="AR25" s="31">
        <f t="shared" si="18"/>
        <v>0</v>
      </c>
      <c r="AS25" s="31"/>
      <c r="AT25" s="31">
        <f t="shared" si="19"/>
        <v>0</v>
      </c>
      <c r="AU25" s="31"/>
      <c r="AV25" s="31">
        <f t="shared" si="20"/>
        <v>0</v>
      </c>
      <c r="AW25" s="31"/>
      <c r="AX25" s="31">
        <f t="shared" si="21"/>
        <v>0</v>
      </c>
      <c r="AY25" s="31"/>
      <c r="AZ25" s="31">
        <f t="shared" si="22"/>
        <v>0</v>
      </c>
      <c r="BA25" s="42"/>
      <c r="BB25" s="68">
        <f t="shared" si="23"/>
        <v>0</v>
      </c>
      <c r="BC25" s="26" t="s">
        <v>196</v>
      </c>
      <c r="BE25" s="8"/>
    </row>
    <row r="26" spans="1:58" s="3" customFormat="1" ht="39" hidden="1" customHeight="1" x14ac:dyDescent="0.35">
      <c r="A26" s="148" t="s">
        <v>69</v>
      </c>
      <c r="B26" s="7" t="s">
        <v>48</v>
      </c>
      <c r="C26" s="53" t="s">
        <v>11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68"/>
      <c r="P26" s="31">
        <f t="shared" si="29"/>
        <v>0</v>
      </c>
      <c r="Q26" s="31"/>
      <c r="R26" s="31">
        <f t="shared" si="30"/>
        <v>0</v>
      </c>
      <c r="S26" s="31"/>
      <c r="T26" s="31">
        <f t="shared" si="31"/>
        <v>0</v>
      </c>
      <c r="U26" s="31"/>
      <c r="V26" s="31">
        <f t="shared" si="32"/>
        <v>0</v>
      </c>
      <c r="W26" s="42"/>
      <c r="X26" s="31">
        <f t="shared" si="33"/>
        <v>0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>
        <f t="shared" si="14"/>
        <v>0</v>
      </c>
      <c r="AJ26" s="31"/>
      <c r="AK26" s="31">
        <f t="shared" si="15"/>
        <v>0</v>
      </c>
      <c r="AL26" s="42"/>
      <c r="AM26" s="31">
        <f t="shared" si="16"/>
        <v>0</v>
      </c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>
        <f t="shared" si="21"/>
        <v>0</v>
      </c>
      <c r="AY26" s="31"/>
      <c r="AZ26" s="31">
        <f t="shared" si="22"/>
        <v>0</v>
      </c>
      <c r="BA26" s="42"/>
      <c r="BB26" s="31">
        <f t="shared" si="23"/>
        <v>0</v>
      </c>
      <c r="BC26" s="25" t="s">
        <v>193</v>
      </c>
      <c r="BD26" s="19" t="s">
        <v>51</v>
      </c>
      <c r="BE26" s="8"/>
    </row>
    <row r="27" spans="1:58" ht="54" x14ac:dyDescent="0.35">
      <c r="A27" s="132"/>
      <c r="B27" s="103" t="s">
        <v>48</v>
      </c>
      <c r="C27" s="101" t="s">
        <v>32</v>
      </c>
      <c r="D27" s="30">
        <v>247768.1</v>
      </c>
      <c r="E27" s="31">
        <f>E29+E30</f>
        <v>-50000</v>
      </c>
      <c r="F27" s="31">
        <f t="shared" si="0"/>
        <v>197768.1</v>
      </c>
      <c r="G27" s="31">
        <f>G29+G30</f>
        <v>18098.412</v>
      </c>
      <c r="H27" s="31">
        <f t="shared" si="25"/>
        <v>215866.51200000002</v>
      </c>
      <c r="I27" s="31">
        <f>I29+I30</f>
        <v>-336.89600000000002</v>
      </c>
      <c r="J27" s="31">
        <f t="shared" si="26"/>
        <v>215529.61600000001</v>
      </c>
      <c r="K27" s="31">
        <f>K29+K30</f>
        <v>0</v>
      </c>
      <c r="L27" s="31">
        <f t="shared" si="27"/>
        <v>215529.61600000001</v>
      </c>
      <c r="M27" s="31">
        <f>M29+M30</f>
        <v>0</v>
      </c>
      <c r="N27" s="31">
        <f t="shared" si="28"/>
        <v>215529.61600000001</v>
      </c>
      <c r="O27" s="68">
        <f>O29+O30</f>
        <v>0</v>
      </c>
      <c r="P27" s="31">
        <f t="shared" si="29"/>
        <v>215529.61600000001</v>
      </c>
      <c r="Q27" s="31">
        <f>Q29+Q30</f>
        <v>0</v>
      </c>
      <c r="R27" s="31">
        <f t="shared" si="30"/>
        <v>215529.61600000001</v>
      </c>
      <c r="S27" s="31">
        <f>S29+S30</f>
        <v>-10817.415000000001</v>
      </c>
      <c r="T27" s="31">
        <f t="shared" si="31"/>
        <v>204712.201</v>
      </c>
      <c r="U27" s="31">
        <f>U29+U30</f>
        <v>0</v>
      </c>
      <c r="V27" s="31">
        <f t="shared" si="32"/>
        <v>204712.201</v>
      </c>
      <c r="W27" s="42">
        <f>W29+W30</f>
        <v>-30000</v>
      </c>
      <c r="X27" s="68">
        <f t="shared" si="33"/>
        <v>174712.201</v>
      </c>
      <c r="Y27" s="31">
        <v>115826.9</v>
      </c>
      <c r="Z27" s="31">
        <f>Z29+Z30</f>
        <v>50000</v>
      </c>
      <c r="AA27" s="31">
        <f t="shared" si="10"/>
        <v>165826.9</v>
      </c>
      <c r="AB27" s="31">
        <f>AB29+AB30</f>
        <v>0</v>
      </c>
      <c r="AC27" s="31">
        <f t="shared" si="11"/>
        <v>165826.9</v>
      </c>
      <c r="AD27" s="31">
        <f>AD29+AD30</f>
        <v>0</v>
      </c>
      <c r="AE27" s="31">
        <f t="shared" si="12"/>
        <v>165826.9</v>
      </c>
      <c r="AF27" s="31">
        <f>AF29+AF30</f>
        <v>0</v>
      </c>
      <c r="AG27" s="31">
        <f t="shared" si="13"/>
        <v>165826.9</v>
      </c>
      <c r="AH27" s="31">
        <f>AH29+AH30</f>
        <v>0</v>
      </c>
      <c r="AI27" s="31">
        <f t="shared" si="14"/>
        <v>165826.9</v>
      </c>
      <c r="AJ27" s="31">
        <f>AJ29+AJ30</f>
        <v>0</v>
      </c>
      <c r="AK27" s="31">
        <f t="shared" si="15"/>
        <v>165826.9</v>
      </c>
      <c r="AL27" s="42">
        <f>AL29+AL30</f>
        <v>30000</v>
      </c>
      <c r="AM27" s="68">
        <f t="shared" si="16"/>
        <v>195826.9</v>
      </c>
      <c r="AN27" s="31">
        <v>0</v>
      </c>
      <c r="AO27" s="31"/>
      <c r="AP27" s="31">
        <f t="shared" si="17"/>
        <v>0</v>
      </c>
      <c r="AQ27" s="31"/>
      <c r="AR27" s="31">
        <f t="shared" si="18"/>
        <v>0</v>
      </c>
      <c r="AS27" s="31"/>
      <c r="AT27" s="31">
        <f t="shared" si="19"/>
        <v>0</v>
      </c>
      <c r="AU27" s="31"/>
      <c r="AV27" s="31">
        <f t="shared" si="20"/>
        <v>0</v>
      </c>
      <c r="AW27" s="31"/>
      <c r="AX27" s="31">
        <f t="shared" si="21"/>
        <v>0</v>
      </c>
      <c r="AY27" s="31"/>
      <c r="AZ27" s="31">
        <f t="shared" si="22"/>
        <v>0</v>
      </c>
      <c r="BA27" s="42"/>
      <c r="BB27" s="68">
        <f t="shared" si="23"/>
        <v>0</v>
      </c>
      <c r="BC27" s="25"/>
      <c r="BE27" s="8"/>
    </row>
    <row r="28" spans="1:58" x14ac:dyDescent="0.35">
      <c r="A28" s="96"/>
      <c r="B28" s="97" t="s">
        <v>5</v>
      </c>
      <c r="C28" s="101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68"/>
      <c r="P28" s="31"/>
      <c r="Q28" s="31"/>
      <c r="R28" s="31"/>
      <c r="S28" s="31"/>
      <c r="T28" s="31"/>
      <c r="U28" s="31"/>
      <c r="V28" s="31"/>
      <c r="W28" s="42"/>
      <c r="X28" s="68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42"/>
      <c r="AM28" s="68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42"/>
      <c r="BB28" s="68"/>
      <c r="BC28" s="25"/>
      <c r="BE28" s="8"/>
    </row>
    <row r="29" spans="1:58" s="3" customFormat="1" hidden="1" x14ac:dyDescent="0.35">
      <c r="A29" s="1"/>
      <c r="B29" s="6" t="s">
        <v>6</v>
      </c>
      <c r="C29" s="39"/>
      <c r="D29" s="30">
        <v>247768.1</v>
      </c>
      <c r="E29" s="31">
        <v>-50000</v>
      </c>
      <c r="F29" s="31">
        <f t="shared" si="0"/>
        <v>197768.1</v>
      </c>
      <c r="G29" s="31">
        <f>17761.516+336.896</f>
        <v>18098.412</v>
      </c>
      <c r="H29" s="31">
        <f t="shared" ref="H29:H31" si="35">F29+G29</f>
        <v>215866.51200000002</v>
      </c>
      <c r="I29" s="31">
        <v>-336.89600000000002</v>
      </c>
      <c r="J29" s="31">
        <f t="shared" ref="J29:J31" si="36">H29+I29</f>
        <v>215529.61600000001</v>
      </c>
      <c r="K29" s="31"/>
      <c r="L29" s="31">
        <f t="shared" ref="L29:L31" si="37">J29+K29</f>
        <v>215529.61600000001</v>
      </c>
      <c r="M29" s="31"/>
      <c r="N29" s="31">
        <f t="shared" ref="N29:N31" si="38">L29+M29</f>
        <v>215529.61600000001</v>
      </c>
      <c r="O29" s="68"/>
      <c r="P29" s="31">
        <f t="shared" ref="P29:P31" si="39">N29+O29</f>
        <v>215529.61600000001</v>
      </c>
      <c r="Q29" s="31"/>
      <c r="R29" s="31">
        <f t="shared" ref="R29:R31" si="40">P29+Q29</f>
        <v>215529.61600000001</v>
      </c>
      <c r="S29" s="31">
        <v>-10817.415000000001</v>
      </c>
      <c r="T29" s="31">
        <f t="shared" ref="T29:T31" si="41">R29+S29</f>
        <v>204712.201</v>
      </c>
      <c r="U29" s="31"/>
      <c r="V29" s="31">
        <f t="shared" ref="V29:V31" si="42">T29+U29</f>
        <v>204712.201</v>
      </c>
      <c r="W29" s="42">
        <v>-30000</v>
      </c>
      <c r="X29" s="31">
        <f t="shared" ref="X29:X31" si="43">V29+W29</f>
        <v>174712.201</v>
      </c>
      <c r="Y29" s="31">
        <v>115826.9</v>
      </c>
      <c r="Z29" s="31">
        <f>50000-14277.6</f>
        <v>35722.400000000001</v>
      </c>
      <c r="AA29" s="31">
        <f t="shared" si="10"/>
        <v>151549.29999999999</v>
      </c>
      <c r="AB29" s="31"/>
      <c r="AC29" s="31">
        <f t="shared" ref="AC29:AC31" si="44">AA29+AB29</f>
        <v>151549.29999999999</v>
      </c>
      <c r="AD29" s="31"/>
      <c r="AE29" s="31">
        <f t="shared" ref="AE29:AE31" si="45">AC29+AD29</f>
        <v>151549.29999999999</v>
      </c>
      <c r="AF29" s="31"/>
      <c r="AG29" s="31">
        <f t="shared" ref="AG29:AG31" si="46">AE29+AF29</f>
        <v>151549.29999999999</v>
      </c>
      <c r="AH29" s="31"/>
      <c r="AI29" s="31">
        <f t="shared" ref="AI29:AI31" si="47">AG29+AH29</f>
        <v>151549.29999999999</v>
      </c>
      <c r="AJ29" s="31"/>
      <c r="AK29" s="31">
        <f t="shared" ref="AK29:AK31" si="48">AI29+AJ29</f>
        <v>151549.29999999999</v>
      </c>
      <c r="AL29" s="42">
        <v>30000</v>
      </c>
      <c r="AM29" s="31">
        <f t="shared" ref="AM29:AM31" si="49">AK29+AL29</f>
        <v>181549.3</v>
      </c>
      <c r="AN29" s="31"/>
      <c r="AO29" s="31"/>
      <c r="AP29" s="31">
        <f t="shared" si="17"/>
        <v>0</v>
      </c>
      <c r="AQ29" s="31"/>
      <c r="AR29" s="31">
        <f t="shared" ref="AR29:AR31" si="50">AP29+AQ29</f>
        <v>0</v>
      </c>
      <c r="AS29" s="31"/>
      <c r="AT29" s="31">
        <f t="shared" ref="AT29:AT31" si="51">AR29+AS29</f>
        <v>0</v>
      </c>
      <c r="AU29" s="31"/>
      <c r="AV29" s="31">
        <f t="shared" ref="AV29:AV31" si="52">AT29+AU29</f>
        <v>0</v>
      </c>
      <c r="AW29" s="31"/>
      <c r="AX29" s="31">
        <f t="shared" ref="AX29:AX31" si="53">AV29+AW29</f>
        <v>0</v>
      </c>
      <c r="AY29" s="31"/>
      <c r="AZ29" s="31">
        <f t="shared" ref="AZ29:AZ31" si="54">AX29+AY29</f>
        <v>0</v>
      </c>
      <c r="BA29" s="42"/>
      <c r="BB29" s="31">
        <f t="shared" ref="BB29:BB31" si="55">AZ29+BA29</f>
        <v>0</v>
      </c>
      <c r="BC29" s="25" t="s">
        <v>193</v>
      </c>
      <c r="BD29" s="19" t="s">
        <v>51</v>
      </c>
      <c r="BE29" s="8"/>
    </row>
    <row r="30" spans="1:58" x14ac:dyDescent="0.35">
      <c r="A30" s="96"/>
      <c r="B30" s="101" t="s">
        <v>12</v>
      </c>
      <c r="C30" s="101"/>
      <c r="D30" s="30"/>
      <c r="E30" s="31"/>
      <c r="F30" s="31">
        <f t="shared" si="0"/>
        <v>0</v>
      </c>
      <c r="G30" s="31"/>
      <c r="H30" s="31">
        <f t="shared" si="35"/>
        <v>0</v>
      </c>
      <c r="I30" s="31"/>
      <c r="J30" s="31">
        <f t="shared" si="36"/>
        <v>0</v>
      </c>
      <c r="K30" s="31"/>
      <c r="L30" s="31">
        <f t="shared" si="37"/>
        <v>0</v>
      </c>
      <c r="M30" s="31"/>
      <c r="N30" s="31">
        <f t="shared" si="38"/>
        <v>0</v>
      </c>
      <c r="O30" s="68"/>
      <c r="P30" s="31">
        <f t="shared" si="39"/>
        <v>0</v>
      </c>
      <c r="Q30" s="31"/>
      <c r="R30" s="31">
        <f t="shared" si="40"/>
        <v>0</v>
      </c>
      <c r="S30" s="31"/>
      <c r="T30" s="31">
        <f t="shared" si="41"/>
        <v>0</v>
      </c>
      <c r="U30" s="31"/>
      <c r="V30" s="31">
        <f t="shared" si="42"/>
        <v>0</v>
      </c>
      <c r="W30" s="42"/>
      <c r="X30" s="68">
        <f t="shared" si="43"/>
        <v>0</v>
      </c>
      <c r="Y30" s="31"/>
      <c r="Z30" s="31">
        <v>14277.6</v>
      </c>
      <c r="AA30" s="31">
        <f t="shared" si="10"/>
        <v>14277.6</v>
      </c>
      <c r="AB30" s="31"/>
      <c r="AC30" s="31">
        <f t="shared" si="44"/>
        <v>14277.6</v>
      </c>
      <c r="AD30" s="31"/>
      <c r="AE30" s="31">
        <f t="shared" si="45"/>
        <v>14277.6</v>
      </c>
      <c r="AF30" s="31"/>
      <c r="AG30" s="31">
        <f t="shared" si="46"/>
        <v>14277.6</v>
      </c>
      <c r="AH30" s="31"/>
      <c r="AI30" s="31">
        <f t="shared" si="47"/>
        <v>14277.6</v>
      </c>
      <c r="AJ30" s="31"/>
      <c r="AK30" s="31">
        <f t="shared" si="48"/>
        <v>14277.6</v>
      </c>
      <c r="AL30" s="42"/>
      <c r="AM30" s="68">
        <f t="shared" si="49"/>
        <v>14277.6</v>
      </c>
      <c r="AN30" s="31"/>
      <c r="AO30" s="31"/>
      <c r="AP30" s="31">
        <f t="shared" si="17"/>
        <v>0</v>
      </c>
      <c r="AQ30" s="31"/>
      <c r="AR30" s="31">
        <f t="shared" si="50"/>
        <v>0</v>
      </c>
      <c r="AS30" s="31"/>
      <c r="AT30" s="31">
        <f t="shared" si="51"/>
        <v>0</v>
      </c>
      <c r="AU30" s="31"/>
      <c r="AV30" s="31">
        <f t="shared" si="52"/>
        <v>0</v>
      </c>
      <c r="AW30" s="31"/>
      <c r="AX30" s="31">
        <f t="shared" si="53"/>
        <v>0</v>
      </c>
      <c r="AY30" s="31"/>
      <c r="AZ30" s="31">
        <f t="shared" si="54"/>
        <v>0</v>
      </c>
      <c r="BA30" s="42"/>
      <c r="BB30" s="68">
        <f t="shared" si="55"/>
        <v>0</v>
      </c>
      <c r="BC30" s="25" t="s">
        <v>307</v>
      </c>
      <c r="BE30" s="8"/>
    </row>
    <row r="31" spans="1:58" ht="54" x14ac:dyDescent="0.35">
      <c r="A31" s="96" t="s">
        <v>70</v>
      </c>
      <c r="B31" s="102" t="s">
        <v>302</v>
      </c>
      <c r="C31" s="101" t="s">
        <v>32</v>
      </c>
      <c r="D31" s="30">
        <f>D34+D35</f>
        <v>261085.09999999998</v>
      </c>
      <c r="E31" s="31">
        <f>E34+E35+E33</f>
        <v>-232632.26999999996</v>
      </c>
      <c r="F31" s="31">
        <f t="shared" si="0"/>
        <v>28452.830000000016</v>
      </c>
      <c r="G31" s="31">
        <f>G34+G35+G33</f>
        <v>-8410.0560000000005</v>
      </c>
      <c r="H31" s="31">
        <f t="shared" si="35"/>
        <v>20042.774000000016</v>
      </c>
      <c r="I31" s="31">
        <f>I34+I35+I33</f>
        <v>0</v>
      </c>
      <c r="J31" s="31">
        <f t="shared" si="36"/>
        <v>20042.774000000016</v>
      </c>
      <c r="K31" s="31">
        <f>K34+K35+K33</f>
        <v>0</v>
      </c>
      <c r="L31" s="31">
        <f t="shared" si="37"/>
        <v>20042.774000000016</v>
      </c>
      <c r="M31" s="31">
        <f>M34+M35+M33</f>
        <v>0</v>
      </c>
      <c r="N31" s="31">
        <f t="shared" si="38"/>
        <v>20042.774000000016</v>
      </c>
      <c r="O31" s="68">
        <f>O34+O35+O33</f>
        <v>0</v>
      </c>
      <c r="P31" s="31">
        <f t="shared" si="39"/>
        <v>20042.774000000016</v>
      </c>
      <c r="Q31" s="31">
        <f>Q34+Q35+Q33</f>
        <v>0</v>
      </c>
      <c r="R31" s="31">
        <f t="shared" si="40"/>
        <v>20042.774000000016</v>
      </c>
      <c r="S31" s="31">
        <f>S34+S35+S33</f>
        <v>-180</v>
      </c>
      <c r="T31" s="31">
        <f t="shared" si="41"/>
        <v>19862.774000000016</v>
      </c>
      <c r="U31" s="31">
        <f>U34+U35+U33</f>
        <v>0</v>
      </c>
      <c r="V31" s="31">
        <f t="shared" si="42"/>
        <v>19862.774000000016</v>
      </c>
      <c r="W31" s="42">
        <f>W34+W35+W33</f>
        <v>-43.262999999999998</v>
      </c>
      <c r="X31" s="68">
        <f t="shared" si="43"/>
        <v>19819.511000000017</v>
      </c>
      <c r="Y31" s="31">
        <v>0</v>
      </c>
      <c r="Z31" s="31">
        <f>Z34+Z35+Z33</f>
        <v>0</v>
      </c>
      <c r="AA31" s="31">
        <f t="shared" si="10"/>
        <v>0</v>
      </c>
      <c r="AB31" s="31">
        <f>AB34+AB35+AB33</f>
        <v>0</v>
      </c>
      <c r="AC31" s="31">
        <f t="shared" si="44"/>
        <v>0</v>
      </c>
      <c r="AD31" s="31">
        <f>AD34+AD35+AD33</f>
        <v>0</v>
      </c>
      <c r="AE31" s="31">
        <f t="shared" si="45"/>
        <v>0</v>
      </c>
      <c r="AF31" s="31">
        <f>AF34+AF35+AF33</f>
        <v>0</v>
      </c>
      <c r="AG31" s="31">
        <f t="shared" si="46"/>
        <v>0</v>
      </c>
      <c r="AH31" s="31">
        <f>AH34+AH35+AH33</f>
        <v>0</v>
      </c>
      <c r="AI31" s="31">
        <f t="shared" si="47"/>
        <v>0</v>
      </c>
      <c r="AJ31" s="31">
        <f>AJ34+AJ35+AJ33</f>
        <v>0</v>
      </c>
      <c r="AK31" s="31">
        <f t="shared" si="48"/>
        <v>0</v>
      </c>
      <c r="AL31" s="42">
        <f>AL34+AL35+AL33</f>
        <v>0</v>
      </c>
      <c r="AM31" s="68">
        <f t="shared" si="49"/>
        <v>0</v>
      </c>
      <c r="AN31" s="31">
        <v>0</v>
      </c>
      <c r="AO31" s="31">
        <f>AO34+AO35+AO33</f>
        <v>0</v>
      </c>
      <c r="AP31" s="31">
        <f t="shared" si="17"/>
        <v>0</v>
      </c>
      <c r="AQ31" s="31">
        <f>AQ34+AQ35+AQ33</f>
        <v>0</v>
      </c>
      <c r="AR31" s="31">
        <f t="shared" si="50"/>
        <v>0</v>
      </c>
      <c r="AS31" s="31">
        <f>AS34+AS35+AS33</f>
        <v>0</v>
      </c>
      <c r="AT31" s="31">
        <f t="shared" si="51"/>
        <v>0</v>
      </c>
      <c r="AU31" s="31">
        <f>AU34+AU35+AU33</f>
        <v>0</v>
      </c>
      <c r="AV31" s="31">
        <f t="shared" si="52"/>
        <v>0</v>
      </c>
      <c r="AW31" s="31">
        <f>AW34+AW35+AW33</f>
        <v>0</v>
      </c>
      <c r="AX31" s="31">
        <f t="shared" si="53"/>
        <v>0</v>
      </c>
      <c r="AY31" s="31">
        <f>AY34+AY35+AY33</f>
        <v>0</v>
      </c>
      <c r="AZ31" s="31">
        <f t="shared" si="54"/>
        <v>0</v>
      </c>
      <c r="BA31" s="42">
        <f>BA34+BA35+BA33</f>
        <v>0</v>
      </c>
      <c r="BB31" s="68">
        <f t="shared" si="55"/>
        <v>0</v>
      </c>
      <c r="BC31" s="25"/>
      <c r="BE31" s="8"/>
    </row>
    <row r="32" spans="1:58" s="3" customFormat="1" hidden="1" x14ac:dyDescent="0.35">
      <c r="A32" s="1"/>
      <c r="B32" s="6" t="s">
        <v>5</v>
      </c>
      <c r="C32" s="39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68"/>
      <c r="P32" s="31"/>
      <c r="Q32" s="31"/>
      <c r="R32" s="31"/>
      <c r="S32" s="31"/>
      <c r="T32" s="31"/>
      <c r="U32" s="31"/>
      <c r="V32" s="31"/>
      <c r="W32" s="42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42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42"/>
      <c r="BB32" s="31"/>
      <c r="BC32" s="25"/>
      <c r="BD32" s="19" t="s">
        <v>51</v>
      </c>
      <c r="BE32" s="8"/>
    </row>
    <row r="33" spans="1:57" s="3" customFormat="1" hidden="1" x14ac:dyDescent="0.35">
      <c r="A33" s="1"/>
      <c r="B33" s="6" t="s">
        <v>6</v>
      </c>
      <c r="C33" s="39"/>
      <c r="D33" s="30"/>
      <c r="E33" s="31">
        <v>28452.83</v>
      </c>
      <c r="F33" s="31">
        <f t="shared" si="0"/>
        <v>28452.83</v>
      </c>
      <c r="G33" s="31">
        <v>-8410.0560000000005</v>
      </c>
      <c r="H33" s="31">
        <f t="shared" ref="H33:H36" si="56">F33+G33</f>
        <v>20042.774000000001</v>
      </c>
      <c r="I33" s="31"/>
      <c r="J33" s="31">
        <f t="shared" ref="J33:J36" si="57">H33+I33</f>
        <v>20042.774000000001</v>
      </c>
      <c r="K33" s="31"/>
      <c r="L33" s="31">
        <f t="shared" ref="L33:L36" si="58">J33+K33</f>
        <v>20042.774000000001</v>
      </c>
      <c r="M33" s="31"/>
      <c r="N33" s="31">
        <f t="shared" ref="N33:N36" si="59">L33+M33</f>
        <v>20042.774000000001</v>
      </c>
      <c r="O33" s="68"/>
      <c r="P33" s="31">
        <f t="shared" ref="P33:P36" si="60">N33+O33</f>
        <v>20042.774000000001</v>
      </c>
      <c r="Q33" s="31"/>
      <c r="R33" s="31">
        <f t="shared" ref="R33:R36" si="61">P33+Q33</f>
        <v>20042.774000000001</v>
      </c>
      <c r="S33" s="31">
        <v>-180</v>
      </c>
      <c r="T33" s="31">
        <f t="shared" ref="T33:T36" si="62">R33+S33</f>
        <v>19862.774000000001</v>
      </c>
      <c r="U33" s="31"/>
      <c r="V33" s="31">
        <f t="shared" ref="V33:V36" si="63">T33+U33</f>
        <v>19862.774000000001</v>
      </c>
      <c r="W33" s="42">
        <v>-43.262999999999998</v>
      </c>
      <c r="X33" s="31">
        <f t="shared" ref="X33:X36" si="64">V33+W33</f>
        <v>19819.511000000002</v>
      </c>
      <c r="Y33" s="31"/>
      <c r="Z33" s="31"/>
      <c r="AA33" s="31">
        <f t="shared" si="10"/>
        <v>0</v>
      </c>
      <c r="AB33" s="31"/>
      <c r="AC33" s="31">
        <f t="shared" ref="AC33:AC36" si="65">AA33+AB33</f>
        <v>0</v>
      </c>
      <c r="AD33" s="31"/>
      <c r="AE33" s="31">
        <f t="shared" ref="AE33:AE36" si="66">AC33+AD33</f>
        <v>0</v>
      </c>
      <c r="AF33" s="31"/>
      <c r="AG33" s="31">
        <f t="shared" ref="AG33:AG36" si="67">AE33+AF33</f>
        <v>0</v>
      </c>
      <c r="AH33" s="31"/>
      <c r="AI33" s="31">
        <f t="shared" ref="AI33:AI36" si="68">AG33+AH33</f>
        <v>0</v>
      </c>
      <c r="AJ33" s="31"/>
      <c r="AK33" s="31">
        <f t="shared" ref="AK33:AK36" si="69">AI33+AJ33</f>
        <v>0</v>
      </c>
      <c r="AL33" s="42"/>
      <c r="AM33" s="31">
        <f t="shared" ref="AM33:AM36" si="70">AK33+AL33</f>
        <v>0</v>
      </c>
      <c r="AN33" s="31"/>
      <c r="AO33" s="31"/>
      <c r="AP33" s="31">
        <f t="shared" si="17"/>
        <v>0</v>
      </c>
      <c r="AQ33" s="31"/>
      <c r="AR33" s="31">
        <f t="shared" ref="AR33:AR36" si="71">AP33+AQ33</f>
        <v>0</v>
      </c>
      <c r="AS33" s="31"/>
      <c r="AT33" s="31">
        <f t="shared" ref="AT33:AT36" si="72">AR33+AS33</f>
        <v>0</v>
      </c>
      <c r="AU33" s="31"/>
      <c r="AV33" s="31">
        <f t="shared" ref="AV33:AV36" si="73">AT33+AU33</f>
        <v>0</v>
      </c>
      <c r="AW33" s="31"/>
      <c r="AX33" s="31">
        <f t="shared" ref="AX33:AX36" si="74">AV33+AW33</f>
        <v>0</v>
      </c>
      <c r="AY33" s="31"/>
      <c r="AZ33" s="31">
        <f t="shared" ref="AZ33:AZ36" si="75">AX33+AY33</f>
        <v>0</v>
      </c>
      <c r="BA33" s="42"/>
      <c r="BB33" s="31">
        <f t="shared" ref="BB33:BB36" si="76">AZ33+BA33</f>
        <v>0</v>
      </c>
      <c r="BC33" s="35" t="s">
        <v>304</v>
      </c>
      <c r="BD33" s="19" t="s">
        <v>51</v>
      </c>
      <c r="BE33" s="8"/>
    </row>
    <row r="34" spans="1:57" s="3" customFormat="1" hidden="1" x14ac:dyDescent="0.35">
      <c r="A34" s="1"/>
      <c r="B34" s="39" t="s">
        <v>12</v>
      </c>
      <c r="C34" s="5"/>
      <c r="D34" s="30">
        <v>72101.7</v>
      </c>
      <c r="E34" s="31">
        <f>-9107.2-62994.5</f>
        <v>-72101.7</v>
      </c>
      <c r="F34" s="31">
        <f t="shared" si="0"/>
        <v>0</v>
      </c>
      <c r="G34" s="31"/>
      <c r="H34" s="31">
        <f t="shared" si="56"/>
        <v>0</v>
      </c>
      <c r="I34" s="31"/>
      <c r="J34" s="31">
        <f t="shared" si="57"/>
        <v>0</v>
      </c>
      <c r="K34" s="31"/>
      <c r="L34" s="31">
        <f t="shared" si="58"/>
        <v>0</v>
      </c>
      <c r="M34" s="31"/>
      <c r="N34" s="31">
        <f t="shared" si="59"/>
        <v>0</v>
      </c>
      <c r="O34" s="68"/>
      <c r="P34" s="31">
        <f t="shared" si="60"/>
        <v>0</v>
      </c>
      <c r="Q34" s="31"/>
      <c r="R34" s="31">
        <f t="shared" si="61"/>
        <v>0</v>
      </c>
      <c r="S34" s="31"/>
      <c r="T34" s="31">
        <f t="shared" si="62"/>
        <v>0</v>
      </c>
      <c r="U34" s="31"/>
      <c r="V34" s="31">
        <f t="shared" si="63"/>
        <v>0</v>
      </c>
      <c r="W34" s="42"/>
      <c r="X34" s="31">
        <f t="shared" si="64"/>
        <v>0</v>
      </c>
      <c r="Y34" s="31">
        <v>0</v>
      </c>
      <c r="Z34" s="31"/>
      <c r="AA34" s="31">
        <f t="shared" si="10"/>
        <v>0</v>
      </c>
      <c r="AB34" s="31"/>
      <c r="AC34" s="31">
        <f t="shared" si="65"/>
        <v>0</v>
      </c>
      <c r="AD34" s="31"/>
      <c r="AE34" s="31">
        <f t="shared" si="66"/>
        <v>0</v>
      </c>
      <c r="AF34" s="31"/>
      <c r="AG34" s="31">
        <f t="shared" si="67"/>
        <v>0</v>
      </c>
      <c r="AH34" s="31"/>
      <c r="AI34" s="31">
        <f t="shared" si="68"/>
        <v>0</v>
      </c>
      <c r="AJ34" s="31"/>
      <c r="AK34" s="31">
        <f t="shared" si="69"/>
        <v>0</v>
      </c>
      <c r="AL34" s="42"/>
      <c r="AM34" s="31">
        <f t="shared" si="70"/>
        <v>0</v>
      </c>
      <c r="AN34" s="31">
        <v>0</v>
      </c>
      <c r="AO34" s="31"/>
      <c r="AP34" s="31">
        <f t="shared" si="17"/>
        <v>0</v>
      </c>
      <c r="AQ34" s="31"/>
      <c r="AR34" s="31">
        <f t="shared" si="71"/>
        <v>0</v>
      </c>
      <c r="AS34" s="31"/>
      <c r="AT34" s="31">
        <f t="shared" si="72"/>
        <v>0</v>
      </c>
      <c r="AU34" s="31"/>
      <c r="AV34" s="31">
        <f t="shared" si="73"/>
        <v>0</v>
      </c>
      <c r="AW34" s="31"/>
      <c r="AX34" s="31">
        <f t="shared" si="74"/>
        <v>0</v>
      </c>
      <c r="AY34" s="31"/>
      <c r="AZ34" s="31">
        <f t="shared" si="75"/>
        <v>0</v>
      </c>
      <c r="BA34" s="42"/>
      <c r="BB34" s="31">
        <f t="shared" si="76"/>
        <v>0</v>
      </c>
      <c r="BC34" s="25" t="s">
        <v>218</v>
      </c>
      <c r="BD34" s="19" t="s">
        <v>51</v>
      </c>
      <c r="BE34" s="8"/>
    </row>
    <row r="35" spans="1:57" s="3" customFormat="1" hidden="1" x14ac:dyDescent="0.35">
      <c r="A35" s="1"/>
      <c r="B35" s="37" t="s">
        <v>27</v>
      </c>
      <c r="C35" s="39"/>
      <c r="D35" s="30">
        <v>188983.4</v>
      </c>
      <c r="E35" s="31">
        <v>-188983.4</v>
      </c>
      <c r="F35" s="31">
        <f t="shared" si="0"/>
        <v>0</v>
      </c>
      <c r="G35" s="31"/>
      <c r="H35" s="31">
        <f t="shared" si="56"/>
        <v>0</v>
      </c>
      <c r="I35" s="31"/>
      <c r="J35" s="31">
        <f t="shared" si="57"/>
        <v>0</v>
      </c>
      <c r="K35" s="31"/>
      <c r="L35" s="31">
        <f t="shared" si="58"/>
        <v>0</v>
      </c>
      <c r="M35" s="31"/>
      <c r="N35" s="31">
        <f t="shared" si="59"/>
        <v>0</v>
      </c>
      <c r="O35" s="68"/>
      <c r="P35" s="31">
        <f t="shared" si="60"/>
        <v>0</v>
      </c>
      <c r="Q35" s="31"/>
      <c r="R35" s="31">
        <f t="shared" si="61"/>
        <v>0</v>
      </c>
      <c r="S35" s="31"/>
      <c r="T35" s="31">
        <f t="shared" si="62"/>
        <v>0</v>
      </c>
      <c r="U35" s="31"/>
      <c r="V35" s="31">
        <f t="shared" si="63"/>
        <v>0</v>
      </c>
      <c r="W35" s="42"/>
      <c r="X35" s="31">
        <f t="shared" si="64"/>
        <v>0</v>
      </c>
      <c r="Y35" s="31">
        <v>0</v>
      </c>
      <c r="Z35" s="31"/>
      <c r="AA35" s="31">
        <f t="shared" si="10"/>
        <v>0</v>
      </c>
      <c r="AB35" s="31"/>
      <c r="AC35" s="31">
        <f t="shared" si="65"/>
        <v>0</v>
      </c>
      <c r="AD35" s="31"/>
      <c r="AE35" s="31">
        <f t="shared" si="66"/>
        <v>0</v>
      </c>
      <c r="AF35" s="31"/>
      <c r="AG35" s="31">
        <f t="shared" si="67"/>
        <v>0</v>
      </c>
      <c r="AH35" s="31"/>
      <c r="AI35" s="31">
        <f t="shared" si="68"/>
        <v>0</v>
      </c>
      <c r="AJ35" s="31"/>
      <c r="AK35" s="31">
        <f t="shared" si="69"/>
        <v>0</v>
      </c>
      <c r="AL35" s="42"/>
      <c r="AM35" s="31">
        <f t="shared" si="70"/>
        <v>0</v>
      </c>
      <c r="AN35" s="31">
        <v>0</v>
      </c>
      <c r="AO35" s="31"/>
      <c r="AP35" s="31">
        <f t="shared" si="17"/>
        <v>0</v>
      </c>
      <c r="AQ35" s="31"/>
      <c r="AR35" s="31">
        <f t="shared" si="71"/>
        <v>0</v>
      </c>
      <c r="AS35" s="31"/>
      <c r="AT35" s="31">
        <f t="shared" si="72"/>
        <v>0</v>
      </c>
      <c r="AU35" s="31"/>
      <c r="AV35" s="31">
        <f t="shared" si="73"/>
        <v>0</v>
      </c>
      <c r="AW35" s="31"/>
      <c r="AX35" s="31">
        <f t="shared" si="74"/>
        <v>0</v>
      </c>
      <c r="AY35" s="31"/>
      <c r="AZ35" s="31">
        <f t="shared" si="75"/>
        <v>0</v>
      </c>
      <c r="BA35" s="42"/>
      <c r="BB35" s="31">
        <f t="shared" si="76"/>
        <v>0</v>
      </c>
      <c r="BC35" s="25" t="s">
        <v>217</v>
      </c>
      <c r="BD35" s="19" t="s">
        <v>51</v>
      </c>
      <c r="BE35" s="8"/>
    </row>
    <row r="36" spans="1:57" s="3" customFormat="1" ht="36" hidden="1" x14ac:dyDescent="0.35">
      <c r="A36" s="1" t="s">
        <v>74</v>
      </c>
      <c r="B36" s="37" t="s">
        <v>302</v>
      </c>
      <c r="C36" s="39" t="s">
        <v>11</v>
      </c>
      <c r="D36" s="30">
        <f>D38+D39</f>
        <v>54989.2</v>
      </c>
      <c r="E36" s="31">
        <f>E38+E39</f>
        <v>-54989.2</v>
      </c>
      <c r="F36" s="31">
        <f t="shared" si="0"/>
        <v>0</v>
      </c>
      <c r="G36" s="31">
        <f>G38+G39</f>
        <v>0</v>
      </c>
      <c r="H36" s="31">
        <f t="shared" si="56"/>
        <v>0</v>
      </c>
      <c r="I36" s="31">
        <f>I38+I39</f>
        <v>0</v>
      </c>
      <c r="J36" s="31">
        <f t="shared" si="57"/>
        <v>0</v>
      </c>
      <c r="K36" s="31">
        <f>K38+K39</f>
        <v>0</v>
      </c>
      <c r="L36" s="31">
        <f t="shared" si="58"/>
        <v>0</v>
      </c>
      <c r="M36" s="31">
        <f>M38+M39</f>
        <v>0</v>
      </c>
      <c r="N36" s="31">
        <f t="shared" si="59"/>
        <v>0</v>
      </c>
      <c r="O36" s="68">
        <f>O38+O39</f>
        <v>0</v>
      </c>
      <c r="P36" s="31">
        <f t="shared" si="60"/>
        <v>0</v>
      </c>
      <c r="Q36" s="31">
        <f>Q38+Q39</f>
        <v>0</v>
      </c>
      <c r="R36" s="31">
        <f t="shared" si="61"/>
        <v>0</v>
      </c>
      <c r="S36" s="31">
        <f>S38+S39</f>
        <v>0</v>
      </c>
      <c r="T36" s="31">
        <f t="shared" si="62"/>
        <v>0</v>
      </c>
      <c r="U36" s="31">
        <f>U38+U39</f>
        <v>0</v>
      </c>
      <c r="V36" s="31">
        <f t="shared" si="63"/>
        <v>0</v>
      </c>
      <c r="W36" s="42">
        <f>W38+W39</f>
        <v>0</v>
      </c>
      <c r="X36" s="31">
        <f t="shared" si="64"/>
        <v>0</v>
      </c>
      <c r="Y36" s="31">
        <f t="shared" ref="Y36:AN36" si="77">Y38+Y39</f>
        <v>0</v>
      </c>
      <c r="Z36" s="31">
        <f t="shared" ref="Z36:AB36" si="78">Z38+Z39</f>
        <v>0</v>
      </c>
      <c r="AA36" s="31">
        <f t="shared" si="10"/>
        <v>0</v>
      </c>
      <c r="AB36" s="31">
        <f t="shared" si="78"/>
        <v>0</v>
      </c>
      <c r="AC36" s="31">
        <f t="shared" si="65"/>
        <v>0</v>
      </c>
      <c r="AD36" s="31">
        <f t="shared" ref="AD36:AF36" si="79">AD38+AD39</f>
        <v>0</v>
      </c>
      <c r="AE36" s="31">
        <f t="shared" si="66"/>
        <v>0</v>
      </c>
      <c r="AF36" s="31">
        <f t="shared" si="79"/>
        <v>0</v>
      </c>
      <c r="AG36" s="31">
        <f t="shared" si="67"/>
        <v>0</v>
      </c>
      <c r="AH36" s="31">
        <f t="shared" ref="AH36:AJ36" si="80">AH38+AH39</f>
        <v>0</v>
      </c>
      <c r="AI36" s="31">
        <f t="shared" si="68"/>
        <v>0</v>
      </c>
      <c r="AJ36" s="31">
        <f t="shared" si="80"/>
        <v>0</v>
      </c>
      <c r="AK36" s="31">
        <f t="shared" si="69"/>
        <v>0</v>
      </c>
      <c r="AL36" s="42">
        <f t="shared" ref="AL36" si="81">AL38+AL39</f>
        <v>0</v>
      </c>
      <c r="AM36" s="31">
        <f t="shared" si="70"/>
        <v>0</v>
      </c>
      <c r="AN36" s="31">
        <f t="shared" si="77"/>
        <v>0</v>
      </c>
      <c r="AO36" s="31">
        <f>AO38+AO39</f>
        <v>0</v>
      </c>
      <c r="AP36" s="31">
        <f t="shared" si="17"/>
        <v>0</v>
      </c>
      <c r="AQ36" s="31">
        <f>AQ38+AQ39</f>
        <v>0</v>
      </c>
      <c r="AR36" s="31">
        <f t="shared" si="71"/>
        <v>0</v>
      </c>
      <c r="AS36" s="31">
        <f>AS38+AS39</f>
        <v>0</v>
      </c>
      <c r="AT36" s="31">
        <f t="shared" si="72"/>
        <v>0</v>
      </c>
      <c r="AU36" s="31">
        <f>AU38+AU39</f>
        <v>0</v>
      </c>
      <c r="AV36" s="31">
        <f t="shared" si="73"/>
        <v>0</v>
      </c>
      <c r="AW36" s="31">
        <f>AW38+AW39</f>
        <v>0</v>
      </c>
      <c r="AX36" s="31">
        <f t="shared" si="74"/>
        <v>0</v>
      </c>
      <c r="AY36" s="31">
        <f>AY38+AY39</f>
        <v>0</v>
      </c>
      <c r="AZ36" s="31">
        <f t="shared" si="75"/>
        <v>0</v>
      </c>
      <c r="BA36" s="42">
        <f>BA38+BA39</f>
        <v>0</v>
      </c>
      <c r="BB36" s="31">
        <f t="shared" si="76"/>
        <v>0</v>
      </c>
      <c r="BC36" s="25"/>
      <c r="BD36" s="19" t="s">
        <v>51</v>
      </c>
      <c r="BE36" s="8"/>
    </row>
    <row r="37" spans="1:57" s="3" customFormat="1" hidden="1" x14ac:dyDescent="0.35">
      <c r="A37" s="36"/>
      <c r="B37" s="6" t="s">
        <v>5</v>
      </c>
      <c r="C37" s="39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68"/>
      <c r="P37" s="31"/>
      <c r="Q37" s="31"/>
      <c r="R37" s="31"/>
      <c r="S37" s="31"/>
      <c r="T37" s="31"/>
      <c r="U37" s="31"/>
      <c r="V37" s="31"/>
      <c r="W37" s="42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42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42"/>
      <c r="BB37" s="31"/>
      <c r="BC37" s="25"/>
      <c r="BD37" s="19" t="s">
        <v>51</v>
      </c>
      <c r="BE37" s="8"/>
    </row>
    <row r="38" spans="1:57" s="3" customFormat="1" hidden="1" x14ac:dyDescent="0.35">
      <c r="A38" s="36"/>
      <c r="B38" s="39" t="s">
        <v>12</v>
      </c>
      <c r="C38" s="39"/>
      <c r="D38" s="30">
        <v>13747.3</v>
      </c>
      <c r="E38" s="31">
        <v>-13747.3</v>
      </c>
      <c r="F38" s="31">
        <f t="shared" si="0"/>
        <v>0</v>
      </c>
      <c r="G38" s="31"/>
      <c r="H38" s="31">
        <f t="shared" ref="H38:H41" si="82">F38+G38</f>
        <v>0</v>
      </c>
      <c r="I38" s="31"/>
      <c r="J38" s="31">
        <f t="shared" ref="J38:J41" si="83">H38+I38</f>
        <v>0</v>
      </c>
      <c r="K38" s="31"/>
      <c r="L38" s="31">
        <f t="shared" ref="L38:L41" si="84">J38+K38</f>
        <v>0</v>
      </c>
      <c r="M38" s="31"/>
      <c r="N38" s="31">
        <f t="shared" ref="N38:N41" si="85">L38+M38</f>
        <v>0</v>
      </c>
      <c r="O38" s="68"/>
      <c r="P38" s="31">
        <f t="shared" ref="P38:P41" si="86">N38+O38</f>
        <v>0</v>
      </c>
      <c r="Q38" s="31"/>
      <c r="R38" s="31">
        <f t="shared" ref="R38:R41" si="87">P38+Q38</f>
        <v>0</v>
      </c>
      <c r="S38" s="31"/>
      <c r="T38" s="31">
        <f t="shared" ref="T38:T41" si="88">R38+S38</f>
        <v>0</v>
      </c>
      <c r="U38" s="31"/>
      <c r="V38" s="31">
        <f t="shared" ref="V38:V41" si="89">T38+U38</f>
        <v>0</v>
      </c>
      <c r="W38" s="42"/>
      <c r="X38" s="31">
        <f t="shared" ref="X38:X41" si="90">V38+W38</f>
        <v>0</v>
      </c>
      <c r="Y38" s="31">
        <v>0</v>
      </c>
      <c r="Z38" s="31"/>
      <c r="AA38" s="31">
        <f t="shared" si="10"/>
        <v>0</v>
      </c>
      <c r="AB38" s="31"/>
      <c r="AC38" s="31">
        <f t="shared" ref="AC38:AC41" si="91">AA38+AB38</f>
        <v>0</v>
      </c>
      <c r="AD38" s="31"/>
      <c r="AE38" s="31">
        <f t="shared" ref="AE38:AE41" si="92">AC38+AD38</f>
        <v>0</v>
      </c>
      <c r="AF38" s="31"/>
      <c r="AG38" s="31">
        <f t="shared" ref="AG38:AG41" si="93">AE38+AF38</f>
        <v>0</v>
      </c>
      <c r="AH38" s="31"/>
      <c r="AI38" s="31">
        <f t="shared" ref="AI38:AI41" si="94">AG38+AH38</f>
        <v>0</v>
      </c>
      <c r="AJ38" s="31"/>
      <c r="AK38" s="31">
        <f t="shared" ref="AK38:AK41" si="95">AI38+AJ38</f>
        <v>0</v>
      </c>
      <c r="AL38" s="42"/>
      <c r="AM38" s="31">
        <f t="shared" ref="AM38:AM41" si="96">AK38+AL38</f>
        <v>0</v>
      </c>
      <c r="AN38" s="31">
        <v>0</v>
      </c>
      <c r="AO38" s="31"/>
      <c r="AP38" s="31">
        <f t="shared" si="17"/>
        <v>0</v>
      </c>
      <c r="AQ38" s="31"/>
      <c r="AR38" s="31">
        <f t="shared" ref="AR38:AR41" si="97">AP38+AQ38</f>
        <v>0</v>
      </c>
      <c r="AS38" s="31"/>
      <c r="AT38" s="31">
        <f t="shared" ref="AT38:AT41" si="98">AR38+AS38</f>
        <v>0</v>
      </c>
      <c r="AU38" s="31"/>
      <c r="AV38" s="31">
        <f t="shared" ref="AV38:AV41" si="99">AT38+AU38</f>
        <v>0</v>
      </c>
      <c r="AW38" s="31"/>
      <c r="AX38" s="31">
        <f t="shared" ref="AX38:AX41" si="100">AV38+AW38</f>
        <v>0</v>
      </c>
      <c r="AY38" s="31"/>
      <c r="AZ38" s="31">
        <f t="shared" ref="AZ38:AZ41" si="101">AX38+AY38</f>
        <v>0</v>
      </c>
      <c r="BA38" s="42"/>
      <c r="BB38" s="31">
        <f t="shared" ref="BB38:BB41" si="102">AZ38+BA38</f>
        <v>0</v>
      </c>
      <c r="BC38" s="25" t="s">
        <v>217</v>
      </c>
      <c r="BD38" s="19" t="s">
        <v>51</v>
      </c>
      <c r="BE38" s="8"/>
    </row>
    <row r="39" spans="1:57" s="3" customFormat="1" hidden="1" x14ac:dyDescent="0.35">
      <c r="A39" s="1"/>
      <c r="B39" s="37" t="s">
        <v>27</v>
      </c>
      <c r="C39" s="39"/>
      <c r="D39" s="30">
        <v>41241.9</v>
      </c>
      <c r="E39" s="31">
        <v>-41241.9</v>
      </c>
      <c r="F39" s="31">
        <f t="shared" si="0"/>
        <v>0</v>
      </c>
      <c r="G39" s="31"/>
      <c r="H39" s="31">
        <f t="shared" si="82"/>
        <v>0</v>
      </c>
      <c r="I39" s="31"/>
      <c r="J39" s="31">
        <f t="shared" si="83"/>
        <v>0</v>
      </c>
      <c r="K39" s="31"/>
      <c r="L39" s="31">
        <f t="shared" si="84"/>
        <v>0</v>
      </c>
      <c r="M39" s="31"/>
      <c r="N39" s="31">
        <f t="shared" si="85"/>
        <v>0</v>
      </c>
      <c r="O39" s="68"/>
      <c r="P39" s="31">
        <f t="shared" si="86"/>
        <v>0</v>
      </c>
      <c r="Q39" s="31"/>
      <c r="R39" s="31">
        <f t="shared" si="87"/>
        <v>0</v>
      </c>
      <c r="S39" s="31"/>
      <c r="T39" s="31">
        <f t="shared" si="88"/>
        <v>0</v>
      </c>
      <c r="U39" s="31"/>
      <c r="V39" s="31">
        <f t="shared" si="89"/>
        <v>0</v>
      </c>
      <c r="W39" s="42"/>
      <c r="X39" s="31">
        <f t="shared" si="90"/>
        <v>0</v>
      </c>
      <c r="Y39" s="31">
        <v>0</v>
      </c>
      <c r="Z39" s="31"/>
      <c r="AA39" s="31">
        <f t="shared" si="10"/>
        <v>0</v>
      </c>
      <c r="AB39" s="31"/>
      <c r="AC39" s="31">
        <f t="shared" si="91"/>
        <v>0</v>
      </c>
      <c r="AD39" s="31"/>
      <c r="AE39" s="31">
        <f t="shared" si="92"/>
        <v>0</v>
      </c>
      <c r="AF39" s="31"/>
      <c r="AG39" s="31">
        <f t="shared" si="93"/>
        <v>0</v>
      </c>
      <c r="AH39" s="31"/>
      <c r="AI39" s="31">
        <f t="shared" si="94"/>
        <v>0</v>
      </c>
      <c r="AJ39" s="31"/>
      <c r="AK39" s="31">
        <f t="shared" si="95"/>
        <v>0</v>
      </c>
      <c r="AL39" s="42"/>
      <c r="AM39" s="31">
        <f t="shared" si="96"/>
        <v>0</v>
      </c>
      <c r="AN39" s="31">
        <v>0</v>
      </c>
      <c r="AO39" s="31"/>
      <c r="AP39" s="31">
        <f t="shared" si="17"/>
        <v>0</v>
      </c>
      <c r="AQ39" s="31"/>
      <c r="AR39" s="31">
        <f t="shared" si="97"/>
        <v>0</v>
      </c>
      <c r="AS39" s="31"/>
      <c r="AT39" s="31">
        <f t="shared" si="98"/>
        <v>0</v>
      </c>
      <c r="AU39" s="31"/>
      <c r="AV39" s="31">
        <f t="shared" si="99"/>
        <v>0</v>
      </c>
      <c r="AW39" s="31"/>
      <c r="AX39" s="31">
        <f t="shared" si="100"/>
        <v>0</v>
      </c>
      <c r="AY39" s="31"/>
      <c r="AZ39" s="31">
        <f t="shared" si="101"/>
        <v>0</v>
      </c>
      <c r="BA39" s="42"/>
      <c r="BB39" s="31">
        <f t="shared" si="102"/>
        <v>0</v>
      </c>
      <c r="BC39" s="25" t="s">
        <v>217</v>
      </c>
      <c r="BD39" s="19" t="s">
        <v>51</v>
      </c>
      <c r="BE39" s="8"/>
    </row>
    <row r="40" spans="1:57" ht="54" x14ac:dyDescent="0.35">
      <c r="A40" s="96" t="s">
        <v>74</v>
      </c>
      <c r="B40" s="101" t="s">
        <v>49</v>
      </c>
      <c r="C40" s="101" t="s">
        <v>32</v>
      </c>
      <c r="D40" s="30">
        <v>23476.5</v>
      </c>
      <c r="E40" s="31"/>
      <c r="F40" s="31">
        <f t="shared" si="0"/>
        <v>23476.5</v>
      </c>
      <c r="G40" s="31">
        <v>80.081000000000003</v>
      </c>
      <c r="H40" s="31">
        <f t="shared" si="82"/>
        <v>23556.580999999998</v>
      </c>
      <c r="I40" s="31"/>
      <c r="J40" s="31">
        <f t="shared" si="83"/>
        <v>23556.580999999998</v>
      </c>
      <c r="K40" s="31"/>
      <c r="L40" s="31">
        <f t="shared" si="84"/>
        <v>23556.580999999998</v>
      </c>
      <c r="M40" s="31"/>
      <c r="N40" s="31">
        <f t="shared" si="85"/>
        <v>23556.580999999998</v>
      </c>
      <c r="O40" s="68"/>
      <c r="P40" s="31">
        <f t="shared" si="86"/>
        <v>23556.580999999998</v>
      </c>
      <c r="Q40" s="31"/>
      <c r="R40" s="31">
        <f t="shared" si="87"/>
        <v>23556.580999999998</v>
      </c>
      <c r="S40" s="31"/>
      <c r="T40" s="31">
        <f t="shared" si="88"/>
        <v>23556.580999999998</v>
      </c>
      <c r="U40" s="31"/>
      <c r="V40" s="31">
        <f t="shared" si="89"/>
        <v>23556.580999999998</v>
      </c>
      <c r="W40" s="42">
        <v>11500</v>
      </c>
      <c r="X40" s="68">
        <f t="shared" si="90"/>
        <v>35056.580999999998</v>
      </c>
      <c r="Y40" s="31">
        <v>222759</v>
      </c>
      <c r="Z40" s="31">
        <v>-79.599999999999994</v>
      </c>
      <c r="AA40" s="31">
        <f t="shared" si="10"/>
        <v>222679.4</v>
      </c>
      <c r="AB40" s="31"/>
      <c r="AC40" s="31">
        <f t="shared" si="91"/>
        <v>222679.4</v>
      </c>
      <c r="AD40" s="31"/>
      <c r="AE40" s="31">
        <f t="shared" si="92"/>
        <v>222679.4</v>
      </c>
      <c r="AF40" s="31"/>
      <c r="AG40" s="31">
        <f t="shared" si="93"/>
        <v>222679.4</v>
      </c>
      <c r="AH40" s="31"/>
      <c r="AI40" s="31">
        <f t="shared" si="94"/>
        <v>222679.4</v>
      </c>
      <c r="AJ40" s="31"/>
      <c r="AK40" s="31">
        <f t="shared" si="95"/>
        <v>222679.4</v>
      </c>
      <c r="AL40" s="42">
        <v>-11500</v>
      </c>
      <c r="AM40" s="68">
        <f t="shared" si="96"/>
        <v>211179.4</v>
      </c>
      <c r="AN40" s="31">
        <v>0</v>
      </c>
      <c r="AO40" s="31">
        <v>135958.44</v>
      </c>
      <c r="AP40" s="31">
        <f t="shared" si="17"/>
        <v>135958.44</v>
      </c>
      <c r="AQ40" s="31"/>
      <c r="AR40" s="31">
        <f t="shared" si="97"/>
        <v>135958.44</v>
      </c>
      <c r="AS40" s="31"/>
      <c r="AT40" s="31">
        <f t="shared" si="98"/>
        <v>135958.44</v>
      </c>
      <c r="AU40" s="31"/>
      <c r="AV40" s="31">
        <f t="shared" si="99"/>
        <v>135958.44</v>
      </c>
      <c r="AW40" s="31"/>
      <c r="AX40" s="31">
        <f t="shared" si="100"/>
        <v>135958.44</v>
      </c>
      <c r="AY40" s="31"/>
      <c r="AZ40" s="31">
        <f t="shared" si="101"/>
        <v>135958.44</v>
      </c>
      <c r="BA40" s="42"/>
      <c r="BB40" s="68">
        <f t="shared" si="102"/>
        <v>135958.44</v>
      </c>
      <c r="BC40" s="25" t="s">
        <v>197</v>
      </c>
      <c r="BE40" s="8"/>
    </row>
    <row r="41" spans="1:57" ht="36" x14ac:dyDescent="0.35">
      <c r="A41" s="129" t="s">
        <v>73</v>
      </c>
      <c r="B41" s="101" t="s">
        <v>50</v>
      </c>
      <c r="C41" s="101" t="s">
        <v>11</v>
      </c>
      <c r="D41" s="30"/>
      <c r="E41" s="31">
        <f>E43+E44+E45</f>
        <v>311345.35800000001</v>
      </c>
      <c r="F41" s="31">
        <f t="shared" si="0"/>
        <v>311345.35800000001</v>
      </c>
      <c r="G41" s="31">
        <f>G43+G44+G45</f>
        <v>0</v>
      </c>
      <c r="H41" s="31">
        <f t="shared" si="82"/>
        <v>311345.35800000001</v>
      </c>
      <c r="I41" s="31">
        <f>I43+I44+I45</f>
        <v>111.379</v>
      </c>
      <c r="J41" s="31">
        <f t="shared" si="83"/>
        <v>311456.73700000002</v>
      </c>
      <c r="K41" s="31">
        <f>K43+K44+K45</f>
        <v>0</v>
      </c>
      <c r="L41" s="31">
        <f t="shared" si="84"/>
        <v>311456.73700000002</v>
      </c>
      <c r="M41" s="31">
        <f>M43+M44+M45</f>
        <v>0</v>
      </c>
      <c r="N41" s="31">
        <f t="shared" si="85"/>
        <v>311456.73700000002</v>
      </c>
      <c r="O41" s="68">
        <f>O43+O44+O45</f>
        <v>1054.0150000000001</v>
      </c>
      <c r="P41" s="31">
        <f t="shared" si="86"/>
        <v>312510.75200000004</v>
      </c>
      <c r="Q41" s="31">
        <f>Q43+Q44+Q45</f>
        <v>0</v>
      </c>
      <c r="R41" s="31">
        <f t="shared" si="87"/>
        <v>312510.75200000004</v>
      </c>
      <c r="S41" s="31">
        <f>S43+S44+S45</f>
        <v>-18576.285</v>
      </c>
      <c r="T41" s="31">
        <f t="shared" si="88"/>
        <v>293934.46700000006</v>
      </c>
      <c r="U41" s="31">
        <f>U43+U44+U45</f>
        <v>0</v>
      </c>
      <c r="V41" s="31">
        <f t="shared" si="89"/>
        <v>293934.46700000006</v>
      </c>
      <c r="W41" s="42">
        <f>W43+W44+W45</f>
        <v>0</v>
      </c>
      <c r="X41" s="68">
        <f t="shared" si="90"/>
        <v>293934.46700000006</v>
      </c>
      <c r="Y41" s="31"/>
      <c r="Z41" s="31"/>
      <c r="AA41" s="31">
        <f t="shared" si="10"/>
        <v>0</v>
      </c>
      <c r="AB41" s="31"/>
      <c r="AC41" s="31">
        <f t="shared" si="91"/>
        <v>0</v>
      </c>
      <c r="AD41" s="31"/>
      <c r="AE41" s="31">
        <f t="shared" si="92"/>
        <v>0</v>
      </c>
      <c r="AF41" s="31"/>
      <c r="AG41" s="31">
        <f t="shared" si="93"/>
        <v>0</v>
      </c>
      <c r="AH41" s="31"/>
      <c r="AI41" s="31">
        <f t="shared" si="94"/>
        <v>0</v>
      </c>
      <c r="AJ41" s="31"/>
      <c r="AK41" s="31">
        <f t="shared" si="95"/>
        <v>0</v>
      </c>
      <c r="AL41" s="42"/>
      <c r="AM41" s="68">
        <f t="shared" si="96"/>
        <v>0</v>
      </c>
      <c r="AN41" s="31"/>
      <c r="AO41" s="31"/>
      <c r="AP41" s="31">
        <f t="shared" si="17"/>
        <v>0</v>
      </c>
      <c r="AQ41" s="31"/>
      <c r="AR41" s="31">
        <f t="shared" si="97"/>
        <v>0</v>
      </c>
      <c r="AS41" s="31"/>
      <c r="AT41" s="31">
        <f t="shared" si="98"/>
        <v>0</v>
      </c>
      <c r="AU41" s="31"/>
      <c r="AV41" s="31">
        <f t="shared" si="99"/>
        <v>0</v>
      </c>
      <c r="AW41" s="31"/>
      <c r="AX41" s="31">
        <f t="shared" si="100"/>
        <v>0</v>
      </c>
      <c r="AY41" s="31"/>
      <c r="AZ41" s="31">
        <f t="shared" si="101"/>
        <v>0</v>
      </c>
      <c r="BA41" s="42"/>
      <c r="BB41" s="68">
        <f t="shared" si="102"/>
        <v>0</v>
      </c>
      <c r="BC41" s="25"/>
      <c r="BE41" s="8"/>
    </row>
    <row r="42" spans="1:57" x14ac:dyDescent="0.35">
      <c r="A42" s="130"/>
      <c r="B42" s="97" t="s">
        <v>5</v>
      </c>
      <c r="C42" s="101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8"/>
      <c r="P42" s="31"/>
      <c r="Q42" s="31"/>
      <c r="R42" s="31"/>
      <c r="S42" s="31"/>
      <c r="T42" s="31"/>
      <c r="U42" s="31"/>
      <c r="V42" s="31"/>
      <c r="W42" s="42"/>
      <c r="X42" s="68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42"/>
      <c r="AM42" s="68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42"/>
      <c r="BB42" s="68"/>
      <c r="BC42" s="25"/>
      <c r="BE42" s="8"/>
    </row>
    <row r="43" spans="1:57" s="3" customFormat="1" hidden="1" x14ac:dyDescent="0.35">
      <c r="A43" s="131"/>
      <c r="B43" s="6" t="s">
        <v>6</v>
      </c>
      <c r="C43" s="53"/>
      <c r="D43" s="30"/>
      <c r="E43" s="31">
        <v>18576.285</v>
      </c>
      <c r="F43" s="31">
        <f t="shared" si="0"/>
        <v>18576.285</v>
      </c>
      <c r="G43" s="31"/>
      <c r="H43" s="31">
        <f t="shared" ref="H43:H46" si="103">F43+G43</f>
        <v>18576.285</v>
      </c>
      <c r="I43" s="31">
        <v>111.379</v>
      </c>
      <c r="J43" s="31">
        <f t="shared" ref="J43:J46" si="104">H43+I43</f>
        <v>18687.664000000001</v>
      </c>
      <c r="K43" s="31"/>
      <c r="L43" s="31">
        <f t="shared" ref="L43:L46" si="105">J43+K43</f>
        <v>18687.664000000001</v>
      </c>
      <c r="M43" s="31"/>
      <c r="N43" s="31">
        <f t="shared" ref="N43:N46" si="106">L43+M43</f>
        <v>18687.664000000001</v>
      </c>
      <c r="O43" s="68">
        <v>1054.0150000000001</v>
      </c>
      <c r="P43" s="31">
        <f t="shared" ref="P43:P46" si="107">N43+O43</f>
        <v>19741.679</v>
      </c>
      <c r="Q43" s="31"/>
      <c r="R43" s="31">
        <f t="shared" ref="R43:R46" si="108">P43+Q43</f>
        <v>19741.679</v>
      </c>
      <c r="S43" s="31">
        <v>-18576.285</v>
      </c>
      <c r="T43" s="31">
        <f t="shared" ref="T43:T46" si="109">R43+S43</f>
        <v>1165.3940000000002</v>
      </c>
      <c r="U43" s="31"/>
      <c r="V43" s="31">
        <f t="shared" ref="V43:V46" si="110">T43+U43</f>
        <v>1165.3940000000002</v>
      </c>
      <c r="W43" s="42"/>
      <c r="X43" s="31">
        <f t="shared" ref="X43:X46" si="111">V43+W43</f>
        <v>1165.3940000000002</v>
      </c>
      <c r="Y43" s="31"/>
      <c r="Z43" s="31"/>
      <c r="AA43" s="31">
        <f t="shared" si="10"/>
        <v>0</v>
      </c>
      <c r="AB43" s="31"/>
      <c r="AC43" s="31">
        <f t="shared" ref="AC43:AC46" si="112">AA43+AB43</f>
        <v>0</v>
      </c>
      <c r="AD43" s="31"/>
      <c r="AE43" s="31">
        <f t="shared" ref="AE43:AE46" si="113">AC43+AD43</f>
        <v>0</v>
      </c>
      <c r="AF43" s="31"/>
      <c r="AG43" s="31">
        <f t="shared" ref="AG43:AG46" si="114">AE43+AF43</f>
        <v>0</v>
      </c>
      <c r="AH43" s="31"/>
      <c r="AI43" s="31">
        <f t="shared" ref="AI43:AI46" si="115">AG43+AH43</f>
        <v>0</v>
      </c>
      <c r="AJ43" s="31"/>
      <c r="AK43" s="31">
        <f t="shared" ref="AK43:AK46" si="116">AI43+AJ43</f>
        <v>0</v>
      </c>
      <c r="AL43" s="42"/>
      <c r="AM43" s="31">
        <f t="shared" ref="AM43:AM46" si="117">AK43+AL43</f>
        <v>0</v>
      </c>
      <c r="AN43" s="31"/>
      <c r="AO43" s="31"/>
      <c r="AP43" s="31">
        <f t="shared" si="17"/>
        <v>0</v>
      </c>
      <c r="AQ43" s="31"/>
      <c r="AR43" s="31">
        <f t="shared" ref="AR43:AR46" si="118">AP43+AQ43</f>
        <v>0</v>
      </c>
      <c r="AS43" s="31"/>
      <c r="AT43" s="31">
        <f t="shared" ref="AT43:AT46" si="119">AR43+AS43</f>
        <v>0</v>
      </c>
      <c r="AU43" s="31"/>
      <c r="AV43" s="31">
        <f t="shared" ref="AV43:AV46" si="120">AT43+AU43</f>
        <v>0</v>
      </c>
      <c r="AW43" s="31"/>
      <c r="AX43" s="31">
        <f t="shared" ref="AX43:AX46" si="121">AV43+AW43</f>
        <v>0</v>
      </c>
      <c r="AY43" s="31"/>
      <c r="AZ43" s="31">
        <f t="shared" ref="AZ43:AZ46" si="122">AX43+AY43</f>
        <v>0</v>
      </c>
      <c r="BA43" s="42"/>
      <c r="BB43" s="31">
        <f t="shared" ref="BB43:BB46" si="123">AZ43+BA43</f>
        <v>0</v>
      </c>
      <c r="BC43" s="25" t="s">
        <v>198</v>
      </c>
      <c r="BD43" s="19" t="s">
        <v>51</v>
      </c>
      <c r="BE43" s="8"/>
    </row>
    <row r="44" spans="1:57" x14ac:dyDescent="0.35">
      <c r="A44" s="130"/>
      <c r="B44" s="101" t="s">
        <v>12</v>
      </c>
      <c r="C44" s="101"/>
      <c r="D44" s="30"/>
      <c r="E44" s="31">
        <f>55882.573+11844.3</f>
        <v>67726.872999999992</v>
      </c>
      <c r="F44" s="31">
        <f t="shared" si="0"/>
        <v>67726.872999999992</v>
      </c>
      <c r="G44" s="31"/>
      <c r="H44" s="31">
        <f t="shared" si="103"/>
        <v>67726.872999999992</v>
      </c>
      <c r="I44" s="31"/>
      <c r="J44" s="31">
        <f t="shared" si="104"/>
        <v>67726.872999999992</v>
      </c>
      <c r="K44" s="31"/>
      <c r="L44" s="31">
        <f t="shared" si="105"/>
        <v>67726.872999999992</v>
      </c>
      <c r="M44" s="31"/>
      <c r="N44" s="31">
        <f t="shared" si="106"/>
        <v>67726.872999999992</v>
      </c>
      <c r="O44" s="68"/>
      <c r="P44" s="31">
        <f t="shared" si="107"/>
        <v>67726.872999999992</v>
      </c>
      <c r="Q44" s="31"/>
      <c r="R44" s="31">
        <f t="shared" si="108"/>
        <v>67726.872999999992</v>
      </c>
      <c r="S44" s="31"/>
      <c r="T44" s="31">
        <f t="shared" si="109"/>
        <v>67726.872999999992</v>
      </c>
      <c r="U44" s="31"/>
      <c r="V44" s="31">
        <f t="shared" si="110"/>
        <v>67726.872999999992</v>
      </c>
      <c r="W44" s="42"/>
      <c r="X44" s="68">
        <f t="shared" si="111"/>
        <v>67726.872999999992</v>
      </c>
      <c r="Y44" s="31"/>
      <c r="Z44" s="31"/>
      <c r="AA44" s="31">
        <f t="shared" si="10"/>
        <v>0</v>
      </c>
      <c r="AB44" s="31"/>
      <c r="AC44" s="31">
        <f t="shared" si="112"/>
        <v>0</v>
      </c>
      <c r="AD44" s="31"/>
      <c r="AE44" s="31">
        <f t="shared" si="113"/>
        <v>0</v>
      </c>
      <c r="AF44" s="31"/>
      <c r="AG44" s="31">
        <f t="shared" si="114"/>
        <v>0</v>
      </c>
      <c r="AH44" s="31"/>
      <c r="AI44" s="31">
        <f t="shared" si="115"/>
        <v>0</v>
      </c>
      <c r="AJ44" s="31"/>
      <c r="AK44" s="31">
        <f t="shared" si="116"/>
        <v>0</v>
      </c>
      <c r="AL44" s="42"/>
      <c r="AM44" s="68">
        <f t="shared" si="117"/>
        <v>0</v>
      </c>
      <c r="AN44" s="31"/>
      <c r="AO44" s="31"/>
      <c r="AP44" s="31">
        <f t="shared" si="17"/>
        <v>0</v>
      </c>
      <c r="AQ44" s="31"/>
      <c r="AR44" s="31">
        <f t="shared" si="118"/>
        <v>0</v>
      </c>
      <c r="AS44" s="31"/>
      <c r="AT44" s="31">
        <f t="shared" si="119"/>
        <v>0</v>
      </c>
      <c r="AU44" s="31"/>
      <c r="AV44" s="31">
        <f t="shared" si="120"/>
        <v>0</v>
      </c>
      <c r="AW44" s="31"/>
      <c r="AX44" s="31">
        <f t="shared" si="121"/>
        <v>0</v>
      </c>
      <c r="AY44" s="31"/>
      <c r="AZ44" s="31">
        <f t="shared" si="122"/>
        <v>0</v>
      </c>
      <c r="BA44" s="42"/>
      <c r="BB44" s="68">
        <f t="shared" si="123"/>
        <v>0</v>
      </c>
      <c r="BC44" s="25" t="s">
        <v>311</v>
      </c>
      <c r="BE44" s="8"/>
    </row>
    <row r="45" spans="1:57" x14ac:dyDescent="0.35">
      <c r="A45" s="130"/>
      <c r="B45" s="102" t="s">
        <v>27</v>
      </c>
      <c r="C45" s="101"/>
      <c r="D45" s="30"/>
      <c r="E45" s="31">
        <v>225042.2</v>
      </c>
      <c r="F45" s="31">
        <f t="shared" si="0"/>
        <v>225042.2</v>
      </c>
      <c r="G45" s="31"/>
      <c r="H45" s="31">
        <f t="shared" si="103"/>
        <v>225042.2</v>
      </c>
      <c r="I45" s="31"/>
      <c r="J45" s="31">
        <f t="shared" si="104"/>
        <v>225042.2</v>
      </c>
      <c r="K45" s="31"/>
      <c r="L45" s="31">
        <f t="shared" si="105"/>
        <v>225042.2</v>
      </c>
      <c r="M45" s="31"/>
      <c r="N45" s="31">
        <f t="shared" si="106"/>
        <v>225042.2</v>
      </c>
      <c r="O45" s="68"/>
      <c r="P45" s="31">
        <f t="shared" si="107"/>
        <v>225042.2</v>
      </c>
      <c r="Q45" s="31"/>
      <c r="R45" s="31">
        <f t="shared" si="108"/>
        <v>225042.2</v>
      </c>
      <c r="S45" s="31"/>
      <c r="T45" s="31">
        <f t="shared" si="109"/>
        <v>225042.2</v>
      </c>
      <c r="U45" s="31"/>
      <c r="V45" s="31">
        <f t="shared" si="110"/>
        <v>225042.2</v>
      </c>
      <c r="W45" s="42"/>
      <c r="X45" s="68">
        <f t="shared" si="111"/>
        <v>225042.2</v>
      </c>
      <c r="Y45" s="31"/>
      <c r="Z45" s="31"/>
      <c r="AA45" s="31">
        <f t="shared" si="10"/>
        <v>0</v>
      </c>
      <c r="AB45" s="31"/>
      <c r="AC45" s="31">
        <f t="shared" si="112"/>
        <v>0</v>
      </c>
      <c r="AD45" s="31"/>
      <c r="AE45" s="31">
        <f t="shared" si="113"/>
        <v>0</v>
      </c>
      <c r="AF45" s="31"/>
      <c r="AG45" s="31">
        <f t="shared" si="114"/>
        <v>0</v>
      </c>
      <c r="AH45" s="31"/>
      <c r="AI45" s="31">
        <f t="shared" si="115"/>
        <v>0</v>
      </c>
      <c r="AJ45" s="31"/>
      <c r="AK45" s="31">
        <f t="shared" si="116"/>
        <v>0</v>
      </c>
      <c r="AL45" s="42"/>
      <c r="AM45" s="68">
        <f t="shared" si="117"/>
        <v>0</v>
      </c>
      <c r="AN45" s="31"/>
      <c r="AO45" s="31"/>
      <c r="AP45" s="31">
        <f t="shared" si="17"/>
        <v>0</v>
      </c>
      <c r="AQ45" s="31"/>
      <c r="AR45" s="31">
        <f t="shared" si="118"/>
        <v>0</v>
      </c>
      <c r="AS45" s="31"/>
      <c r="AT45" s="31">
        <f t="shared" si="119"/>
        <v>0</v>
      </c>
      <c r="AU45" s="31"/>
      <c r="AV45" s="31">
        <f t="shared" si="120"/>
        <v>0</v>
      </c>
      <c r="AW45" s="31"/>
      <c r="AX45" s="31">
        <f t="shared" si="121"/>
        <v>0</v>
      </c>
      <c r="AY45" s="31"/>
      <c r="AZ45" s="31">
        <f t="shared" si="122"/>
        <v>0</v>
      </c>
      <c r="BA45" s="42"/>
      <c r="BB45" s="68">
        <f t="shared" si="123"/>
        <v>0</v>
      </c>
      <c r="BC45" s="25" t="s">
        <v>310</v>
      </c>
      <c r="BE45" s="8"/>
    </row>
    <row r="46" spans="1:57" ht="54" x14ac:dyDescent="0.35">
      <c r="A46" s="132"/>
      <c r="B46" s="101" t="s">
        <v>50</v>
      </c>
      <c r="C46" s="101" t="s">
        <v>32</v>
      </c>
      <c r="D46" s="30">
        <f>D49+D50+D48</f>
        <v>312399.40000000002</v>
      </c>
      <c r="E46" s="31">
        <f>E49+E50+E48</f>
        <v>-311345.35799999995</v>
      </c>
      <c r="F46" s="31">
        <f t="shared" si="0"/>
        <v>1054.042000000074</v>
      </c>
      <c r="G46" s="31">
        <f>G49+G50+G48</f>
        <v>710.58699999999999</v>
      </c>
      <c r="H46" s="31">
        <f t="shared" si="103"/>
        <v>1764.629000000074</v>
      </c>
      <c r="I46" s="31">
        <f>I49+I50+I48</f>
        <v>-710.58699999999999</v>
      </c>
      <c r="J46" s="31">
        <f t="shared" si="104"/>
        <v>1054.042000000074</v>
      </c>
      <c r="K46" s="31">
        <f>K49+K50+K48</f>
        <v>0</v>
      </c>
      <c r="L46" s="31">
        <f t="shared" si="105"/>
        <v>1054.042000000074</v>
      </c>
      <c r="M46" s="31">
        <f>M49+M50+M48</f>
        <v>0</v>
      </c>
      <c r="N46" s="31">
        <f t="shared" si="106"/>
        <v>1054.042000000074</v>
      </c>
      <c r="O46" s="68">
        <f>O49+O50+O48</f>
        <v>-1054.0150000000001</v>
      </c>
      <c r="P46" s="31">
        <f t="shared" si="107"/>
        <v>2.70000000739401E-2</v>
      </c>
      <c r="Q46" s="31">
        <f>Q49+Q50+Q48</f>
        <v>0</v>
      </c>
      <c r="R46" s="31">
        <f t="shared" si="108"/>
        <v>2.70000000739401E-2</v>
      </c>
      <c r="S46" s="31">
        <f>S49+S50+S48</f>
        <v>0</v>
      </c>
      <c r="T46" s="31">
        <f t="shared" si="109"/>
        <v>2.70000000739401E-2</v>
      </c>
      <c r="U46" s="31">
        <f>U49+U50+U48</f>
        <v>0</v>
      </c>
      <c r="V46" s="31">
        <f t="shared" si="110"/>
        <v>2.70000000739401E-2</v>
      </c>
      <c r="W46" s="42">
        <f>W49+W50+W48</f>
        <v>0</v>
      </c>
      <c r="X46" s="68">
        <f t="shared" si="111"/>
        <v>2.70000000739401E-2</v>
      </c>
      <c r="Y46" s="31">
        <f t="shared" ref="Y46:AO46" si="124">Y49+Y50+Y48</f>
        <v>0</v>
      </c>
      <c r="Z46" s="31">
        <f t="shared" ref="Z46:AB46" si="125">Z49+Z50+Z48</f>
        <v>0</v>
      </c>
      <c r="AA46" s="31">
        <f t="shared" si="10"/>
        <v>0</v>
      </c>
      <c r="AB46" s="31">
        <f t="shared" si="125"/>
        <v>0</v>
      </c>
      <c r="AC46" s="31">
        <f t="shared" si="112"/>
        <v>0</v>
      </c>
      <c r="AD46" s="31">
        <f t="shared" ref="AD46:AF46" si="126">AD49+AD50+AD48</f>
        <v>0</v>
      </c>
      <c r="AE46" s="31">
        <f t="shared" si="113"/>
        <v>0</v>
      </c>
      <c r="AF46" s="31">
        <f t="shared" si="126"/>
        <v>0</v>
      </c>
      <c r="AG46" s="31">
        <f t="shared" si="114"/>
        <v>0</v>
      </c>
      <c r="AH46" s="31">
        <f t="shared" ref="AH46:AJ46" si="127">AH49+AH50+AH48</f>
        <v>0</v>
      </c>
      <c r="AI46" s="31">
        <f t="shared" si="115"/>
        <v>0</v>
      </c>
      <c r="AJ46" s="31">
        <f t="shared" si="127"/>
        <v>0</v>
      </c>
      <c r="AK46" s="31">
        <f t="shared" si="116"/>
        <v>0</v>
      </c>
      <c r="AL46" s="42">
        <f t="shared" ref="AL46" si="128">AL49+AL50+AL48</f>
        <v>0</v>
      </c>
      <c r="AM46" s="68">
        <f t="shared" si="117"/>
        <v>0</v>
      </c>
      <c r="AN46" s="31">
        <f t="shared" si="124"/>
        <v>0</v>
      </c>
      <c r="AO46" s="31">
        <f t="shared" si="124"/>
        <v>0</v>
      </c>
      <c r="AP46" s="31">
        <f t="shared" si="17"/>
        <v>0</v>
      </c>
      <c r="AQ46" s="31">
        <f t="shared" ref="AQ46:AS46" si="129">AQ49+AQ50+AQ48</f>
        <v>0</v>
      </c>
      <c r="AR46" s="31">
        <f t="shared" si="118"/>
        <v>0</v>
      </c>
      <c r="AS46" s="31">
        <f t="shared" si="129"/>
        <v>0</v>
      </c>
      <c r="AT46" s="31">
        <f t="shared" si="119"/>
        <v>0</v>
      </c>
      <c r="AU46" s="31">
        <f t="shared" ref="AU46:AW46" si="130">AU49+AU50+AU48</f>
        <v>0</v>
      </c>
      <c r="AV46" s="31">
        <f t="shared" si="120"/>
        <v>0</v>
      </c>
      <c r="AW46" s="31">
        <f t="shared" si="130"/>
        <v>0</v>
      </c>
      <c r="AX46" s="31">
        <f t="shared" si="121"/>
        <v>0</v>
      </c>
      <c r="AY46" s="31">
        <f t="shared" ref="AY46:BA46" si="131">AY49+AY50+AY48</f>
        <v>0</v>
      </c>
      <c r="AZ46" s="31">
        <f t="shared" si="122"/>
        <v>0</v>
      </c>
      <c r="BA46" s="42">
        <f t="shared" si="131"/>
        <v>0</v>
      </c>
      <c r="BB46" s="68">
        <f t="shared" si="123"/>
        <v>0</v>
      </c>
      <c r="BC46" s="25"/>
      <c r="BE46" s="8"/>
    </row>
    <row r="47" spans="1:57" x14ac:dyDescent="0.35">
      <c r="A47" s="96"/>
      <c r="B47" s="97" t="s">
        <v>5</v>
      </c>
      <c r="C47" s="101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68"/>
      <c r="P47" s="31"/>
      <c r="Q47" s="31"/>
      <c r="R47" s="31"/>
      <c r="S47" s="31"/>
      <c r="T47" s="31"/>
      <c r="U47" s="31"/>
      <c r="V47" s="31"/>
      <c r="W47" s="42"/>
      <c r="X47" s="68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42"/>
      <c r="AM47" s="68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42"/>
      <c r="BB47" s="68"/>
      <c r="BC47" s="25"/>
      <c r="BE47" s="8"/>
    </row>
    <row r="48" spans="1:57" s="3" customFormat="1" hidden="1" x14ac:dyDescent="0.35">
      <c r="A48" s="1"/>
      <c r="B48" s="6" t="s">
        <v>6</v>
      </c>
      <c r="C48" s="39"/>
      <c r="D48" s="30">
        <v>19630.300000000047</v>
      </c>
      <c r="E48" s="31">
        <v>-18576.285</v>
      </c>
      <c r="F48" s="31">
        <f t="shared" si="0"/>
        <v>1054.0150000000467</v>
      </c>
      <c r="G48" s="31">
        <f>111.379+599.208</f>
        <v>710.58699999999999</v>
      </c>
      <c r="H48" s="31">
        <f t="shared" ref="H48:H55" si="132">F48+G48</f>
        <v>1764.6020000000467</v>
      </c>
      <c r="I48" s="31">
        <f>-111.379-599.208</f>
        <v>-710.58699999999999</v>
      </c>
      <c r="J48" s="31">
        <f t="shared" ref="J48:J55" si="133">H48+I48</f>
        <v>1054.0150000000467</v>
      </c>
      <c r="K48" s="31"/>
      <c r="L48" s="31">
        <f t="shared" ref="L48:L55" si="134">J48+K48</f>
        <v>1054.0150000000467</v>
      </c>
      <c r="M48" s="31"/>
      <c r="N48" s="31">
        <f t="shared" ref="N48:N55" si="135">L48+M48</f>
        <v>1054.0150000000467</v>
      </c>
      <c r="O48" s="68">
        <v>-1054.0150000000001</v>
      </c>
      <c r="P48" s="31">
        <f t="shared" ref="P48:P55" si="136">N48+O48</f>
        <v>4.6611603465862572E-11</v>
      </c>
      <c r="Q48" s="31"/>
      <c r="R48" s="31">
        <f t="shared" ref="R48:R55" si="137">P48+Q48</f>
        <v>4.6611603465862572E-11</v>
      </c>
      <c r="S48" s="31"/>
      <c r="T48" s="31">
        <f t="shared" ref="T48:T55" si="138">R48+S48</f>
        <v>4.6611603465862572E-11</v>
      </c>
      <c r="U48" s="31"/>
      <c r="V48" s="31">
        <f t="shared" ref="V48:V55" si="139">T48+U48</f>
        <v>4.6611603465862572E-11</v>
      </c>
      <c r="W48" s="42"/>
      <c r="X48" s="31">
        <f t="shared" ref="X48:X55" si="140">V48+W48</f>
        <v>4.6611603465862572E-11</v>
      </c>
      <c r="Y48" s="31">
        <v>0</v>
      </c>
      <c r="Z48" s="31"/>
      <c r="AA48" s="31">
        <f t="shared" si="10"/>
        <v>0</v>
      </c>
      <c r="AB48" s="31"/>
      <c r="AC48" s="31">
        <f t="shared" ref="AC48:AC55" si="141">AA48+AB48</f>
        <v>0</v>
      </c>
      <c r="AD48" s="31"/>
      <c r="AE48" s="31">
        <f t="shared" ref="AE48:AE55" si="142">AC48+AD48</f>
        <v>0</v>
      </c>
      <c r="AF48" s="31"/>
      <c r="AG48" s="31">
        <f t="shared" ref="AG48:AG55" si="143">AE48+AF48</f>
        <v>0</v>
      </c>
      <c r="AH48" s="31"/>
      <c r="AI48" s="31">
        <f t="shared" ref="AI48:AI55" si="144">AG48+AH48</f>
        <v>0</v>
      </c>
      <c r="AJ48" s="31"/>
      <c r="AK48" s="31">
        <f t="shared" ref="AK48:AK55" si="145">AI48+AJ48</f>
        <v>0</v>
      </c>
      <c r="AL48" s="42"/>
      <c r="AM48" s="31">
        <f t="shared" ref="AM48:AM55" si="146">AK48+AL48</f>
        <v>0</v>
      </c>
      <c r="AN48" s="31">
        <v>0</v>
      </c>
      <c r="AO48" s="31"/>
      <c r="AP48" s="31">
        <f t="shared" si="17"/>
        <v>0</v>
      </c>
      <c r="AQ48" s="31"/>
      <c r="AR48" s="31">
        <f t="shared" ref="AR48:AR55" si="147">AP48+AQ48</f>
        <v>0</v>
      </c>
      <c r="AS48" s="31"/>
      <c r="AT48" s="31">
        <f t="shared" ref="AT48:AT55" si="148">AR48+AS48</f>
        <v>0</v>
      </c>
      <c r="AU48" s="31"/>
      <c r="AV48" s="31">
        <f t="shared" ref="AV48:AV55" si="149">AT48+AU48</f>
        <v>0</v>
      </c>
      <c r="AW48" s="31"/>
      <c r="AX48" s="31">
        <f t="shared" ref="AX48:AX55" si="150">AV48+AW48</f>
        <v>0</v>
      </c>
      <c r="AY48" s="31"/>
      <c r="AZ48" s="31">
        <f t="shared" ref="AZ48:AZ55" si="151">AX48+AY48</f>
        <v>0</v>
      </c>
      <c r="BA48" s="42"/>
      <c r="BB48" s="31">
        <f t="shared" ref="BB48:BB55" si="152">AZ48+BA48</f>
        <v>0</v>
      </c>
      <c r="BC48" s="25" t="s">
        <v>198</v>
      </c>
      <c r="BD48" s="19" t="s">
        <v>51</v>
      </c>
      <c r="BE48" s="8"/>
    </row>
    <row r="49" spans="1:58" x14ac:dyDescent="0.35">
      <c r="A49" s="96"/>
      <c r="B49" s="101" t="s">
        <v>12</v>
      </c>
      <c r="C49" s="101"/>
      <c r="D49" s="30">
        <v>67726.899999999994</v>
      </c>
      <c r="E49" s="31">
        <f>-55882.573-11844.3</f>
        <v>-67726.872999999992</v>
      </c>
      <c r="F49" s="31">
        <f t="shared" si="0"/>
        <v>2.7000000001862645E-2</v>
      </c>
      <c r="G49" s="31"/>
      <c r="H49" s="31">
        <f t="shared" si="132"/>
        <v>2.7000000001862645E-2</v>
      </c>
      <c r="I49" s="31"/>
      <c r="J49" s="31">
        <f t="shared" si="133"/>
        <v>2.7000000001862645E-2</v>
      </c>
      <c r="K49" s="31"/>
      <c r="L49" s="31">
        <f t="shared" si="134"/>
        <v>2.7000000001862645E-2</v>
      </c>
      <c r="M49" s="31"/>
      <c r="N49" s="31">
        <f t="shared" si="135"/>
        <v>2.7000000001862645E-2</v>
      </c>
      <c r="O49" s="68"/>
      <c r="P49" s="31">
        <f t="shared" si="136"/>
        <v>2.7000000001862645E-2</v>
      </c>
      <c r="Q49" s="31"/>
      <c r="R49" s="31">
        <f t="shared" si="137"/>
        <v>2.7000000001862645E-2</v>
      </c>
      <c r="S49" s="31"/>
      <c r="T49" s="31">
        <f t="shared" si="138"/>
        <v>2.7000000001862645E-2</v>
      </c>
      <c r="U49" s="31"/>
      <c r="V49" s="31">
        <f t="shared" si="139"/>
        <v>2.7000000001862645E-2</v>
      </c>
      <c r="W49" s="42"/>
      <c r="X49" s="68">
        <f t="shared" si="140"/>
        <v>2.7000000001862645E-2</v>
      </c>
      <c r="Y49" s="31">
        <v>0</v>
      </c>
      <c r="Z49" s="31"/>
      <c r="AA49" s="31">
        <f t="shared" si="10"/>
        <v>0</v>
      </c>
      <c r="AB49" s="31"/>
      <c r="AC49" s="31">
        <f t="shared" si="141"/>
        <v>0</v>
      </c>
      <c r="AD49" s="31"/>
      <c r="AE49" s="31">
        <f t="shared" si="142"/>
        <v>0</v>
      </c>
      <c r="AF49" s="31"/>
      <c r="AG49" s="31">
        <f t="shared" si="143"/>
        <v>0</v>
      </c>
      <c r="AH49" s="31"/>
      <c r="AI49" s="31">
        <f t="shared" si="144"/>
        <v>0</v>
      </c>
      <c r="AJ49" s="31"/>
      <c r="AK49" s="31">
        <f t="shared" si="145"/>
        <v>0</v>
      </c>
      <c r="AL49" s="42"/>
      <c r="AM49" s="68">
        <f t="shared" si="146"/>
        <v>0</v>
      </c>
      <c r="AN49" s="31">
        <v>0</v>
      </c>
      <c r="AO49" s="31"/>
      <c r="AP49" s="31">
        <f t="shared" si="17"/>
        <v>0</v>
      </c>
      <c r="AQ49" s="31"/>
      <c r="AR49" s="31">
        <f t="shared" si="147"/>
        <v>0</v>
      </c>
      <c r="AS49" s="31"/>
      <c r="AT49" s="31">
        <f t="shared" si="148"/>
        <v>0</v>
      </c>
      <c r="AU49" s="31"/>
      <c r="AV49" s="31">
        <f t="shared" si="149"/>
        <v>0</v>
      </c>
      <c r="AW49" s="31"/>
      <c r="AX49" s="31">
        <f t="shared" si="150"/>
        <v>0</v>
      </c>
      <c r="AY49" s="31"/>
      <c r="AZ49" s="31">
        <f t="shared" si="151"/>
        <v>0</v>
      </c>
      <c r="BA49" s="42"/>
      <c r="BB49" s="68">
        <f t="shared" si="152"/>
        <v>0</v>
      </c>
      <c r="BC49" s="25" t="s">
        <v>311</v>
      </c>
      <c r="BE49" s="8"/>
    </row>
    <row r="50" spans="1:58" s="3" customFormat="1" hidden="1" x14ac:dyDescent="0.35">
      <c r="A50" s="1"/>
      <c r="B50" s="37" t="s">
        <v>27</v>
      </c>
      <c r="C50" s="5"/>
      <c r="D50" s="30">
        <v>225042.2</v>
      </c>
      <c r="E50" s="31">
        <v>-225042.2</v>
      </c>
      <c r="F50" s="31">
        <f t="shared" si="0"/>
        <v>0</v>
      </c>
      <c r="G50" s="31"/>
      <c r="H50" s="31">
        <f t="shared" si="132"/>
        <v>0</v>
      </c>
      <c r="I50" s="31"/>
      <c r="J50" s="31">
        <f t="shared" si="133"/>
        <v>0</v>
      </c>
      <c r="K50" s="31"/>
      <c r="L50" s="31">
        <f t="shared" si="134"/>
        <v>0</v>
      </c>
      <c r="M50" s="31"/>
      <c r="N50" s="31">
        <f t="shared" si="135"/>
        <v>0</v>
      </c>
      <c r="O50" s="68"/>
      <c r="P50" s="31">
        <f t="shared" si="136"/>
        <v>0</v>
      </c>
      <c r="Q50" s="31"/>
      <c r="R50" s="31">
        <f t="shared" si="137"/>
        <v>0</v>
      </c>
      <c r="S50" s="31"/>
      <c r="T50" s="31">
        <f t="shared" si="138"/>
        <v>0</v>
      </c>
      <c r="U50" s="31"/>
      <c r="V50" s="31">
        <f t="shared" si="139"/>
        <v>0</v>
      </c>
      <c r="W50" s="42"/>
      <c r="X50" s="31">
        <f t="shared" si="140"/>
        <v>0</v>
      </c>
      <c r="Y50" s="31">
        <v>0</v>
      </c>
      <c r="Z50" s="31"/>
      <c r="AA50" s="31">
        <f t="shared" si="10"/>
        <v>0</v>
      </c>
      <c r="AB50" s="31"/>
      <c r="AC50" s="31">
        <f t="shared" si="141"/>
        <v>0</v>
      </c>
      <c r="AD50" s="31"/>
      <c r="AE50" s="31">
        <f t="shared" si="142"/>
        <v>0</v>
      </c>
      <c r="AF50" s="31"/>
      <c r="AG50" s="31">
        <f t="shared" si="143"/>
        <v>0</v>
      </c>
      <c r="AH50" s="31"/>
      <c r="AI50" s="31">
        <f t="shared" si="144"/>
        <v>0</v>
      </c>
      <c r="AJ50" s="31"/>
      <c r="AK50" s="31">
        <f t="shared" si="145"/>
        <v>0</v>
      </c>
      <c r="AL50" s="42"/>
      <c r="AM50" s="31">
        <f t="shared" si="146"/>
        <v>0</v>
      </c>
      <c r="AN50" s="31">
        <v>0</v>
      </c>
      <c r="AO50" s="31"/>
      <c r="AP50" s="31">
        <f t="shared" si="17"/>
        <v>0</v>
      </c>
      <c r="AQ50" s="31"/>
      <c r="AR50" s="31">
        <f t="shared" si="147"/>
        <v>0</v>
      </c>
      <c r="AS50" s="31"/>
      <c r="AT50" s="31">
        <f t="shared" si="148"/>
        <v>0</v>
      </c>
      <c r="AU50" s="31"/>
      <c r="AV50" s="31">
        <f t="shared" si="149"/>
        <v>0</v>
      </c>
      <c r="AW50" s="31"/>
      <c r="AX50" s="31">
        <f t="shared" si="150"/>
        <v>0</v>
      </c>
      <c r="AY50" s="31"/>
      <c r="AZ50" s="31">
        <f t="shared" si="151"/>
        <v>0</v>
      </c>
      <c r="BA50" s="42"/>
      <c r="BB50" s="31">
        <f t="shared" si="152"/>
        <v>0</v>
      </c>
      <c r="BC50" s="25" t="s">
        <v>310</v>
      </c>
      <c r="BD50" s="19" t="s">
        <v>51</v>
      </c>
      <c r="BE50" s="8"/>
    </row>
    <row r="51" spans="1:58" s="3" customFormat="1" ht="54" hidden="1" x14ac:dyDescent="0.35">
      <c r="A51" s="1" t="s">
        <v>72</v>
      </c>
      <c r="B51" s="39" t="s">
        <v>52</v>
      </c>
      <c r="C51" s="39" t="s">
        <v>32</v>
      </c>
      <c r="D51" s="30">
        <v>780</v>
      </c>
      <c r="E51" s="31">
        <v>-780</v>
      </c>
      <c r="F51" s="31">
        <f t="shared" si="0"/>
        <v>0</v>
      </c>
      <c r="G51" s="31"/>
      <c r="H51" s="31">
        <f t="shared" si="132"/>
        <v>0</v>
      </c>
      <c r="I51" s="31"/>
      <c r="J51" s="31">
        <f t="shared" si="133"/>
        <v>0</v>
      </c>
      <c r="K51" s="31"/>
      <c r="L51" s="31">
        <f t="shared" si="134"/>
        <v>0</v>
      </c>
      <c r="M51" s="31"/>
      <c r="N51" s="31">
        <f t="shared" si="135"/>
        <v>0</v>
      </c>
      <c r="O51" s="68"/>
      <c r="P51" s="31">
        <f t="shared" si="136"/>
        <v>0</v>
      </c>
      <c r="Q51" s="31"/>
      <c r="R51" s="31">
        <f t="shared" si="137"/>
        <v>0</v>
      </c>
      <c r="S51" s="31"/>
      <c r="T51" s="31">
        <f t="shared" si="138"/>
        <v>0</v>
      </c>
      <c r="U51" s="31"/>
      <c r="V51" s="31">
        <f t="shared" si="139"/>
        <v>0</v>
      </c>
      <c r="W51" s="42"/>
      <c r="X51" s="31">
        <f t="shared" si="140"/>
        <v>0</v>
      </c>
      <c r="Y51" s="31">
        <v>0</v>
      </c>
      <c r="Z51" s="31"/>
      <c r="AA51" s="31">
        <f t="shared" si="10"/>
        <v>0</v>
      </c>
      <c r="AB51" s="31"/>
      <c r="AC51" s="31">
        <f t="shared" si="141"/>
        <v>0</v>
      </c>
      <c r="AD51" s="31"/>
      <c r="AE51" s="31">
        <f t="shared" si="142"/>
        <v>0</v>
      </c>
      <c r="AF51" s="31"/>
      <c r="AG51" s="31">
        <f t="shared" si="143"/>
        <v>0</v>
      </c>
      <c r="AH51" s="31"/>
      <c r="AI51" s="31">
        <f t="shared" si="144"/>
        <v>0</v>
      </c>
      <c r="AJ51" s="31"/>
      <c r="AK51" s="31">
        <f t="shared" si="145"/>
        <v>0</v>
      </c>
      <c r="AL51" s="42"/>
      <c r="AM51" s="31">
        <f t="shared" si="146"/>
        <v>0</v>
      </c>
      <c r="AN51" s="31">
        <v>0</v>
      </c>
      <c r="AO51" s="31"/>
      <c r="AP51" s="31">
        <f t="shared" si="17"/>
        <v>0</v>
      </c>
      <c r="AQ51" s="31"/>
      <c r="AR51" s="31">
        <f t="shared" si="147"/>
        <v>0</v>
      </c>
      <c r="AS51" s="31"/>
      <c r="AT51" s="31">
        <f t="shared" si="148"/>
        <v>0</v>
      </c>
      <c r="AU51" s="31"/>
      <c r="AV51" s="31">
        <f t="shared" si="149"/>
        <v>0</v>
      </c>
      <c r="AW51" s="31"/>
      <c r="AX51" s="31">
        <f t="shared" si="150"/>
        <v>0</v>
      </c>
      <c r="AY51" s="31"/>
      <c r="AZ51" s="31">
        <f t="shared" si="151"/>
        <v>0</v>
      </c>
      <c r="BA51" s="42"/>
      <c r="BB51" s="31">
        <f t="shared" si="152"/>
        <v>0</v>
      </c>
      <c r="BC51" s="25" t="s">
        <v>199</v>
      </c>
      <c r="BD51" s="19" t="s">
        <v>51</v>
      </c>
      <c r="BE51" s="8"/>
    </row>
    <row r="52" spans="1:58" ht="54" x14ac:dyDescent="0.35">
      <c r="A52" s="96" t="s">
        <v>71</v>
      </c>
      <c r="B52" s="102" t="s">
        <v>53</v>
      </c>
      <c r="C52" s="101" t="s">
        <v>32</v>
      </c>
      <c r="D52" s="30">
        <v>0</v>
      </c>
      <c r="E52" s="31"/>
      <c r="F52" s="31">
        <f t="shared" si="0"/>
        <v>0</v>
      </c>
      <c r="G52" s="31"/>
      <c r="H52" s="31">
        <f t="shared" si="132"/>
        <v>0</v>
      </c>
      <c r="I52" s="31"/>
      <c r="J52" s="31">
        <f t="shared" si="133"/>
        <v>0</v>
      </c>
      <c r="K52" s="31"/>
      <c r="L52" s="31">
        <f t="shared" si="134"/>
        <v>0</v>
      </c>
      <c r="M52" s="31"/>
      <c r="N52" s="31">
        <f t="shared" si="135"/>
        <v>0</v>
      </c>
      <c r="O52" s="68"/>
      <c r="P52" s="31">
        <f t="shared" si="136"/>
        <v>0</v>
      </c>
      <c r="Q52" s="31"/>
      <c r="R52" s="31">
        <f t="shared" si="137"/>
        <v>0</v>
      </c>
      <c r="S52" s="31"/>
      <c r="T52" s="31">
        <f t="shared" si="138"/>
        <v>0</v>
      </c>
      <c r="U52" s="31"/>
      <c r="V52" s="31">
        <f t="shared" si="139"/>
        <v>0</v>
      </c>
      <c r="W52" s="42"/>
      <c r="X52" s="68">
        <f t="shared" si="140"/>
        <v>0</v>
      </c>
      <c r="Y52" s="31">
        <v>25599.8</v>
      </c>
      <c r="Z52" s="31">
        <v>-25599.8</v>
      </c>
      <c r="AA52" s="31">
        <f t="shared" si="10"/>
        <v>0</v>
      </c>
      <c r="AB52" s="31"/>
      <c r="AC52" s="31">
        <f t="shared" si="141"/>
        <v>0</v>
      </c>
      <c r="AD52" s="31"/>
      <c r="AE52" s="31">
        <f t="shared" si="142"/>
        <v>0</v>
      </c>
      <c r="AF52" s="31"/>
      <c r="AG52" s="31">
        <f t="shared" si="143"/>
        <v>0</v>
      </c>
      <c r="AH52" s="31"/>
      <c r="AI52" s="31">
        <f t="shared" si="144"/>
        <v>0</v>
      </c>
      <c r="AJ52" s="31"/>
      <c r="AK52" s="31">
        <f t="shared" si="145"/>
        <v>0</v>
      </c>
      <c r="AL52" s="42"/>
      <c r="AM52" s="68">
        <f t="shared" si="146"/>
        <v>0</v>
      </c>
      <c r="AN52" s="31">
        <v>245085.6</v>
      </c>
      <c r="AO52" s="31"/>
      <c r="AP52" s="31">
        <f t="shared" si="17"/>
        <v>245085.6</v>
      </c>
      <c r="AQ52" s="31"/>
      <c r="AR52" s="31">
        <f t="shared" si="147"/>
        <v>245085.6</v>
      </c>
      <c r="AS52" s="31"/>
      <c r="AT52" s="31">
        <f t="shared" si="148"/>
        <v>245085.6</v>
      </c>
      <c r="AU52" s="31"/>
      <c r="AV52" s="31">
        <f t="shared" si="149"/>
        <v>245085.6</v>
      </c>
      <c r="AW52" s="31"/>
      <c r="AX52" s="31">
        <f t="shared" si="150"/>
        <v>245085.6</v>
      </c>
      <c r="AY52" s="31"/>
      <c r="AZ52" s="31">
        <f t="shared" si="151"/>
        <v>245085.6</v>
      </c>
      <c r="BA52" s="42"/>
      <c r="BB52" s="68">
        <f t="shared" si="152"/>
        <v>245085.6</v>
      </c>
      <c r="BC52" s="25" t="s">
        <v>200</v>
      </c>
      <c r="BE52" s="8"/>
    </row>
    <row r="53" spans="1:58" s="3" customFormat="1" ht="54" hidden="1" x14ac:dyDescent="0.35">
      <c r="A53" s="1" t="s">
        <v>76</v>
      </c>
      <c r="B53" s="37" t="s">
        <v>54</v>
      </c>
      <c r="C53" s="39" t="s">
        <v>32</v>
      </c>
      <c r="D53" s="30">
        <v>0</v>
      </c>
      <c r="E53" s="31"/>
      <c r="F53" s="31">
        <f t="shared" si="0"/>
        <v>0</v>
      </c>
      <c r="G53" s="31"/>
      <c r="H53" s="31">
        <f t="shared" si="132"/>
        <v>0</v>
      </c>
      <c r="I53" s="31"/>
      <c r="J53" s="31">
        <f t="shared" si="133"/>
        <v>0</v>
      </c>
      <c r="K53" s="31"/>
      <c r="L53" s="31">
        <f t="shared" si="134"/>
        <v>0</v>
      </c>
      <c r="M53" s="31"/>
      <c r="N53" s="31">
        <f t="shared" si="135"/>
        <v>0</v>
      </c>
      <c r="O53" s="68"/>
      <c r="P53" s="31">
        <f t="shared" si="136"/>
        <v>0</v>
      </c>
      <c r="Q53" s="31"/>
      <c r="R53" s="31">
        <f t="shared" si="137"/>
        <v>0</v>
      </c>
      <c r="S53" s="31"/>
      <c r="T53" s="31">
        <f t="shared" si="138"/>
        <v>0</v>
      </c>
      <c r="U53" s="31"/>
      <c r="V53" s="31">
        <f t="shared" si="139"/>
        <v>0</v>
      </c>
      <c r="W53" s="42"/>
      <c r="X53" s="31">
        <f t="shared" si="140"/>
        <v>0</v>
      </c>
      <c r="Y53" s="31">
        <v>30734.9</v>
      </c>
      <c r="Z53" s="31">
        <v>-30734.9</v>
      </c>
      <c r="AA53" s="31">
        <f t="shared" si="10"/>
        <v>0</v>
      </c>
      <c r="AB53" s="31"/>
      <c r="AC53" s="31">
        <f t="shared" si="141"/>
        <v>0</v>
      </c>
      <c r="AD53" s="31"/>
      <c r="AE53" s="31">
        <f t="shared" si="142"/>
        <v>0</v>
      </c>
      <c r="AF53" s="31"/>
      <c r="AG53" s="31">
        <f t="shared" si="143"/>
        <v>0</v>
      </c>
      <c r="AH53" s="31"/>
      <c r="AI53" s="31">
        <f t="shared" si="144"/>
        <v>0</v>
      </c>
      <c r="AJ53" s="31"/>
      <c r="AK53" s="31">
        <f t="shared" si="145"/>
        <v>0</v>
      </c>
      <c r="AL53" s="42"/>
      <c r="AM53" s="31">
        <f t="shared" si="146"/>
        <v>0</v>
      </c>
      <c r="AN53" s="31">
        <v>0</v>
      </c>
      <c r="AO53" s="31"/>
      <c r="AP53" s="31">
        <f t="shared" si="17"/>
        <v>0</v>
      </c>
      <c r="AQ53" s="31"/>
      <c r="AR53" s="31">
        <f t="shared" si="147"/>
        <v>0</v>
      </c>
      <c r="AS53" s="31"/>
      <c r="AT53" s="31">
        <f t="shared" si="148"/>
        <v>0</v>
      </c>
      <c r="AU53" s="31"/>
      <c r="AV53" s="31">
        <f t="shared" si="149"/>
        <v>0</v>
      </c>
      <c r="AW53" s="31"/>
      <c r="AX53" s="31">
        <f t="shared" si="150"/>
        <v>0</v>
      </c>
      <c r="AY53" s="31"/>
      <c r="AZ53" s="31">
        <f t="shared" si="151"/>
        <v>0</v>
      </c>
      <c r="BA53" s="42"/>
      <c r="BB53" s="31">
        <f t="shared" si="152"/>
        <v>0</v>
      </c>
      <c r="BC53" s="25" t="s">
        <v>201</v>
      </c>
      <c r="BD53" s="19" t="s">
        <v>51</v>
      </c>
      <c r="BE53" s="8"/>
    </row>
    <row r="54" spans="1:58" ht="54" x14ac:dyDescent="0.35">
      <c r="A54" s="96" t="s">
        <v>72</v>
      </c>
      <c r="B54" s="102" t="s">
        <v>55</v>
      </c>
      <c r="C54" s="101" t="s">
        <v>32</v>
      </c>
      <c r="D54" s="30">
        <v>0</v>
      </c>
      <c r="E54" s="31"/>
      <c r="F54" s="31">
        <f t="shared" si="0"/>
        <v>0</v>
      </c>
      <c r="G54" s="31"/>
      <c r="H54" s="31">
        <f t="shared" si="132"/>
        <v>0</v>
      </c>
      <c r="I54" s="31"/>
      <c r="J54" s="31">
        <f t="shared" si="133"/>
        <v>0</v>
      </c>
      <c r="K54" s="31"/>
      <c r="L54" s="31">
        <f t="shared" si="134"/>
        <v>0</v>
      </c>
      <c r="M54" s="31"/>
      <c r="N54" s="31">
        <f t="shared" si="135"/>
        <v>0</v>
      </c>
      <c r="O54" s="68"/>
      <c r="P54" s="31">
        <f t="shared" si="136"/>
        <v>0</v>
      </c>
      <c r="Q54" s="31"/>
      <c r="R54" s="31">
        <f t="shared" si="137"/>
        <v>0</v>
      </c>
      <c r="S54" s="31"/>
      <c r="T54" s="31">
        <f t="shared" si="138"/>
        <v>0</v>
      </c>
      <c r="U54" s="31"/>
      <c r="V54" s="31">
        <f t="shared" si="139"/>
        <v>0</v>
      </c>
      <c r="W54" s="42"/>
      <c r="X54" s="68">
        <f t="shared" si="140"/>
        <v>0</v>
      </c>
      <c r="Y54" s="31">
        <v>9100.4</v>
      </c>
      <c r="Z54" s="31"/>
      <c r="AA54" s="31">
        <f t="shared" si="10"/>
        <v>9100.4</v>
      </c>
      <c r="AB54" s="31"/>
      <c r="AC54" s="31">
        <f t="shared" si="141"/>
        <v>9100.4</v>
      </c>
      <c r="AD54" s="31"/>
      <c r="AE54" s="31">
        <f t="shared" si="142"/>
        <v>9100.4</v>
      </c>
      <c r="AF54" s="31"/>
      <c r="AG54" s="31">
        <f t="shared" si="143"/>
        <v>9100.4</v>
      </c>
      <c r="AH54" s="31"/>
      <c r="AI54" s="31">
        <f t="shared" si="144"/>
        <v>9100.4</v>
      </c>
      <c r="AJ54" s="31"/>
      <c r="AK54" s="31">
        <f t="shared" si="145"/>
        <v>9100.4</v>
      </c>
      <c r="AL54" s="42"/>
      <c r="AM54" s="68">
        <f t="shared" si="146"/>
        <v>9100.4</v>
      </c>
      <c r="AN54" s="31">
        <v>0</v>
      </c>
      <c r="AO54" s="31"/>
      <c r="AP54" s="31">
        <f t="shared" si="17"/>
        <v>0</v>
      </c>
      <c r="AQ54" s="31"/>
      <c r="AR54" s="31">
        <f t="shared" si="147"/>
        <v>0</v>
      </c>
      <c r="AS54" s="31"/>
      <c r="AT54" s="31">
        <f t="shared" si="148"/>
        <v>0</v>
      </c>
      <c r="AU54" s="31"/>
      <c r="AV54" s="31">
        <f t="shared" si="149"/>
        <v>0</v>
      </c>
      <c r="AW54" s="31"/>
      <c r="AX54" s="31">
        <f t="shared" si="150"/>
        <v>0</v>
      </c>
      <c r="AY54" s="31"/>
      <c r="AZ54" s="31">
        <f t="shared" si="151"/>
        <v>0</v>
      </c>
      <c r="BA54" s="42"/>
      <c r="BB54" s="68">
        <f t="shared" si="152"/>
        <v>0</v>
      </c>
      <c r="BC54" s="25" t="s">
        <v>202</v>
      </c>
      <c r="BE54" s="8"/>
    </row>
    <row r="55" spans="1:58" ht="54" x14ac:dyDescent="0.35">
      <c r="A55" s="96" t="s">
        <v>75</v>
      </c>
      <c r="B55" s="102" t="s">
        <v>56</v>
      </c>
      <c r="C55" s="101" t="s">
        <v>32</v>
      </c>
      <c r="D55" s="30">
        <f>D57+D58</f>
        <v>0</v>
      </c>
      <c r="E55" s="31">
        <f>E57+E58</f>
        <v>0</v>
      </c>
      <c r="F55" s="31">
        <f t="shared" si="0"/>
        <v>0</v>
      </c>
      <c r="G55" s="31">
        <f>G57+G58</f>
        <v>0</v>
      </c>
      <c r="H55" s="31">
        <f t="shared" si="132"/>
        <v>0</v>
      </c>
      <c r="I55" s="31">
        <f>I57+I58</f>
        <v>0</v>
      </c>
      <c r="J55" s="31">
        <f t="shared" si="133"/>
        <v>0</v>
      </c>
      <c r="K55" s="31">
        <f>K57+K58</f>
        <v>0</v>
      </c>
      <c r="L55" s="31">
        <f t="shared" si="134"/>
        <v>0</v>
      </c>
      <c r="M55" s="31">
        <f>M57+M58</f>
        <v>0</v>
      </c>
      <c r="N55" s="31">
        <f t="shared" si="135"/>
        <v>0</v>
      </c>
      <c r="O55" s="68">
        <f>O57+O58</f>
        <v>0</v>
      </c>
      <c r="P55" s="31">
        <f t="shared" si="136"/>
        <v>0</v>
      </c>
      <c r="Q55" s="31">
        <f>Q57+Q58</f>
        <v>0</v>
      </c>
      <c r="R55" s="31">
        <f t="shared" si="137"/>
        <v>0</v>
      </c>
      <c r="S55" s="31">
        <f>S57+S58</f>
        <v>0</v>
      </c>
      <c r="T55" s="31">
        <f t="shared" si="138"/>
        <v>0</v>
      </c>
      <c r="U55" s="31">
        <f>U57+U58</f>
        <v>0</v>
      </c>
      <c r="V55" s="31">
        <f t="shared" si="139"/>
        <v>0</v>
      </c>
      <c r="W55" s="42">
        <f>W57+W58</f>
        <v>0</v>
      </c>
      <c r="X55" s="68">
        <f t="shared" si="140"/>
        <v>0</v>
      </c>
      <c r="Y55" s="31">
        <f t="shared" ref="Y55:AO55" si="153">Y57+Y58</f>
        <v>19435.099999999999</v>
      </c>
      <c r="Z55" s="31">
        <f t="shared" ref="Z55:AB55" si="154">Z57+Z58</f>
        <v>0</v>
      </c>
      <c r="AA55" s="31">
        <f t="shared" si="10"/>
        <v>19435.099999999999</v>
      </c>
      <c r="AB55" s="31">
        <f t="shared" si="154"/>
        <v>0</v>
      </c>
      <c r="AC55" s="31">
        <f t="shared" si="141"/>
        <v>19435.099999999999</v>
      </c>
      <c r="AD55" s="31">
        <f t="shared" ref="AD55:AF55" si="155">AD57+AD58</f>
        <v>0</v>
      </c>
      <c r="AE55" s="31">
        <f t="shared" si="142"/>
        <v>19435.099999999999</v>
      </c>
      <c r="AF55" s="31">
        <f t="shared" si="155"/>
        <v>0</v>
      </c>
      <c r="AG55" s="31">
        <f t="shared" si="143"/>
        <v>19435.099999999999</v>
      </c>
      <c r="AH55" s="31">
        <f t="shared" ref="AH55:AJ55" si="156">AH57+AH58</f>
        <v>0</v>
      </c>
      <c r="AI55" s="31">
        <f t="shared" si="144"/>
        <v>19435.099999999999</v>
      </c>
      <c r="AJ55" s="31">
        <f t="shared" si="156"/>
        <v>0</v>
      </c>
      <c r="AK55" s="31">
        <f t="shared" si="145"/>
        <v>19435.099999999999</v>
      </c>
      <c r="AL55" s="42">
        <f t="shared" ref="AL55" si="157">AL57+AL58</f>
        <v>0</v>
      </c>
      <c r="AM55" s="68">
        <f t="shared" si="146"/>
        <v>19435.099999999999</v>
      </c>
      <c r="AN55" s="31">
        <f t="shared" si="153"/>
        <v>200564.9</v>
      </c>
      <c r="AO55" s="31">
        <f t="shared" si="153"/>
        <v>0</v>
      </c>
      <c r="AP55" s="31">
        <f t="shared" si="17"/>
        <v>200564.9</v>
      </c>
      <c r="AQ55" s="31">
        <f t="shared" ref="AQ55:AS55" si="158">AQ57+AQ58</f>
        <v>0</v>
      </c>
      <c r="AR55" s="31">
        <f t="shared" si="147"/>
        <v>200564.9</v>
      </c>
      <c r="AS55" s="31">
        <f t="shared" si="158"/>
        <v>0</v>
      </c>
      <c r="AT55" s="31">
        <f t="shared" si="148"/>
        <v>200564.9</v>
      </c>
      <c r="AU55" s="31">
        <f t="shared" ref="AU55:AW55" si="159">AU57+AU58</f>
        <v>0</v>
      </c>
      <c r="AV55" s="31">
        <f t="shared" si="149"/>
        <v>200564.9</v>
      </c>
      <c r="AW55" s="31">
        <f t="shared" si="159"/>
        <v>0</v>
      </c>
      <c r="AX55" s="31">
        <f t="shared" si="150"/>
        <v>200564.9</v>
      </c>
      <c r="AY55" s="31">
        <f t="shared" ref="AY55:BA55" si="160">AY57+AY58</f>
        <v>0</v>
      </c>
      <c r="AZ55" s="31">
        <f t="shared" si="151"/>
        <v>200564.9</v>
      </c>
      <c r="BA55" s="42">
        <f t="shared" si="160"/>
        <v>0</v>
      </c>
      <c r="BB55" s="68">
        <f t="shared" si="152"/>
        <v>200564.9</v>
      </c>
      <c r="BC55" s="25"/>
      <c r="BE55" s="8"/>
    </row>
    <row r="56" spans="1:58" x14ac:dyDescent="0.35">
      <c r="A56" s="96"/>
      <c r="B56" s="97" t="s">
        <v>5</v>
      </c>
      <c r="C56" s="101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68"/>
      <c r="P56" s="31"/>
      <c r="Q56" s="31"/>
      <c r="R56" s="31"/>
      <c r="S56" s="31"/>
      <c r="T56" s="31"/>
      <c r="U56" s="31"/>
      <c r="V56" s="31"/>
      <c r="W56" s="42"/>
      <c r="X56" s="68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42"/>
      <c r="AM56" s="68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42"/>
      <c r="BB56" s="68"/>
      <c r="BC56" s="25"/>
      <c r="BE56" s="8"/>
    </row>
    <row r="57" spans="1:58" s="3" customFormat="1" hidden="1" x14ac:dyDescent="0.35">
      <c r="A57" s="1"/>
      <c r="B57" s="6" t="s">
        <v>6</v>
      </c>
      <c r="C57" s="39"/>
      <c r="D57" s="30">
        <v>0</v>
      </c>
      <c r="E57" s="31"/>
      <c r="F57" s="31">
        <f t="shared" si="0"/>
        <v>0</v>
      </c>
      <c r="G57" s="31"/>
      <c r="H57" s="31">
        <f t="shared" ref="H57:H59" si="161">F57+G57</f>
        <v>0</v>
      </c>
      <c r="I57" s="31"/>
      <c r="J57" s="31">
        <f t="shared" ref="J57:J59" si="162">H57+I57</f>
        <v>0</v>
      </c>
      <c r="K57" s="31"/>
      <c r="L57" s="31">
        <f t="shared" ref="L57:L59" si="163">J57+K57</f>
        <v>0</v>
      </c>
      <c r="M57" s="31"/>
      <c r="N57" s="31">
        <f t="shared" ref="N57:N59" si="164">L57+M57</f>
        <v>0</v>
      </c>
      <c r="O57" s="68"/>
      <c r="P57" s="31">
        <f t="shared" ref="P57:P59" si="165">N57+O57</f>
        <v>0</v>
      </c>
      <c r="Q57" s="31"/>
      <c r="R57" s="31">
        <f t="shared" ref="R57:R59" si="166">P57+Q57</f>
        <v>0</v>
      </c>
      <c r="S57" s="31"/>
      <c r="T57" s="31">
        <f t="shared" ref="T57:T59" si="167">R57+S57</f>
        <v>0</v>
      </c>
      <c r="U57" s="31"/>
      <c r="V57" s="31">
        <f t="shared" ref="V57:V59" si="168">T57+U57</f>
        <v>0</v>
      </c>
      <c r="W57" s="42"/>
      <c r="X57" s="31">
        <f t="shared" ref="X57:X59" si="169">V57+W57</f>
        <v>0</v>
      </c>
      <c r="Y57" s="31">
        <v>19435.099999999999</v>
      </c>
      <c r="Z57" s="31"/>
      <c r="AA57" s="31">
        <f t="shared" si="10"/>
        <v>19435.099999999999</v>
      </c>
      <c r="AB57" s="31"/>
      <c r="AC57" s="31">
        <f t="shared" ref="AC57:AC59" si="170">AA57+AB57</f>
        <v>19435.099999999999</v>
      </c>
      <c r="AD57" s="31"/>
      <c r="AE57" s="31">
        <f t="shared" ref="AE57:AE59" si="171">AC57+AD57</f>
        <v>19435.099999999999</v>
      </c>
      <c r="AF57" s="31"/>
      <c r="AG57" s="31">
        <f t="shared" ref="AG57:AG59" si="172">AE57+AF57</f>
        <v>19435.099999999999</v>
      </c>
      <c r="AH57" s="31"/>
      <c r="AI57" s="31">
        <f t="shared" ref="AI57:AI59" si="173">AG57+AH57</f>
        <v>19435.099999999999</v>
      </c>
      <c r="AJ57" s="31"/>
      <c r="AK57" s="31">
        <f t="shared" ref="AK57:AK59" si="174">AI57+AJ57</f>
        <v>19435.099999999999</v>
      </c>
      <c r="AL57" s="42"/>
      <c r="AM57" s="31">
        <f t="shared" ref="AM57:AM59" si="175">AK57+AL57</f>
        <v>19435.099999999999</v>
      </c>
      <c r="AN57" s="31">
        <v>93792.299999999988</v>
      </c>
      <c r="AO57" s="31"/>
      <c r="AP57" s="31">
        <f t="shared" si="17"/>
        <v>93792.299999999988</v>
      </c>
      <c r="AQ57" s="31"/>
      <c r="AR57" s="31">
        <f t="shared" ref="AR57:AR59" si="176">AP57+AQ57</f>
        <v>93792.299999999988</v>
      </c>
      <c r="AS57" s="31"/>
      <c r="AT57" s="31">
        <f t="shared" ref="AT57:AT59" si="177">AR57+AS57</f>
        <v>93792.299999999988</v>
      </c>
      <c r="AU57" s="31"/>
      <c r="AV57" s="31">
        <f t="shared" ref="AV57:AV59" si="178">AT57+AU57</f>
        <v>93792.299999999988</v>
      </c>
      <c r="AW57" s="31"/>
      <c r="AX57" s="31">
        <f t="shared" ref="AX57:AX59" si="179">AV57+AW57</f>
        <v>93792.299999999988</v>
      </c>
      <c r="AY57" s="31"/>
      <c r="AZ57" s="31">
        <f t="shared" ref="AZ57:AZ59" si="180">AX57+AY57</f>
        <v>93792.299999999988</v>
      </c>
      <c r="BA57" s="42"/>
      <c r="BB57" s="31">
        <f t="shared" ref="BB57:BB59" si="181">AZ57+BA57</f>
        <v>93792.299999999988</v>
      </c>
      <c r="BC57" s="25" t="s">
        <v>203</v>
      </c>
      <c r="BD57" s="19" t="s">
        <v>51</v>
      </c>
      <c r="BE57" s="8"/>
    </row>
    <row r="58" spans="1:58" x14ac:dyDescent="0.35">
      <c r="A58" s="96"/>
      <c r="B58" s="101" t="s">
        <v>12</v>
      </c>
      <c r="C58" s="101"/>
      <c r="D58" s="30">
        <v>0</v>
      </c>
      <c r="E58" s="31"/>
      <c r="F58" s="31">
        <f t="shared" si="0"/>
        <v>0</v>
      </c>
      <c r="G58" s="31"/>
      <c r="H58" s="31">
        <f t="shared" si="161"/>
        <v>0</v>
      </c>
      <c r="I58" s="31"/>
      <c r="J58" s="31">
        <f t="shared" si="162"/>
        <v>0</v>
      </c>
      <c r="K58" s="31"/>
      <c r="L58" s="31">
        <f t="shared" si="163"/>
        <v>0</v>
      </c>
      <c r="M58" s="31"/>
      <c r="N58" s="31">
        <f t="shared" si="164"/>
        <v>0</v>
      </c>
      <c r="O58" s="68"/>
      <c r="P58" s="31">
        <f t="shared" si="165"/>
        <v>0</v>
      </c>
      <c r="Q58" s="31"/>
      <c r="R58" s="31">
        <f t="shared" si="166"/>
        <v>0</v>
      </c>
      <c r="S58" s="31"/>
      <c r="T58" s="31">
        <f t="shared" si="167"/>
        <v>0</v>
      </c>
      <c r="U58" s="31"/>
      <c r="V58" s="31">
        <f t="shared" si="168"/>
        <v>0</v>
      </c>
      <c r="W58" s="42"/>
      <c r="X58" s="68">
        <f t="shared" si="169"/>
        <v>0</v>
      </c>
      <c r="Y58" s="31">
        <v>0</v>
      </c>
      <c r="Z58" s="31"/>
      <c r="AA58" s="31">
        <f t="shared" si="10"/>
        <v>0</v>
      </c>
      <c r="AB58" s="31"/>
      <c r="AC58" s="31">
        <f t="shared" si="170"/>
        <v>0</v>
      </c>
      <c r="AD58" s="31"/>
      <c r="AE58" s="31">
        <f t="shared" si="171"/>
        <v>0</v>
      </c>
      <c r="AF58" s="31"/>
      <c r="AG58" s="31">
        <f t="shared" si="172"/>
        <v>0</v>
      </c>
      <c r="AH58" s="31"/>
      <c r="AI58" s="31">
        <f t="shared" si="173"/>
        <v>0</v>
      </c>
      <c r="AJ58" s="31"/>
      <c r="AK58" s="31">
        <f t="shared" si="174"/>
        <v>0</v>
      </c>
      <c r="AL58" s="42"/>
      <c r="AM58" s="68">
        <f t="shared" si="175"/>
        <v>0</v>
      </c>
      <c r="AN58" s="31">
        <v>106772.6</v>
      </c>
      <c r="AO58" s="31"/>
      <c r="AP58" s="31">
        <f t="shared" si="17"/>
        <v>106772.6</v>
      </c>
      <c r="AQ58" s="31"/>
      <c r="AR58" s="31">
        <f t="shared" si="176"/>
        <v>106772.6</v>
      </c>
      <c r="AS58" s="31"/>
      <c r="AT58" s="31">
        <f t="shared" si="177"/>
        <v>106772.6</v>
      </c>
      <c r="AU58" s="31"/>
      <c r="AV58" s="31">
        <f t="shared" si="178"/>
        <v>106772.6</v>
      </c>
      <c r="AW58" s="31"/>
      <c r="AX58" s="31">
        <f t="shared" si="179"/>
        <v>106772.6</v>
      </c>
      <c r="AY58" s="31"/>
      <c r="AZ58" s="31">
        <f t="shared" si="180"/>
        <v>106772.6</v>
      </c>
      <c r="BA58" s="42"/>
      <c r="BB58" s="68">
        <f t="shared" si="181"/>
        <v>106772.6</v>
      </c>
      <c r="BC58" s="25" t="s">
        <v>307</v>
      </c>
      <c r="BE58" s="8"/>
    </row>
    <row r="59" spans="1:58" ht="54" x14ac:dyDescent="0.35">
      <c r="A59" s="96" t="s">
        <v>76</v>
      </c>
      <c r="B59" s="102" t="s">
        <v>350</v>
      </c>
      <c r="C59" s="101" t="s">
        <v>32</v>
      </c>
      <c r="D59" s="30">
        <v>17739.900000000001</v>
      </c>
      <c r="E59" s="31">
        <f>E61+E62+E63</f>
        <v>368533.6</v>
      </c>
      <c r="F59" s="31">
        <f t="shared" si="0"/>
        <v>386273.5</v>
      </c>
      <c r="G59" s="31">
        <f>G61+G62+G63</f>
        <v>0</v>
      </c>
      <c r="H59" s="31">
        <f t="shared" si="161"/>
        <v>386273.5</v>
      </c>
      <c r="I59" s="31">
        <f>I61+I62+I63</f>
        <v>0</v>
      </c>
      <c r="J59" s="31">
        <f t="shared" si="162"/>
        <v>386273.5</v>
      </c>
      <c r="K59" s="31">
        <f>K61+K62+K63</f>
        <v>0</v>
      </c>
      <c r="L59" s="31">
        <f t="shared" si="163"/>
        <v>386273.5</v>
      </c>
      <c r="M59" s="31">
        <f>M61+M62+M63</f>
        <v>0</v>
      </c>
      <c r="N59" s="31">
        <f t="shared" si="164"/>
        <v>386273.5</v>
      </c>
      <c r="O59" s="68">
        <f>O61+O62+O63</f>
        <v>0</v>
      </c>
      <c r="P59" s="31">
        <f t="shared" si="165"/>
        <v>386273.5</v>
      </c>
      <c r="Q59" s="31">
        <f>Q61+Q62+Q63</f>
        <v>0</v>
      </c>
      <c r="R59" s="31">
        <f t="shared" si="166"/>
        <v>386273.5</v>
      </c>
      <c r="S59" s="31">
        <f>S61+S62+S63</f>
        <v>0</v>
      </c>
      <c r="T59" s="31">
        <f t="shared" si="167"/>
        <v>386273.5</v>
      </c>
      <c r="U59" s="31">
        <f>U61+U62+U63</f>
        <v>0</v>
      </c>
      <c r="V59" s="33">
        <f t="shared" si="168"/>
        <v>386273.5</v>
      </c>
      <c r="W59" s="33">
        <f>W61+W62+W63</f>
        <v>-19203.5</v>
      </c>
      <c r="X59" s="68">
        <f t="shared" si="169"/>
        <v>367070</v>
      </c>
      <c r="Y59" s="31">
        <v>359255.5</v>
      </c>
      <c r="Z59" s="31">
        <f>Z61+Z62+Z63</f>
        <v>339200.5</v>
      </c>
      <c r="AA59" s="31">
        <f t="shared" si="10"/>
        <v>698456</v>
      </c>
      <c r="AB59" s="31">
        <f>AB61+AB62+AB63</f>
        <v>-179602.7</v>
      </c>
      <c r="AC59" s="31">
        <f t="shared" si="170"/>
        <v>518853.3</v>
      </c>
      <c r="AD59" s="31">
        <f>AD61+AD62+AD63</f>
        <v>0</v>
      </c>
      <c r="AE59" s="31">
        <f t="shared" si="171"/>
        <v>518853.3</v>
      </c>
      <c r="AF59" s="31">
        <f>AF61+AF62+AF63</f>
        <v>0</v>
      </c>
      <c r="AG59" s="31">
        <f t="shared" si="172"/>
        <v>518853.3</v>
      </c>
      <c r="AH59" s="31">
        <f>AH61+AH62+AH63</f>
        <v>0</v>
      </c>
      <c r="AI59" s="31">
        <f t="shared" si="173"/>
        <v>518853.3</v>
      </c>
      <c r="AJ59" s="31">
        <f>AJ61+AJ62+AJ63</f>
        <v>0</v>
      </c>
      <c r="AK59" s="33">
        <f t="shared" si="174"/>
        <v>518853.3</v>
      </c>
      <c r="AL59" s="33">
        <f>AL61+AL62+AL63</f>
        <v>19203.5</v>
      </c>
      <c r="AM59" s="68">
        <f t="shared" si="175"/>
        <v>538056.80000000005</v>
      </c>
      <c r="AN59" s="31">
        <v>94000</v>
      </c>
      <c r="AO59" s="31">
        <f>AO61+AO62+AO63</f>
        <v>-94000</v>
      </c>
      <c r="AP59" s="31">
        <f t="shared" si="17"/>
        <v>0</v>
      </c>
      <c r="AQ59" s="31">
        <f>AQ61+AQ62+AQ63</f>
        <v>0</v>
      </c>
      <c r="AR59" s="31">
        <f t="shared" si="176"/>
        <v>0</v>
      </c>
      <c r="AS59" s="31">
        <f>AS61+AS62+AS63</f>
        <v>0</v>
      </c>
      <c r="AT59" s="31">
        <f t="shared" si="177"/>
        <v>0</v>
      </c>
      <c r="AU59" s="31">
        <f>AU61+AU62+AU63</f>
        <v>0</v>
      </c>
      <c r="AV59" s="31">
        <f t="shared" si="178"/>
        <v>0</v>
      </c>
      <c r="AW59" s="31">
        <f>AW61+AW62+AW63</f>
        <v>0</v>
      </c>
      <c r="AX59" s="31">
        <f t="shared" si="179"/>
        <v>0</v>
      </c>
      <c r="AY59" s="31">
        <f>AY61+AY62+AY63</f>
        <v>0</v>
      </c>
      <c r="AZ59" s="31">
        <f t="shared" si="180"/>
        <v>0</v>
      </c>
      <c r="BA59" s="42">
        <f>BA61+BA62+BA63</f>
        <v>0</v>
      </c>
      <c r="BB59" s="68">
        <f t="shared" si="181"/>
        <v>0</v>
      </c>
      <c r="BE59" s="8"/>
    </row>
    <row r="60" spans="1:58" x14ac:dyDescent="0.35">
      <c r="A60" s="96"/>
      <c r="B60" s="97" t="s">
        <v>5</v>
      </c>
      <c r="C60" s="101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68"/>
      <c r="P60" s="31"/>
      <c r="Q60" s="31"/>
      <c r="R60" s="31"/>
      <c r="S60" s="31"/>
      <c r="T60" s="31"/>
      <c r="U60" s="31"/>
      <c r="V60" s="31"/>
      <c r="W60" s="42"/>
      <c r="X60" s="68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42"/>
      <c r="AM60" s="68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42"/>
      <c r="BB60" s="68"/>
      <c r="BC60" s="25"/>
      <c r="BE60" s="8"/>
    </row>
    <row r="61" spans="1:58" s="14" customFormat="1" ht="19.2" hidden="1" customHeight="1" x14ac:dyDescent="0.35">
      <c r="A61" s="12"/>
      <c r="B61" s="83" t="s">
        <v>6</v>
      </c>
      <c r="C61" s="50"/>
      <c r="D61" s="30">
        <v>17739.900000000001</v>
      </c>
      <c r="E61" s="31">
        <v>178999.9</v>
      </c>
      <c r="F61" s="31">
        <f t="shared" si="0"/>
        <v>196739.8</v>
      </c>
      <c r="G61" s="31"/>
      <c r="H61" s="31">
        <f t="shared" ref="H61:H64" si="182">F61+G61</f>
        <v>196739.8</v>
      </c>
      <c r="I61" s="31"/>
      <c r="J61" s="31">
        <f t="shared" ref="J61:J64" si="183">H61+I61</f>
        <v>196739.8</v>
      </c>
      <c r="K61" s="31"/>
      <c r="L61" s="31">
        <f t="shared" ref="L61:L64" si="184">J61+K61</f>
        <v>196739.8</v>
      </c>
      <c r="M61" s="31"/>
      <c r="N61" s="31">
        <f t="shared" ref="N61:N64" si="185">L61+M61</f>
        <v>196739.8</v>
      </c>
      <c r="O61" s="68"/>
      <c r="P61" s="31">
        <f t="shared" ref="P61:P64" si="186">N61+O61</f>
        <v>196739.8</v>
      </c>
      <c r="Q61" s="31"/>
      <c r="R61" s="31">
        <f t="shared" ref="R61:R64" si="187">P61+Q61</f>
        <v>196739.8</v>
      </c>
      <c r="S61" s="31"/>
      <c r="T61" s="31">
        <f t="shared" ref="T61:T64" si="188">R61+S61</f>
        <v>196739.8</v>
      </c>
      <c r="U61" s="31"/>
      <c r="V61" s="33">
        <f t="shared" ref="V61:V64" si="189">T61+U61</f>
        <v>196739.8</v>
      </c>
      <c r="W61" s="33">
        <v>-19203.5</v>
      </c>
      <c r="X61" s="33">
        <f t="shared" ref="X61:X64" si="190">V61+W61</f>
        <v>177536.3</v>
      </c>
      <c r="Y61" s="31">
        <v>359255.5</v>
      </c>
      <c r="Z61" s="31">
        <v>-166015.79999999999</v>
      </c>
      <c r="AA61" s="31">
        <f t="shared" si="10"/>
        <v>193239.7</v>
      </c>
      <c r="AB61" s="31">
        <v>-179602.7</v>
      </c>
      <c r="AC61" s="31">
        <f t="shared" ref="AC61:AC64" si="191">AA61+AB61</f>
        <v>13637</v>
      </c>
      <c r="AD61" s="31"/>
      <c r="AE61" s="31">
        <f t="shared" ref="AE61:AE64" si="192">AC61+AD61</f>
        <v>13637</v>
      </c>
      <c r="AF61" s="31"/>
      <c r="AG61" s="31">
        <f t="shared" ref="AG61:AG64" si="193">AE61+AF61</f>
        <v>13637</v>
      </c>
      <c r="AH61" s="31"/>
      <c r="AI61" s="31">
        <f t="shared" ref="AI61:AI64" si="194">AG61+AH61</f>
        <v>13637</v>
      </c>
      <c r="AJ61" s="31"/>
      <c r="AK61" s="33">
        <f t="shared" ref="AK61:AK64" si="195">AI61+AJ61</f>
        <v>13637</v>
      </c>
      <c r="AL61" s="33">
        <v>19203.5</v>
      </c>
      <c r="AM61" s="33">
        <f t="shared" ref="AM61:AM64" si="196">AK61+AL61</f>
        <v>32840.5</v>
      </c>
      <c r="AN61" s="31">
        <v>94000</v>
      </c>
      <c r="AO61" s="31">
        <v>-94000</v>
      </c>
      <c r="AP61" s="31">
        <f t="shared" si="17"/>
        <v>0</v>
      </c>
      <c r="AQ61" s="31"/>
      <c r="AR61" s="31">
        <f t="shared" ref="AR61:AR64" si="197">AP61+AQ61</f>
        <v>0</v>
      </c>
      <c r="AS61" s="31"/>
      <c r="AT61" s="31">
        <f t="shared" ref="AT61:AT64" si="198">AR61+AS61</f>
        <v>0</v>
      </c>
      <c r="AU61" s="31"/>
      <c r="AV61" s="31">
        <f t="shared" ref="AV61:AV64" si="199">AT61+AU61</f>
        <v>0</v>
      </c>
      <c r="AW61" s="31"/>
      <c r="AX61" s="31">
        <f t="shared" ref="AX61:AX64" si="200">AV61+AW61</f>
        <v>0</v>
      </c>
      <c r="AY61" s="31"/>
      <c r="AZ61" s="31">
        <f t="shared" ref="AZ61:AZ64" si="201">AX61+AY61</f>
        <v>0</v>
      </c>
      <c r="BA61" s="42"/>
      <c r="BB61" s="33">
        <f t="shared" ref="BB61:BB64" si="202">AZ61+BA61</f>
        <v>0</v>
      </c>
      <c r="BC61" s="25" t="s">
        <v>204</v>
      </c>
      <c r="BD61" s="19" t="s">
        <v>51</v>
      </c>
      <c r="BE61" s="8"/>
      <c r="BF61" s="3"/>
    </row>
    <row r="62" spans="1:58" x14ac:dyDescent="0.35">
      <c r="A62" s="96"/>
      <c r="B62" s="101" t="s">
        <v>12</v>
      </c>
      <c r="C62" s="101"/>
      <c r="D62" s="30"/>
      <c r="E62" s="31">
        <v>9476.7000000000007</v>
      </c>
      <c r="F62" s="31">
        <f t="shared" si="0"/>
        <v>9476.7000000000007</v>
      </c>
      <c r="G62" s="31"/>
      <c r="H62" s="31">
        <f t="shared" si="182"/>
        <v>9476.7000000000007</v>
      </c>
      <c r="I62" s="31"/>
      <c r="J62" s="31">
        <f t="shared" si="183"/>
        <v>9476.7000000000007</v>
      </c>
      <c r="K62" s="31"/>
      <c r="L62" s="31">
        <f t="shared" si="184"/>
        <v>9476.7000000000007</v>
      </c>
      <c r="M62" s="31"/>
      <c r="N62" s="31">
        <f t="shared" si="185"/>
        <v>9476.7000000000007</v>
      </c>
      <c r="O62" s="68"/>
      <c r="P62" s="31">
        <f t="shared" si="186"/>
        <v>9476.7000000000007</v>
      </c>
      <c r="Q62" s="31"/>
      <c r="R62" s="31">
        <f t="shared" si="187"/>
        <v>9476.7000000000007</v>
      </c>
      <c r="S62" s="31"/>
      <c r="T62" s="31">
        <f t="shared" si="188"/>
        <v>9476.7000000000007</v>
      </c>
      <c r="U62" s="31"/>
      <c r="V62" s="31">
        <f t="shared" si="189"/>
        <v>9476.7000000000007</v>
      </c>
      <c r="W62" s="42"/>
      <c r="X62" s="68">
        <f t="shared" si="190"/>
        <v>9476.7000000000007</v>
      </c>
      <c r="Y62" s="31"/>
      <c r="Z62" s="31">
        <v>25260.799999999999</v>
      </c>
      <c r="AA62" s="31">
        <f t="shared" si="10"/>
        <v>25260.799999999999</v>
      </c>
      <c r="AB62" s="31"/>
      <c r="AC62" s="31">
        <f t="shared" si="191"/>
        <v>25260.799999999999</v>
      </c>
      <c r="AD62" s="31"/>
      <c r="AE62" s="31">
        <f t="shared" si="192"/>
        <v>25260.799999999999</v>
      </c>
      <c r="AF62" s="31"/>
      <c r="AG62" s="31">
        <f t="shared" si="193"/>
        <v>25260.799999999999</v>
      </c>
      <c r="AH62" s="31"/>
      <c r="AI62" s="31">
        <f t="shared" si="194"/>
        <v>25260.799999999999</v>
      </c>
      <c r="AJ62" s="31"/>
      <c r="AK62" s="31">
        <f t="shared" si="195"/>
        <v>25260.799999999999</v>
      </c>
      <c r="AL62" s="42"/>
      <c r="AM62" s="68">
        <f t="shared" si="196"/>
        <v>25260.799999999999</v>
      </c>
      <c r="AN62" s="31"/>
      <c r="AO62" s="31"/>
      <c r="AP62" s="31">
        <f t="shared" si="17"/>
        <v>0</v>
      </c>
      <c r="AQ62" s="31"/>
      <c r="AR62" s="31">
        <f t="shared" si="197"/>
        <v>0</v>
      </c>
      <c r="AS62" s="31"/>
      <c r="AT62" s="31">
        <f t="shared" si="198"/>
        <v>0</v>
      </c>
      <c r="AU62" s="31"/>
      <c r="AV62" s="31">
        <f t="shared" si="199"/>
        <v>0</v>
      </c>
      <c r="AW62" s="31"/>
      <c r="AX62" s="31">
        <f t="shared" si="200"/>
        <v>0</v>
      </c>
      <c r="AY62" s="31"/>
      <c r="AZ62" s="31">
        <f t="shared" si="201"/>
        <v>0</v>
      </c>
      <c r="BA62" s="42"/>
      <c r="BB62" s="68">
        <f t="shared" si="202"/>
        <v>0</v>
      </c>
      <c r="BC62" s="25" t="s">
        <v>310</v>
      </c>
      <c r="BE62" s="8"/>
    </row>
    <row r="63" spans="1:58" x14ac:dyDescent="0.35">
      <c r="A63" s="96"/>
      <c r="B63" s="102" t="s">
        <v>27</v>
      </c>
      <c r="C63" s="101"/>
      <c r="D63" s="30"/>
      <c r="E63" s="31">
        <v>180057</v>
      </c>
      <c r="F63" s="31">
        <f t="shared" si="0"/>
        <v>180057</v>
      </c>
      <c r="G63" s="31"/>
      <c r="H63" s="31">
        <f t="shared" si="182"/>
        <v>180057</v>
      </c>
      <c r="I63" s="31"/>
      <c r="J63" s="31">
        <f t="shared" si="183"/>
        <v>180057</v>
      </c>
      <c r="K63" s="31"/>
      <c r="L63" s="31">
        <f t="shared" si="184"/>
        <v>180057</v>
      </c>
      <c r="M63" s="31"/>
      <c r="N63" s="31">
        <f t="shared" si="185"/>
        <v>180057</v>
      </c>
      <c r="O63" s="68"/>
      <c r="P63" s="31">
        <f t="shared" si="186"/>
        <v>180057</v>
      </c>
      <c r="Q63" s="31"/>
      <c r="R63" s="31">
        <f t="shared" si="187"/>
        <v>180057</v>
      </c>
      <c r="S63" s="31"/>
      <c r="T63" s="31">
        <f t="shared" si="188"/>
        <v>180057</v>
      </c>
      <c r="U63" s="31"/>
      <c r="V63" s="31">
        <f t="shared" si="189"/>
        <v>180057</v>
      </c>
      <c r="W63" s="42"/>
      <c r="X63" s="68">
        <f t="shared" si="190"/>
        <v>180057</v>
      </c>
      <c r="Y63" s="31"/>
      <c r="Z63" s="31">
        <v>479955.5</v>
      </c>
      <c r="AA63" s="31">
        <f t="shared" si="10"/>
        <v>479955.5</v>
      </c>
      <c r="AB63" s="31"/>
      <c r="AC63" s="31">
        <f t="shared" si="191"/>
        <v>479955.5</v>
      </c>
      <c r="AD63" s="31"/>
      <c r="AE63" s="31">
        <f t="shared" si="192"/>
        <v>479955.5</v>
      </c>
      <c r="AF63" s="31"/>
      <c r="AG63" s="31">
        <f t="shared" si="193"/>
        <v>479955.5</v>
      </c>
      <c r="AH63" s="31"/>
      <c r="AI63" s="31">
        <f t="shared" si="194"/>
        <v>479955.5</v>
      </c>
      <c r="AJ63" s="31"/>
      <c r="AK63" s="31">
        <f t="shared" si="195"/>
        <v>479955.5</v>
      </c>
      <c r="AL63" s="42"/>
      <c r="AM63" s="68">
        <f t="shared" si="196"/>
        <v>479955.5</v>
      </c>
      <c r="AN63" s="31"/>
      <c r="AO63" s="31"/>
      <c r="AP63" s="31">
        <f t="shared" si="17"/>
        <v>0</v>
      </c>
      <c r="AQ63" s="31"/>
      <c r="AR63" s="31">
        <f t="shared" si="197"/>
        <v>0</v>
      </c>
      <c r="AS63" s="31"/>
      <c r="AT63" s="31">
        <f t="shared" si="198"/>
        <v>0</v>
      </c>
      <c r="AU63" s="31"/>
      <c r="AV63" s="31">
        <f t="shared" si="199"/>
        <v>0</v>
      </c>
      <c r="AW63" s="31"/>
      <c r="AX63" s="31">
        <f t="shared" si="200"/>
        <v>0</v>
      </c>
      <c r="AY63" s="31"/>
      <c r="AZ63" s="31">
        <f t="shared" si="201"/>
        <v>0</v>
      </c>
      <c r="BA63" s="42"/>
      <c r="BB63" s="68">
        <f t="shared" si="202"/>
        <v>0</v>
      </c>
      <c r="BC63" s="25" t="s">
        <v>310</v>
      </c>
      <c r="BE63" s="8"/>
    </row>
    <row r="64" spans="1:58" ht="54" x14ac:dyDescent="0.35">
      <c r="A64" s="96" t="s">
        <v>77</v>
      </c>
      <c r="B64" s="102" t="s">
        <v>315</v>
      </c>
      <c r="C64" s="101" t="s">
        <v>32</v>
      </c>
      <c r="D64" s="30">
        <f>D66+D67</f>
        <v>17770.600000000006</v>
      </c>
      <c r="E64" s="31">
        <f>E66+E67+E68</f>
        <v>368502.9</v>
      </c>
      <c r="F64" s="31">
        <f t="shared" si="0"/>
        <v>386273.5</v>
      </c>
      <c r="G64" s="31">
        <f>G66+G67+G68</f>
        <v>0</v>
      </c>
      <c r="H64" s="31">
        <f t="shared" si="182"/>
        <v>386273.5</v>
      </c>
      <c r="I64" s="31">
        <f>I66+I67+I68</f>
        <v>0</v>
      </c>
      <c r="J64" s="31">
        <f t="shared" si="183"/>
        <v>386273.5</v>
      </c>
      <c r="K64" s="31">
        <f>K66+K67+K68</f>
        <v>0</v>
      </c>
      <c r="L64" s="31">
        <f t="shared" si="184"/>
        <v>386273.5</v>
      </c>
      <c r="M64" s="31">
        <f>M66+M67+M68</f>
        <v>0</v>
      </c>
      <c r="N64" s="31">
        <f t="shared" si="185"/>
        <v>386273.5</v>
      </c>
      <c r="O64" s="68">
        <f>O66+O67+O68</f>
        <v>0</v>
      </c>
      <c r="P64" s="31">
        <f t="shared" si="186"/>
        <v>386273.5</v>
      </c>
      <c r="Q64" s="31">
        <f>Q66+Q67+Q68</f>
        <v>0</v>
      </c>
      <c r="R64" s="31">
        <f t="shared" si="187"/>
        <v>386273.5</v>
      </c>
      <c r="S64" s="31">
        <f>S66+S67+S68</f>
        <v>0</v>
      </c>
      <c r="T64" s="31">
        <f t="shared" si="188"/>
        <v>386273.5</v>
      </c>
      <c r="U64" s="31">
        <f>U66+U67+U68</f>
        <v>0</v>
      </c>
      <c r="V64" s="31">
        <f t="shared" si="189"/>
        <v>386273.5</v>
      </c>
      <c r="W64" s="42">
        <f>W66+W67+W68</f>
        <v>0</v>
      </c>
      <c r="X64" s="68">
        <f t="shared" si="190"/>
        <v>386273.5</v>
      </c>
      <c r="Y64" s="31">
        <f t="shared" ref="Y64:AN64" si="203">Y66+Y67</f>
        <v>359224.79999999993</v>
      </c>
      <c r="Z64" s="31">
        <f>Z66+Z67+Z68</f>
        <v>552406.6</v>
      </c>
      <c r="AA64" s="31">
        <f t="shared" si="10"/>
        <v>911631.39999999991</v>
      </c>
      <c r="AB64" s="31">
        <f>AB66+AB67+AB68</f>
        <v>179602.7</v>
      </c>
      <c r="AC64" s="31">
        <f t="shared" si="191"/>
        <v>1091234.0999999999</v>
      </c>
      <c r="AD64" s="31">
        <f>AD66+AD67+AD68</f>
        <v>0</v>
      </c>
      <c r="AE64" s="31">
        <f t="shared" si="192"/>
        <v>1091234.0999999999</v>
      </c>
      <c r="AF64" s="31">
        <f>AF66+AF67+AF68</f>
        <v>0</v>
      </c>
      <c r="AG64" s="31">
        <f t="shared" si="193"/>
        <v>1091234.0999999999</v>
      </c>
      <c r="AH64" s="31">
        <f>AH66+AH67+AH68</f>
        <v>0</v>
      </c>
      <c r="AI64" s="31">
        <f t="shared" si="194"/>
        <v>1091234.0999999999</v>
      </c>
      <c r="AJ64" s="31">
        <f>AJ66+AJ67+AJ68</f>
        <v>0</v>
      </c>
      <c r="AK64" s="31">
        <f t="shared" si="195"/>
        <v>1091234.0999999999</v>
      </c>
      <c r="AL64" s="42">
        <f>AL66+AL67+AL68</f>
        <v>0</v>
      </c>
      <c r="AM64" s="68">
        <f t="shared" si="196"/>
        <v>1091234.0999999999</v>
      </c>
      <c r="AN64" s="31">
        <f t="shared" si="203"/>
        <v>94000</v>
      </c>
      <c r="AO64" s="31">
        <f>AO66+AO67+AO68</f>
        <v>-94000</v>
      </c>
      <c r="AP64" s="31">
        <f t="shared" si="17"/>
        <v>0</v>
      </c>
      <c r="AQ64" s="31">
        <f>AQ66+AQ67+AQ68</f>
        <v>0</v>
      </c>
      <c r="AR64" s="31">
        <f t="shared" si="197"/>
        <v>0</v>
      </c>
      <c r="AS64" s="31">
        <f>AS66+AS67+AS68</f>
        <v>0</v>
      </c>
      <c r="AT64" s="31">
        <f t="shared" si="198"/>
        <v>0</v>
      </c>
      <c r="AU64" s="31">
        <f>AU66+AU67+AU68</f>
        <v>0</v>
      </c>
      <c r="AV64" s="31">
        <f t="shared" si="199"/>
        <v>0</v>
      </c>
      <c r="AW64" s="31">
        <f>AW66+AW67+AW68</f>
        <v>0</v>
      </c>
      <c r="AX64" s="31">
        <f t="shared" si="200"/>
        <v>0</v>
      </c>
      <c r="AY64" s="31">
        <f>AY66+AY67+AY68</f>
        <v>0</v>
      </c>
      <c r="AZ64" s="31">
        <f t="shared" si="201"/>
        <v>0</v>
      </c>
      <c r="BA64" s="42">
        <f>BA66+BA67+BA68</f>
        <v>0</v>
      </c>
      <c r="BB64" s="68">
        <f t="shared" si="202"/>
        <v>0</v>
      </c>
      <c r="BC64" s="25"/>
      <c r="BE64" s="8"/>
    </row>
    <row r="65" spans="1:57" x14ac:dyDescent="0.35">
      <c r="A65" s="96"/>
      <c r="B65" s="102" t="s">
        <v>5</v>
      </c>
      <c r="C65" s="101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68"/>
      <c r="P65" s="31"/>
      <c r="Q65" s="31"/>
      <c r="R65" s="31"/>
      <c r="S65" s="31"/>
      <c r="T65" s="31"/>
      <c r="U65" s="31"/>
      <c r="V65" s="31"/>
      <c r="W65" s="42"/>
      <c r="X65" s="68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42"/>
      <c r="AM65" s="68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42"/>
      <c r="BB65" s="68"/>
      <c r="BC65" s="25"/>
      <c r="BE65" s="8"/>
    </row>
    <row r="66" spans="1:57" s="3" customFormat="1" hidden="1" x14ac:dyDescent="0.35">
      <c r="A66" s="1"/>
      <c r="B66" s="37" t="s">
        <v>6</v>
      </c>
      <c r="C66" s="5"/>
      <c r="D66" s="30">
        <v>17770.600000000006</v>
      </c>
      <c r="E66" s="31">
        <v>178969.2</v>
      </c>
      <c r="F66" s="31">
        <f t="shared" si="0"/>
        <v>196739.80000000002</v>
      </c>
      <c r="G66" s="31"/>
      <c r="H66" s="31">
        <f t="shared" ref="H66:H88" si="204">F66+G66</f>
        <v>196739.80000000002</v>
      </c>
      <c r="I66" s="31"/>
      <c r="J66" s="31">
        <f t="shared" ref="J66:J88" si="205">H66+I66</f>
        <v>196739.80000000002</v>
      </c>
      <c r="K66" s="31"/>
      <c r="L66" s="31">
        <f t="shared" ref="L66:L88" si="206">J66+K66</f>
        <v>196739.80000000002</v>
      </c>
      <c r="M66" s="31"/>
      <c r="N66" s="31">
        <f t="shared" ref="N66:N88" si="207">L66+M66</f>
        <v>196739.80000000002</v>
      </c>
      <c r="O66" s="68"/>
      <c r="P66" s="31">
        <f t="shared" ref="P66:P88" si="208">N66+O66</f>
        <v>196739.80000000002</v>
      </c>
      <c r="Q66" s="31"/>
      <c r="R66" s="31">
        <f t="shared" ref="R66:R88" si="209">P66+Q66</f>
        <v>196739.80000000002</v>
      </c>
      <c r="S66" s="31"/>
      <c r="T66" s="31">
        <f t="shared" ref="T66:T88" si="210">R66+S66</f>
        <v>196739.80000000002</v>
      </c>
      <c r="U66" s="31"/>
      <c r="V66" s="31">
        <f t="shared" ref="V66:V88" si="211">T66+U66</f>
        <v>196739.80000000002</v>
      </c>
      <c r="W66" s="42"/>
      <c r="X66" s="31">
        <f t="shared" ref="X66:X88" si="212">V66+W66</f>
        <v>196739.80000000002</v>
      </c>
      <c r="Y66" s="31">
        <v>344947.19999999995</v>
      </c>
      <c r="Z66" s="31">
        <v>61467.9</v>
      </c>
      <c r="AA66" s="31">
        <f t="shared" si="10"/>
        <v>406415.1</v>
      </c>
      <c r="AB66" s="31">
        <v>179602.7</v>
      </c>
      <c r="AC66" s="31">
        <f t="shared" ref="AC66:AC88" si="213">AA66+AB66</f>
        <v>586017.80000000005</v>
      </c>
      <c r="AD66" s="31"/>
      <c r="AE66" s="31">
        <f t="shared" ref="AE66:AE88" si="214">AC66+AD66</f>
        <v>586017.80000000005</v>
      </c>
      <c r="AF66" s="31"/>
      <c r="AG66" s="31">
        <f t="shared" ref="AG66:AG88" si="215">AE66+AF66</f>
        <v>586017.80000000005</v>
      </c>
      <c r="AH66" s="31"/>
      <c r="AI66" s="31">
        <f t="shared" ref="AI66:AI88" si="216">AG66+AH66</f>
        <v>586017.80000000005</v>
      </c>
      <c r="AJ66" s="31"/>
      <c r="AK66" s="31">
        <f t="shared" ref="AK66:AK88" si="217">AI66+AJ66</f>
        <v>586017.80000000005</v>
      </c>
      <c r="AL66" s="42"/>
      <c r="AM66" s="31">
        <f t="shared" ref="AM66:AM88" si="218">AK66+AL66</f>
        <v>586017.80000000005</v>
      </c>
      <c r="AN66" s="31">
        <v>94000</v>
      </c>
      <c r="AO66" s="31">
        <v>-94000</v>
      </c>
      <c r="AP66" s="31">
        <f t="shared" si="17"/>
        <v>0</v>
      </c>
      <c r="AQ66" s="31"/>
      <c r="AR66" s="31">
        <f t="shared" ref="AR66:AR88" si="219">AP66+AQ66</f>
        <v>0</v>
      </c>
      <c r="AS66" s="31"/>
      <c r="AT66" s="31">
        <f t="shared" ref="AT66:AT88" si="220">AR66+AS66</f>
        <v>0</v>
      </c>
      <c r="AU66" s="31"/>
      <c r="AV66" s="31">
        <f t="shared" ref="AV66:AV88" si="221">AT66+AU66</f>
        <v>0</v>
      </c>
      <c r="AW66" s="31"/>
      <c r="AX66" s="31">
        <f t="shared" ref="AX66:AX88" si="222">AV66+AW66</f>
        <v>0</v>
      </c>
      <c r="AY66" s="31"/>
      <c r="AZ66" s="31">
        <f t="shared" ref="AZ66:AZ88" si="223">AX66+AY66</f>
        <v>0</v>
      </c>
      <c r="BA66" s="42"/>
      <c r="BB66" s="31">
        <f t="shared" ref="BB66:BB88" si="224">AZ66+BA66</f>
        <v>0</v>
      </c>
      <c r="BC66" s="25" t="s">
        <v>205</v>
      </c>
      <c r="BD66" s="19" t="s">
        <v>51</v>
      </c>
      <c r="BE66" s="8"/>
    </row>
    <row r="67" spans="1:57" x14ac:dyDescent="0.35">
      <c r="A67" s="96"/>
      <c r="B67" s="102" t="s">
        <v>12</v>
      </c>
      <c r="C67" s="104"/>
      <c r="D67" s="30">
        <v>0</v>
      </c>
      <c r="E67" s="31">
        <v>9476.7000000000007</v>
      </c>
      <c r="F67" s="31">
        <f t="shared" si="0"/>
        <v>9476.7000000000007</v>
      </c>
      <c r="G67" s="31"/>
      <c r="H67" s="31">
        <f t="shared" si="204"/>
        <v>9476.7000000000007</v>
      </c>
      <c r="I67" s="31"/>
      <c r="J67" s="31">
        <f t="shared" si="205"/>
        <v>9476.7000000000007</v>
      </c>
      <c r="K67" s="31"/>
      <c r="L67" s="31">
        <f t="shared" si="206"/>
        <v>9476.7000000000007</v>
      </c>
      <c r="M67" s="31"/>
      <c r="N67" s="31">
        <f t="shared" si="207"/>
        <v>9476.7000000000007</v>
      </c>
      <c r="O67" s="68"/>
      <c r="P67" s="31">
        <f t="shared" si="208"/>
        <v>9476.7000000000007</v>
      </c>
      <c r="Q67" s="31"/>
      <c r="R67" s="31">
        <f t="shared" si="209"/>
        <v>9476.7000000000007</v>
      </c>
      <c r="S67" s="31"/>
      <c r="T67" s="31">
        <f t="shared" si="210"/>
        <v>9476.7000000000007</v>
      </c>
      <c r="U67" s="31"/>
      <c r="V67" s="31">
        <f t="shared" si="211"/>
        <v>9476.7000000000007</v>
      </c>
      <c r="W67" s="42"/>
      <c r="X67" s="68">
        <f t="shared" si="212"/>
        <v>9476.7000000000007</v>
      </c>
      <c r="Y67" s="31">
        <v>14277.6</v>
      </c>
      <c r="Z67" s="31">
        <f>-14277.6+25260.8</f>
        <v>10983.199999999999</v>
      </c>
      <c r="AA67" s="31">
        <f t="shared" si="10"/>
        <v>25260.799999999999</v>
      </c>
      <c r="AB67" s="31"/>
      <c r="AC67" s="31">
        <f t="shared" si="213"/>
        <v>25260.799999999999</v>
      </c>
      <c r="AD67" s="31"/>
      <c r="AE67" s="31">
        <f t="shared" si="214"/>
        <v>25260.799999999999</v>
      </c>
      <c r="AF67" s="31"/>
      <c r="AG67" s="31">
        <f t="shared" si="215"/>
        <v>25260.799999999999</v>
      </c>
      <c r="AH67" s="31"/>
      <c r="AI67" s="31">
        <f t="shared" si="216"/>
        <v>25260.799999999999</v>
      </c>
      <c r="AJ67" s="31"/>
      <c r="AK67" s="31">
        <f t="shared" si="217"/>
        <v>25260.799999999999</v>
      </c>
      <c r="AL67" s="42"/>
      <c r="AM67" s="68">
        <f t="shared" si="218"/>
        <v>25260.799999999999</v>
      </c>
      <c r="AN67" s="31">
        <v>0</v>
      </c>
      <c r="AO67" s="31"/>
      <c r="AP67" s="31">
        <f t="shared" si="17"/>
        <v>0</v>
      </c>
      <c r="AQ67" s="31"/>
      <c r="AR67" s="31">
        <f t="shared" si="219"/>
        <v>0</v>
      </c>
      <c r="AS67" s="31"/>
      <c r="AT67" s="31">
        <f t="shared" si="220"/>
        <v>0</v>
      </c>
      <c r="AU67" s="31"/>
      <c r="AV67" s="31">
        <f t="shared" si="221"/>
        <v>0</v>
      </c>
      <c r="AW67" s="31"/>
      <c r="AX67" s="31">
        <f t="shared" si="222"/>
        <v>0</v>
      </c>
      <c r="AY67" s="31"/>
      <c r="AZ67" s="31">
        <f t="shared" si="223"/>
        <v>0</v>
      </c>
      <c r="BA67" s="42"/>
      <c r="BB67" s="68">
        <f t="shared" si="224"/>
        <v>0</v>
      </c>
      <c r="BC67" s="25" t="s">
        <v>312</v>
      </c>
      <c r="BE67" s="8"/>
    </row>
    <row r="68" spans="1:57" x14ac:dyDescent="0.35">
      <c r="A68" s="96"/>
      <c r="B68" s="102" t="s">
        <v>27</v>
      </c>
      <c r="C68" s="104"/>
      <c r="D68" s="30"/>
      <c r="E68" s="31">
        <v>180057</v>
      </c>
      <c r="F68" s="31">
        <f t="shared" si="0"/>
        <v>180057</v>
      </c>
      <c r="G68" s="31"/>
      <c r="H68" s="31">
        <f t="shared" si="204"/>
        <v>180057</v>
      </c>
      <c r="I68" s="31"/>
      <c r="J68" s="31">
        <f t="shared" si="205"/>
        <v>180057</v>
      </c>
      <c r="K68" s="31"/>
      <c r="L68" s="31">
        <f t="shared" si="206"/>
        <v>180057</v>
      </c>
      <c r="M68" s="31"/>
      <c r="N68" s="31">
        <f t="shared" si="207"/>
        <v>180057</v>
      </c>
      <c r="O68" s="68"/>
      <c r="P68" s="31">
        <f t="shared" si="208"/>
        <v>180057</v>
      </c>
      <c r="Q68" s="31"/>
      <c r="R68" s="31">
        <f t="shared" si="209"/>
        <v>180057</v>
      </c>
      <c r="S68" s="31"/>
      <c r="T68" s="31">
        <f t="shared" si="210"/>
        <v>180057</v>
      </c>
      <c r="U68" s="31"/>
      <c r="V68" s="31">
        <f t="shared" si="211"/>
        <v>180057</v>
      </c>
      <c r="W68" s="42"/>
      <c r="X68" s="68">
        <f t="shared" si="212"/>
        <v>180057</v>
      </c>
      <c r="Y68" s="31"/>
      <c r="Z68" s="31">
        <v>479955.5</v>
      </c>
      <c r="AA68" s="31">
        <f t="shared" si="10"/>
        <v>479955.5</v>
      </c>
      <c r="AB68" s="31"/>
      <c r="AC68" s="31">
        <f t="shared" si="213"/>
        <v>479955.5</v>
      </c>
      <c r="AD68" s="31"/>
      <c r="AE68" s="31">
        <f t="shared" si="214"/>
        <v>479955.5</v>
      </c>
      <c r="AF68" s="31"/>
      <c r="AG68" s="31">
        <f t="shared" si="215"/>
        <v>479955.5</v>
      </c>
      <c r="AH68" s="31"/>
      <c r="AI68" s="31">
        <f t="shared" si="216"/>
        <v>479955.5</v>
      </c>
      <c r="AJ68" s="31"/>
      <c r="AK68" s="31">
        <f t="shared" si="217"/>
        <v>479955.5</v>
      </c>
      <c r="AL68" s="42"/>
      <c r="AM68" s="68">
        <f t="shared" si="218"/>
        <v>479955.5</v>
      </c>
      <c r="AN68" s="31"/>
      <c r="AO68" s="31"/>
      <c r="AP68" s="31">
        <f t="shared" si="17"/>
        <v>0</v>
      </c>
      <c r="AQ68" s="31"/>
      <c r="AR68" s="31">
        <f t="shared" si="219"/>
        <v>0</v>
      </c>
      <c r="AS68" s="31"/>
      <c r="AT68" s="31">
        <f t="shared" si="220"/>
        <v>0</v>
      </c>
      <c r="AU68" s="31"/>
      <c r="AV68" s="31">
        <f t="shared" si="221"/>
        <v>0</v>
      </c>
      <c r="AW68" s="31"/>
      <c r="AX68" s="31">
        <f t="shared" si="222"/>
        <v>0</v>
      </c>
      <c r="AY68" s="31"/>
      <c r="AZ68" s="31">
        <f t="shared" si="223"/>
        <v>0</v>
      </c>
      <c r="BA68" s="42"/>
      <c r="BB68" s="68">
        <f t="shared" si="224"/>
        <v>0</v>
      </c>
      <c r="BC68" s="25" t="s">
        <v>310</v>
      </c>
      <c r="BE68" s="8"/>
    </row>
    <row r="69" spans="1:57" ht="36" x14ac:dyDescent="0.35">
      <c r="A69" s="96" t="s">
        <v>78</v>
      </c>
      <c r="B69" s="102" t="s">
        <v>57</v>
      </c>
      <c r="C69" s="101" t="s">
        <v>11</v>
      </c>
      <c r="D69" s="30">
        <v>6999.9</v>
      </c>
      <c r="E69" s="31"/>
      <c r="F69" s="31">
        <f t="shared" si="0"/>
        <v>6999.9</v>
      </c>
      <c r="G69" s="31"/>
      <c r="H69" s="31">
        <f t="shared" si="204"/>
        <v>6999.9</v>
      </c>
      <c r="I69" s="31"/>
      <c r="J69" s="31">
        <f t="shared" si="205"/>
        <v>6999.9</v>
      </c>
      <c r="K69" s="31"/>
      <c r="L69" s="31">
        <f t="shared" si="206"/>
        <v>6999.9</v>
      </c>
      <c r="M69" s="31"/>
      <c r="N69" s="31">
        <f t="shared" si="207"/>
        <v>6999.9</v>
      </c>
      <c r="O69" s="68">
        <v>-6999.9</v>
      </c>
      <c r="P69" s="31">
        <f t="shared" si="208"/>
        <v>0</v>
      </c>
      <c r="Q69" s="31"/>
      <c r="R69" s="31">
        <f t="shared" si="209"/>
        <v>0</v>
      </c>
      <c r="S69" s="31"/>
      <c r="T69" s="31">
        <f t="shared" si="210"/>
        <v>0</v>
      </c>
      <c r="U69" s="31"/>
      <c r="V69" s="31">
        <f t="shared" si="211"/>
        <v>0</v>
      </c>
      <c r="W69" s="42"/>
      <c r="X69" s="68">
        <f t="shared" si="212"/>
        <v>0</v>
      </c>
      <c r="Y69" s="31">
        <v>0</v>
      </c>
      <c r="Z69" s="31"/>
      <c r="AA69" s="31">
        <f t="shared" si="10"/>
        <v>0</v>
      </c>
      <c r="AB69" s="31"/>
      <c r="AC69" s="31">
        <f t="shared" si="213"/>
        <v>0</v>
      </c>
      <c r="AD69" s="31"/>
      <c r="AE69" s="31">
        <f t="shared" si="214"/>
        <v>0</v>
      </c>
      <c r="AF69" s="31"/>
      <c r="AG69" s="31">
        <f t="shared" si="215"/>
        <v>0</v>
      </c>
      <c r="AH69" s="31"/>
      <c r="AI69" s="31">
        <f t="shared" si="216"/>
        <v>0</v>
      </c>
      <c r="AJ69" s="31"/>
      <c r="AK69" s="31">
        <f t="shared" si="217"/>
        <v>0</v>
      </c>
      <c r="AL69" s="42"/>
      <c r="AM69" s="68">
        <f t="shared" si="218"/>
        <v>0</v>
      </c>
      <c r="AN69" s="31">
        <v>0</v>
      </c>
      <c r="AO69" s="31"/>
      <c r="AP69" s="31">
        <f t="shared" si="17"/>
        <v>0</v>
      </c>
      <c r="AQ69" s="31"/>
      <c r="AR69" s="31">
        <f t="shared" si="219"/>
        <v>0</v>
      </c>
      <c r="AS69" s="31"/>
      <c r="AT69" s="31">
        <f t="shared" si="220"/>
        <v>0</v>
      </c>
      <c r="AU69" s="31"/>
      <c r="AV69" s="31">
        <f t="shared" si="221"/>
        <v>0</v>
      </c>
      <c r="AW69" s="31">
        <v>6999.9</v>
      </c>
      <c r="AX69" s="31">
        <f t="shared" si="222"/>
        <v>6999.9</v>
      </c>
      <c r="AY69" s="31"/>
      <c r="AZ69" s="31">
        <f t="shared" si="223"/>
        <v>6999.9</v>
      </c>
      <c r="BA69" s="42"/>
      <c r="BB69" s="68">
        <f t="shared" si="224"/>
        <v>6999.9</v>
      </c>
      <c r="BC69" s="25" t="s">
        <v>206</v>
      </c>
      <c r="BE69" s="8"/>
    </row>
    <row r="70" spans="1:57" ht="36" x14ac:dyDescent="0.35">
      <c r="A70" s="96" t="s">
        <v>79</v>
      </c>
      <c r="B70" s="102" t="s">
        <v>58</v>
      </c>
      <c r="C70" s="101" t="s">
        <v>11</v>
      </c>
      <c r="D70" s="30">
        <v>622.9</v>
      </c>
      <c r="E70" s="31"/>
      <c r="F70" s="31">
        <f t="shared" si="0"/>
        <v>622.9</v>
      </c>
      <c r="G70" s="31"/>
      <c r="H70" s="31">
        <f t="shared" si="204"/>
        <v>622.9</v>
      </c>
      <c r="I70" s="31"/>
      <c r="J70" s="31">
        <f t="shared" si="205"/>
        <v>622.9</v>
      </c>
      <c r="K70" s="31"/>
      <c r="L70" s="31">
        <f t="shared" si="206"/>
        <v>622.9</v>
      </c>
      <c r="M70" s="31"/>
      <c r="N70" s="31">
        <f t="shared" si="207"/>
        <v>622.9</v>
      </c>
      <c r="O70" s="68"/>
      <c r="P70" s="31">
        <f t="shared" si="208"/>
        <v>622.9</v>
      </c>
      <c r="Q70" s="31"/>
      <c r="R70" s="31">
        <f t="shared" si="209"/>
        <v>622.9</v>
      </c>
      <c r="S70" s="31"/>
      <c r="T70" s="31">
        <f t="shared" si="210"/>
        <v>622.9</v>
      </c>
      <c r="U70" s="31"/>
      <c r="V70" s="31">
        <f t="shared" si="211"/>
        <v>622.9</v>
      </c>
      <c r="W70" s="42"/>
      <c r="X70" s="68">
        <f t="shared" si="212"/>
        <v>622.9</v>
      </c>
      <c r="Y70" s="31">
        <v>16000</v>
      </c>
      <c r="Z70" s="31"/>
      <c r="AA70" s="31">
        <f t="shared" si="10"/>
        <v>16000</v>
      </c>
      <c r="AB70" s="31"/>
      <c r="AC70" s="31">
        <f t="shared" si="213"/>
        <v>16000</v>
      </c>
      <c r="AD70" s="31"/>
      <c r="AE70" s="31">
        <f t="shared" si="214"/>
        <v>16000</v>
      </c>
      <c r="AF70" s="31"/>
      <c r="AG70" s="31">
        <f t="shared" si="215"/>
        <v>16000</v>
      </c>
      <c r="AH70" s="31"/>
      <c r="AI70" s="31">
        <f t="shared" si="216"/>
        <v>16000</v>
      </c>
      <c r="AJ70" s="31"/>
      <c r="AK70" s="31">
        <f t="shared" si="217"/>
        <v>16000</v>
      </c>
      <c r="AL70" s="42"/>
      <c r="AM70" s="68">
        <f t="shared" si="218"/>
        <v>16000</v>
      </c>
      <c r="AN70" s="31">
        <v>0</v>
      </c>
      <c r="AO70" s="31"/>
      <c r="AP70" s="31">
        <f t="shared" si="17"/>
        <v>0</v>
      </c>
      <c r="AQ70" s="31"/>
      <c r="AR70" s="31">
        <f t="shared" si="219"/>
        <v>0</v>
      </c>
      <c r="AS70" s="31"/>
      <c r="AT70" s="31">
        <f t="shared" si="220"/>
        <v>0</v>
      </c>
      <c r="AU70" s="31"/>
      <c r="AV70" s="31">
        <f t="shared" si="221"/>
        <v>0</v>
      </c>
      <c r="AW70" s="31"/>
      <c r="AX70" s="31">
        <f t="shared" si="222"/>
        <v>0</v>
      </c>
      <c r="AY70" s="31"/>
      <c r="AZ70" s="31">
        <f t="shared" si="223"/>
        <v>0</v>
      </c>
      <c r="BA70" s="42"/>
      <c r="BB70" s="68">
        <f t="shared" si="224"/>
        <v>0</v>
      </c>
      <c r="BC70" s="25" t="s">
        <v>207</v>
      </c>
      <c r="BE70" s="8"/>
    </row>
    <row r="71" spans="1:57" ht="36" x14ac:dyDescent="0.35">
      <c r="A71" s="96" t="s">
        <v>80</v>
      </c>
      <c r="B71" s="102" t="s">
        <v>59</v>
      </c>
      <c r="C71" s="101" t="s">
        <v>11</v>
      </c>
      <c r="D71" s="30">
        <v>622.9</v>
      </c>
      <c r="E71" s="31"/>
      <c r="F71" s="31">
        <f t="shared" si="0"/>
        <v>622.9</v>
      </c>
      <c r="G71" s="31"/>
      <c r="H71" s="31">
        <f t="shared" si="204"/>
        <v>622.9</v>
      </c>
      <c r="I71" s="31"/>
      <c r="J71" s="31">
        <f t="shared" si="205"/>
        <v>622.9</v>
      </c>
      <c r="K71" s="31"/>
      <c r="L71" s="31">
        <f t="shared" si="206"/>
        <v>622.9</v>
      </c>
      <c r="M71" s="31"/>
      <c r="N71" s="31">
        <f t="shared" si="207"/>
        <v>622.9</v>
      </c>
      <c r="O71" s="68"/>
      <c r="P71" s="31">
        <f t="shared" si="208"/>
        <v>622.9</v>
      </c>
      <c r="Q71" s="31"/>
      <c r="R71" s="31">
        <f t="shared" si="209"/>
        <v>622.9</v>
      </c>
      <c r="S71" s="31"/>
      <c r="T71" s="31">
        <f t="shared" si="210"/>
        <v>622.9</v>
      </c>
      <c r="U71" s="31"/>
      <c r="V71" s="31">
        <f t="shared" si="211"/>
        <v>622.9</v>
      </c>
      <c r="W71" s="42"/>
      <c r="X71" s="68">
        <f t="shared" si="212"/>
        <v>622.9</v>
      </c>
      <c r="Y71" s="31">
        <v>16000</v>
      </c>
      <c r="Z71" s="31"/>
      <c r="AA71" s="31">
        <f t="shared" si="10"/>
        <v>16000</v>
      </c>
      <c r="AB71" s="31"/>
      <c r="AC71" s="31">
        <f t="shared" si="213"/>
        <v>16000</v>
      </c>
      <c r="AD71" s="31"/>
      <c r="AE71" s="31">
        <f t="shared" si="214"/>
        <v>16000</v>
      </c>
      <c r="AF71" s="31"/>
      <c r="AG71" s="31">
        <f t="shared" si="215"/>
        <v>16000</v>
      </c>
      <c r="AH71" s="31"/>
      <c r="AI71" s="31">
        <f t="shared" si="216"/>
        <v>16000</v>
      </c>
      <c r="AJ71" s="31"/>
      <c r="AK71" s="31">
        <f t="shared" si="217"/>
        <v>16000</v>
      </c>
      <c r="AL71" s="42"/>
      <c r="AM71" s="68">
        <f t="shared" si="218"/>
        <v>16000</v>
      </c>
      <c r="AN71" s="31">
        <v>0</v>
      </c>
      <c r="AO71" s="31"/>
      <c r="AP71" s="31">
        <f t="shared" si="17"/>
        <v>0</v>
      </c>
      <c r="AQ71" s="31"/>
      <c r="AR71" s="31">
        <f t="shared" si="219"/>
        <v>0</v>
      </c>
      <c r="AS71" s="31"/>
      <c r="AT71" s="31">
        <f t="shared" si="220"/>
        <v>0</v>
      </c>
      <c r="AU71" s="31"/>
      <c r="AV71" s="31">
        <f t="shared" si="221"/>
        <v>0</v>
      </c>
      <c r="AW71" s="31"/>
      <c r="AX71" s="31">
        <f t="shared" si="222"/>
        <v>0</v>
      </c>
      <c r="AY71" s="31"/>
      <c r="AZ71" s="31">
        <f t="shared" si="223"/>
        <v>0</v>
      </c>
      <c r="BA71" s="42"/>
      <c r="BB71" s="68">
        <f t="shared" si="224"/>
        <v>0</v>
      </c>
      <c r="BC71" s="25" t="s">
        <v>208</v>
      </c>
      <c r="BE71" s="8"/>
    </row>
    <row r="72" spans="1:57" ht="36" x14ac:dyDescent="0.35">
      <c r="A72" s="96" t="s">
        <v>81</v>
      </c>
      <c r="B72" s="102" t="s">
        <v>60</v>
      </c>
      <c r="C72" s="101" t="s">
        <v>11</v>
      </c>
      <c r="D72" s="30">
        <v>16622.900000000001</v>
      </c>
      <c r="E72" s="31"/>
      <c r="F72" s="31">
        <f t="shared" si="0"/>
        <v>16622.900000000001</v>
      </c>
      <c r="G72" s="31"/>
      <c r="H72" s="31">
        <f t="shared" si="204"/>
        <v>16622.900000000001</v>
      </c>
      <c r="I72" s="31"/>
      <c r="J72" s="31">
        <f t="shared" si="205"/>
        <v>16622.900000000001</v>
      </c>
      <c r="K72" s="31"/>
      <c r="L72" s="31">
        <f t="shared" si="206"/>
        <v>16622.900000000001</v>
      </c>
      <c r="M72" s="31"/>
      <c r="N72" s="31">
        <f t="shared" si="207"/>
        <v>16622.900000000001</v>
      </c>
      <c r="O72" s="68">
        <v>-16622.900000000001</v>
      </c>
      <c r="P72" s="31">
        <f t="shared" si="208"/>
        <v>0</v>
      </c>
      <c r="Q72" s="31"/>
      <c r="R72" s="31">
        <f t="shared" si="209"/>
        <v>0</v>
      </c>
      <c r="S72" s="31"/>
      <c r="T72" s="31">
        <f t="shared" si="210"/>
        <v>0</v>
      </c>
      <c r="U72" s="31"/>
      <c r="V72" s="31">
        <f t="shared" si="211"/>
        <v>0</v>
      </c>
      <c r="W72" s="42"/>
      <c r="X72" s="68">
        <f t="shared" si="212"/>
        <v>0</v>
      </c>
      <c r="Y72" s="31">
        <v>0</v>
      </c>
      <c r="Z72" s="31"/>
      <c r="AA72" s="31">
        <f t="shared" si="10"/>
        <v>0</v>
      </c>
      <c r="AB72" s="31"/>
      <c r="AC72" s="31">
        <f t="shared" si="213"/>
        <v>0</v>
      </c>
      <c r="AD72" s="31"/>
      <c r="AE72" s="31">
        <f t="shared" si="214"/>
        <v>0</v>
      </c>
      <c r="AF72" s="31"/>
      <c r="AG72" s="31">
        <f t="shared" si="215"/>
        <v>0</v>
      </c>
      <c r="AH72" s="31"/>
      <c r="AI72" s="31">
        <f t="shared" si="216"/>
        <v>0</v>
      </c>
      <c r="AJ72" s="31"/>
      <c r="AK72" s="31">
        <f t="shared" si="217"/>
        <v>0</v>
      </c>
      <c r="AL72" s="42"/>
      <c r="AM72" s="68">
        <f t="shared" si="218"/>
        <v>0</v>
      </c>
      <c r="AN72" s="31">
        <v>0</v>
      </c>
      <c r="AO72" s="31"/>
      <c r="AP72" s="31">
        <f t="shared" si="17"/>
        <v>0</v>
      </c>
      <c r="AQ72" s="31"/>
      <c r="AR72" s="31">
        <f t="shared" si="219"/>
        <v>0</v>
      </c>
      <c r="AS72" s="31"/>
      <c r="AT72" s="31">
        <f t="shared" si="220"/>
        <v>0</v>
      </c>
      <c r="AU72" s="31"/>
      <c r="AV72" s="31">
        <f t="shared" si="221"/>
        <v>0</v>
      </c>
      <c r="AW72" s="31">
        <v>16622.900000000001</v>
      </c>
      <c r="AX72" s="31">
        <f t="shared" si="222"/>
        <v>16622.900000000001</v>
      </c>
      <c r="AY72" s="31"/>
      <c r="AZ72" s="31">
        <f t="shared" si="223"/>
        <v>16622.900000000001</v>
      </c>
      <c r="BA72" s="42"/>
      <c r="BB72" s="68">
        <f t="shared" si="224"/>
        <v>16622.900000000001</v>
      </c>
      <c r="BC72" s="25" t="s">
        <v>209</v>
      </c>
      <c r="BE72" s="8"/>
    </row>
    <row r="73" spans="1:57" ht="36" x14ac:dyDescent="0.35">
      <c r="A73" s="96" t="s">
        <v>82</v>
      </c>
      <c r="B73" s="102" t="s">
        <v>61</v>
      </c>
      <c r="C73" s="101" t="s">
        <v>11</v>
      </c>
      <c r="D73" s="30">
        <v>16000</v>
      </c>
      <c r="E73" s="31"/>
      <c r="F73" s="31">
        <f t="shared" si="0"/>
        <v>16000</v>
      </c>
      <c r="G73" s="31"/>
      <c r="H73" s="31">
        <f t="shared" si="204"/>
        <v>16000</v>
      </c>
      <c r="I73" s="31"/>
      <c r="J73" s="31">
        <f t="shared" si="205"/>
        <v>16000</v>
      </c>
      <c r="K73" s="31"/>
      <c r="L73" s="31">
        <f t="shared" si="206"/>
        <v>16000</v>
      </c>
      <c r="M73" s="31"/>
      <c r="N73" s="31">
        <f t="shared" si="207"/>
        <v>16000</v>
      </c>
      <c r="O73" s="68"/>
      <c r="P73" s="31">
        <f t="shared" si="208"/>
        <v>16000</v>
      </c>
      <c r="Q73" s="31"/>
      <c r="R73" s="31">
        <f t="shared" si="209"/>
        <v>16000</v>
      </c>
      <c r="S73" s="31"/>
      <c r="T73" s="31">
        <f t="shared" si="210"/>
        <v>16000</v>
      </c>
      <c r="U73" s="31"/>
      <c r="V73" s="31">
        <f t="shared" si="211"/>
        <v>16000</v>
      </c>
      <c r="W73" s="42"/>
      <c r="X73" s="68">
        <f t="shared" si="212"/>
        <v>16000</v>
      </c>
      <c r="Y73" s="31">
        <v>0</v>
      </c>
      <c r="Z73" s="31"/>
      <c r="AA73" s="31">
        <f t="shared" si="10"/>
        <v>0</v>
      </c>
      <c r="AB73" s="31"/>
      <c r="AC73" s="31">
        <f t="shared" si="213"/>
        <v>0</v>
      </c>
      <c r="AD73" s="31"/>
      <c r="AE73" s="31">
        <f t="shared" si="214"/>
        <v>0</v>
      </c>
      <c r="AF73" s="31"/>
      <c r="AG73" s="31">
        <f t="shared" si="215"/>
        <v>0</v>
      </c>
      <c r="AH73" s="31"/>
      <c r="AI73" s="31">
        <f t="shared" si="216"/>
        <v>0</v>
      </c>
      <c r="AJ73" s="31"/>
      <c r="AK73" s="31">
        <f t="shared" si="217"/>
        <v>0</v>
      </c>
      <c r="AL73" s="42"/>
      <c r="AM73" s="68">
        <f t="shared" si="218"/>
        <v>0</v>
      </c>
      <c r="AN73" s="31">
        <v>0</v>
      </c>
      <c r="AO73" s="31"/>
      <c r="AP73" s="31">
        <f t="shared" si="17"/>
        <v>0</v>
      </c>
      <c r="AQ73" s="31"/>
      <c r="AR73" s="31">
        <f t="shared" si="219"/>
        <v>0</v>
      </c>
      <c r="AS73" s="31"/>
      <c r="AT73" s="31">
        <f t="shared" si="220"/>
        <v>0</v>
      </c>
      <c r="AU73" s="31"/>
      <c r="AV73" s="31">
        <f t="shared" si="221"/>
        <v>0</v>
      </c>
      <c r="AW73" s="31"/>
      <c r="AX73" s="31">
        <f t="shared" si="222"/>
        <v>0</v>
      </c>
      <c r="AY73" s="31"/>
      <c r="AZ73" s="31">
        <f t="shared" si="223"/>
        <v>0</v>
      </c>
      <c r="BA73" s="42"/>
      <c r="BB73" s="68">
        <f t="shared" si="224"/>
        <v>0</v>
      </c>
      <c r="BC73" s="25" t="s">
        <v>210</v>
      </c>
      <c r="BE73" s="8"/>
    </row>
    <row r="74" spans="1:57" ht="36" x14ac:dyDescent="0.35">
      <c r="A74" s="96" t="s">
        <v>83</v>
      </c>
      <c r="B74" s="102" t="s">
        <v>62</v>
      </c>
      <c r="C74" s="101" t="s">
        <v>11</v>
      </c>
      <c r="D74" s="30">
        <v>0</v>
      </c>
      <c r="E74" s="31"/>
      <c r="F74" s="31">
        <f t="shared" si="0"/>
        <v>0</v>
      </c>
      <c r="G74" s="31"/>
      <c r="H74" s="31">
        <f t="shared" si="204"/>
        <v>0</v>
      </c>
      <c r="I74" s="31"/>
      <c r="J74" s="31">
        <f t="shared" si="205"/>
        <v>0</v>
      </c>
      <c r="K74" s="31"/>
      <c r="L74" s="31">
        <f t="shared" si="206"/>
        <v>0</v>
      </c>
      <c r="M74" s="31"/>
      <c r="N74" s="31">
        <f t="shared" si="207"/>
        <v>0</v>
      </c>
      <c r="O74" s="68"/>
      <c r="P74" s="31">
        <f t="shared" si="208"/>
        <v>0</v>
      </c>
      <c r="Q74" s="31"/>
      <c r="R74" s="31">
        <f t="shared" si="209"/>
        <v>0</v>
      </c>
      <c r="S74" s="31"/>
      <c r="T74" s="31">
        <f t="shared" si="210"/>
        <v>0</v>
      </c>
      <c r="U74" s="31"/>
      <c r="V74" s="31">
        <f t="shared" si="211"/>
        <v>0</v>
      </c>
      <c r="W74" s="42"/>
      <c r="X74" s="68">
        <f t="shared" si="212"/>
        <v>0</v>
      </c>
      <c r="Y74" s="31">
        <v>16622.900000000001</v>
      </c>
      <c r="Z74" s="31"/>
      <c r="AA74" s="31">
        <f t="shared" si="10"/>
        <v>16622.900000000001</v>
      </c>
      <c r="AB74" s="31"/>
      <c r="AC74" s="31">
        <f t="shared" si="213"/>
        <v>16622.900000000001</v>
      </c>
      <c r="AD74" s="31"/>
      <c r="AE74" s="31">
        <f t="shared" si="214"/>
        <v>16622.900000000001</v>
      </c>
      <c r="AF74" s="31"/>
      <c r="AG74" s="31">
        <f t="shared" si="215"/>
        <v>16622.900000000001</v>
      </c>
      <c r="AH74" s="31"/>
      <c r="AI74" s="31">
        <f t="shared" si="216"/>
        <v>16622.900000000001</v>
      </c>
      <c r="AJ74" s="31"/>
      <c r="AK74" s="31">
        <f t="shared" si="217"/>
        <v>16622.900000000001</v>
      </c>
      <c r="AL74" s="42"/>
      <c r="AM74" s="68">
        <f t="shared" si="218"/>
        <v>16622.900000000001</v>
      </c>
      <c r="AN74" s="31">
        <v>0</v>
      </c>
      <c r="AO74" s="31"/>
      <c r="AP74" s="31">
        <f t="shared" si="17"/>
        <v>0</v>
      </c>
      <c r="AQ74" s="31"/>
      <c r="AR74" s="31">
        <f t="shared" si="219"/>
        <v>0</v>
      </c>
      <c r="AS74" s="31"/>
      <c r="AT74" s="31">
        <f t="shared" si="220"/>
        <v>0</v>
      </c>
      <c r="AU74" s="31"/>
      <c r="AV74" s="31">
        <f t="shared" si="221"/>
        <v>0</v>
      </c>
      <c r="AW74" s="31"/>
      <c r="AX74" s="31">
        <f t="shared" si="222"/>
        <v>0</v>
      </c>
      <c r="AY74" s="31"/>
      <c r="AZ74" s="31">
        <f t="shared" si="223"/>
        <v>0</v>
      </c>
      <c r="BA74" s="42"/>
      <c r="BB74" s="68">
        <f t="shared" si="224"/>
        <v>0</v>
      </c>
      <c r="BC74" s="25" t="s">
        <v>211</v>
      </c>
      <c r="BE74" s="8"/>
    </row>
    <row r="75" spans="1:57" ht="36" x14ac:dyDescent="0.35">
      <c r="A75" s="96" t="s">
        <v>84</v>
      </c>
      <c r="B75" s="102" t="s">
        <v>63</v>
      </c>
      <c r="C75" s="101" t="s">
        <v>11</v>
      </c>
      <c r="D75" s="30">
        <v>17616.3</v>
      </c>
      <c r="E75" s="31"/>
      <c r="F75" s="31">
        <f t="shared" si="0"/>
        <v>17616.3</v>
      </c>
      <c r="G75" s="31"/>
      <c r="H75" s="31">
        <f t="shared" si="204"/>
        <v>17616.3</v>
      </c>
      <c r="I75" s="31"/>
      <c r="J75" s="31">
        <f t="shared" si="205"/>
        <v>17616.3</v>
      </c>
      <c r="K75" s="31"/>
      <c r="L75" s="31">
        <f t="shared" si="206"/>
        <v>17616.3</v>
      </c>
      <c r="M75" s="31"/>
      <c r="N75" s="31">
        <f t="shared" si="207"/>
        <v>17616.3</v>
      </c>
      <c r="O75" s="68"/>
      <c r="P75" s="31">
        <f t="shared" si="208"/>
        <v>17616.3</v>
      </c>
      <c r="Q75" s="31"/>
      <c r="R75" s="31">
        <f t="shared" si="209"/>
        <v>17616.3</v>
      </c>
      <c r="S75" s="31"/>
      <c r="T75" s="31">
        <f t="shared" si="210"/>
        <v>17616.3</v>
      </c>
      <c r="U75" s="31"/>
      <c r="V75" s="31">
        <f t="shared" si="211"/>
        <v>17616.3</v>
      </c>
      <c r="W75" s="42"/>
      <c r="X75" s="68">
        <f t="shared" si="212"/>
        <v>17616.3</v>
      </c>
      <c r="Y75" s="31">
        <v>0</v>
      </c>
      <c r="Z75" s="31"/>
      <c r="AA75" s="31">
        <f t="shared" si="10"/>
        <v>0</v>
      </c>
      <c r="AB75" s="31"/>
      <c r="AC75" s="31">
        <f t="shared" si="213"/>
        <v>0</v>
      </c>
      <c r="AD75" s="31"/>
      <c r="AE75" s="31">
        <f t="shared" si="214"/>
        <v>0</v>
      </c>
      <c r="AF75" s="31"/>
      <c r="AG75" s="31">
        <f t="shared" si="215"/>
        <v>0</v>
      </c>
      <c r="AH75" s="31"/>
      <c r="AI75" s="31">
        <f t="shared" si="216"/>
        <v>0</v>
      </c>
      <c r="AJ75" s="31"/>
      <c r="AK75" s="31">
        <f t="shared" si="217"/>
        <v>0</v>
      </c>
      <c r="AL75" s="42"/>
      <c r="AM75" s="68">
        <f t="shared" si="218"/>
        <v>0</v>
      </c>
      <c r="AN75" s="31">
        <v>0</v>
      </c>
      <c r="AO75" s="31"/>
      <c r="AP75" s="31">
        <f t="shared" si="17"/>
        <v>0</v>
      </c>
      <c r="AQ75" s="31"/>
      <c r="AR75" s="31">
        <f t="shared" si="219"/>
        <v>0</v>
      </c>
      <c r="AS75" s="31"/>
      <c r="AT75" s="31">
        <f t="shared" si="220"/>
        <v>0</v>
      </c>
      <c r="AU75" s="31"/>
      <c r="AV75" s="31">
        <f t="shared" si="221"/>
        <v>0</v>
      </c>
      <c r="AW75" s="31"/>
      <c r="AX75" s="31">
        <f t="shared" si="222"/>
        <v>0</v>
      </c>
      <c r="AY75" s="31"/>
      <c r="AZ75" s="31">
        <f t="shared" si="223"/>
        <v>0</v>
      </c>
      <c r="BA75" s="42"/>
      <c r="BB75" s="68">
        <f t="shared" si="224"/>
        <v>0</v>
      </c>
      <c r="BC75" s="25" t="s">
        <v>212</v>
      </c>
      <c r="BE75" s="8"/>
    </row>
    <row r="76" spans="1:57" ht="54" x14ac:dyDescent="0.35">
      <c r="A76" s="129" t="s">
        <v>85</v>
      </c>
      <c r="B76" s="144" t="s">
        <v>64</v>
      </c>
      <c r="C76" s="101" t="s">
        <v>32</v>
      </c>
      <c r="D76" s="30">
        <v>13208</v>
      </c>
      <c r="E76" s="31"/>
      <c r="F76" s="31">
        <f t="shared" si="0"/>
        <v>13208</v>
      </c>
      <c r="G76" s="31"/>
      <c r="H76" s="31">
        <f t="shared" si="204"/>
        <v>13208</v>
      </c>
      <c r="I76" s="31"/>
      <c r="J76" s="31">
        <f t="shared" si="205"/>
        <v>13208</v>
      </c>
      <c r="K76" s="31"/>
      <c r="L76" s="31">
        <f t="shared" si="206"/>
        <v>13208</v>
      </c>
      <c r="M76" s="31"/>
      <c r="N76" s="31">
        <f t="shared" si="207"/>
        <v>13208</v>
      </c>
      <c r="O76" s="68"/>
      <c r="P76" s="31">
        <f t="shared" si="208"/>
        <v>13208</v>
      </c>
      <c r="Q76" s="31"/>
      <c r="R76" s="31">
        <f t="shared" si="209"/>
        <v>13208</v>
      </c>
      <c r="S76" s="31"/>
      <c r="T76" s="31">
        <f t="shared" si="210"/>
        <v>13208</v>
      </c>
      <c r="U76" s="31"/>
      <c r="V76" s="31">
        <f t="shared" si="211"/>
        <v>13208</v>
      </c>
      <c r="W76" s="42"/>
      <c r="X76" s="68">
        <f t="shared" si="212"/>
        <v>13208</v>
      </c>
      <c r="Y76" s="31">
        <v>130859</v>
      </c>
      <c r="Z76" s="31"/>
      <c r="AA76" s="31">
        <f t="shared" si="10"/>
        <v>130859</v>
      </c>
      <c r="AB76" s="31"/>
      <c r="AC76" s="31">
        <f t="shared" si="213"/>
        <v>130859</v>
      </c>
      <c r="AD76" s="31"/>
      <c r="AE76" s="31">
        <f t="shared" si="214"/>
        <v>130859</v>
      </c>
      <c r="AF76" s="31"/>
      <c r="AG76" s="31">
        <f t="shared" si="215"/>
        <v>130859</v>
      </c>
      <c r="AH76" s="31"/>
      <c r="AI76" s="31">
        <f t="shared" si="216"/>
        <v>130859</v>
      </c>
      <c r="AJ76" s="31"/>
      <c r="AK76" s="31">
        <f t="shared" si="217"/>
        <v>130859</v>
      </c>
      <c r="AL76" s="42"/>
      <c r="AM76" s="68">
        <f t="shared" si="218"/>
        <v>130859</v>
      </c>
      <c r="AN76" s="31">
        <v>0</v>
      </c>
      <c r="AO76" s="31"/>
      <c r="AP76" s="31">
        <f t="shared" si="17"/>
        <v>0</v>
      </c>
      <c r="AQ76" s="31"/>
      <c r="AR76" s="31">
        <f t="shared" si="219"/>
        <v>0</v>
      </c>
      <c r="AS76" s="31"/>
      <c r="AT76" s="31">
        <f t="shared" si="220"/>
        <v>0</v>
      </c>
      <c r="AU76" s="31"/>
      <c r="AV76" s="31">
        <f t="shared" si="221"/>
        <v>0</v>
      </c>
      <c r="AW76" s="31"/>
      <c r="AX76" s="31">
        <f t="shared" si="222"/>
        <v>0</v>
      </c>
      <c r="AY76" s="31"/>
      <c r="AZ76" s="31">
        <f t="shared" si="223"/>
        <v>0</v>
      </c>
      <c r="BA76" s="42"/>
      <c r="BB76" s="68">
        <f t="shared" si="224"/>
        <v>0</v>
      </c>
      <c r="BC76" s="25" t="s">
        <v>213</v>
      </c>
      <c r="BE76" s="8"/>
    </row>
    <row r="77" spans="1:57" ht="36" x14ac:dyDescent="0.35">
      <c r="A77" s="132"/>
      <c r="B77" s="145"/>
      <c r="C77" s="101" t="s">
        <v>11</v>
      </c>
      <c r="D77" s="30">
        <v>0</v>
      </c>
      <c r="E77" s="31"/>
      <c r="F77" s="31">
        <f t="shared" si="0"/>
        <v>0</v>
      </c>
      <c r="G77" s="31"/>
      <c r="H77" s="31">
        <f t="shared" si="204"/>
        <v>0</v>
      </c>
      <c r="I77" s="31"/>
      <c r="J77" s="31">
        <f t="shared" si="205"/>
        <v>0</v>
      </c>
      <c r="K77" s="31"/>
      <c r="L77" s="31">
        <f t="shared" si="206"/>
        <v>0</v>
      </c>
      <c r="M77" s="31"/>
      <c r="N77" s="31">
        <f t="shared" si="207"/>
        <v>0</v>
      </c>
      <c r="O77" s="68"/>
      <c r="P77" s="31">
        <f t="shared" si="208"/>
        <v>0</v>
      </c>
      <c r="Q77" s="31"/>
      <c r="R77" s="31">
        <f t="shared" si="209"/>
        <v>0</v>
      </c>
      <c r="S77" s="31"/>
      <c r="T77" s="31">
        <f t="shared" si="210"/>
        <v>0</v>
      </c>
      <c r="U77" s="31"/>
      <c r="V77" s="31">
        <f t="shared" si="211"/>
        <v>0</v>
      </c>
      <c r="W77" s="42"/>
      <c r="X77" s="68">
        <f t="shared" si="212"/>
        <v>0</v>
      </c>
      <c r="Y77" s="31">
        <v>1294.7</v>
      </c>
      <c r="Z77" s="31"/>
      <c r="AA77" s="31">
        <f t="shared" si="10"/>
        <v>1294.7</v>
      </c>
      <c r="AB77" s="31"/>
      <c r="AC77" s="31">
        <f t="shared" si="213"/>
        <v>1294.7</v>
      </c>
      <c r="AD77" s="31"/>
      <c r="AE77" s="31">
        <f t="shared" si="214"/>
        <v>1294.7</v>
      </c>
      <c r="AF77" s="31"/>
      <c r="AG77" s="31">
        <f t="shared" si="215"/>
        <v>1294.7</v>
      </c>
      <c r="AH77" s="31"/>
      <c r="AI77" s="31">
        <f t="shared" si="216"/>
        <v>1294.7</v>
      </c>
      <c r="AJ77" s="31"/>
      <c r="AK77" s="31">
        <f t="shared" si="217"/>
        <v>1294.7</v>
      </c>
      <c r="AL77" s="42"/>
      <c r="AM77" s="68">
        <f t="shared" si="218"/>
        <v>1294.7</v>
      </c>
      <c r="AN77" s="31">
        <v>0</v>
      </c>
      <c r="AO77" s="31"/>
      <c r="AP77" s="31">
        <f t="shared" si="17"/>
        <v>0</v>
      </c>
      <c r="AQ77" s="31"/>
      <c r="AR77" s="31">
        <f t="shared" si="219"/>
        <v>0</v>
      </c>
      <c r="AS77" s="31"/>
      <c r="AT77" s="31">
        <f t="shared" si="220"/>
        <v>0</v>
      </c>
      <c r="AU77" s="31"/>
      <c r="AV77" s="31">
        <f t="shared" si="221"/>
        <v>0</v>
      </c>
      <c r="AW77" s="31"/>
      <c r="AX77" s="31">
        <f t="shared" si="222"/>
        <v>0</v>
      </c>
      <c r="AY77" s="31"/>
      <c r="AZ77" s="31">
        <f t="shared" si="223"/>
        <v>0</v>
      </c>
      <c r="BA77" s="42"/>
      <c r="BB77" s="68">
        <f t="shared" si="224"/>
        <v>0</v>
      </c>
      <c r="BC77" s="25" t="s">
        <v>213</v>
      </c>
      <c r="BE77" s="8"/>
    </row>
    <row r="78" spans="1:57" ht="54" x14ac:dyDescent="0.35">
      <c r="A78" s="129" t="s">
        <v>86</v>
      </c>
      <c r="B78" s="144" t="s">
        <v>65</v>
      </c>
      <c r="C78" s="101" t="s">
        <v>32</v>
      </c>
      <c r="D78" s="30">
        <v>13208</v>
      </c>
      <c r="E78" s="31"/>
      <c r="F78" s="31">
        <f t="shared" si="0"/>
        <v>13208</v>
      </c>
      <c r="G78" s="31"/>
      <c r="H78" s="31">
        <f t="shared" si="204"/>
        <v>13208</v>
      </c>
      <c r="I78" s="31"/>
      <c r="J78" s="31">
        <f t="shared" si="205"/>
        <v>13208</v>
      </c>
      <c r="K78" s="31"/>
      <c r="L78" s="31">
        <f t="shared" si="206"/>
        <v>13208</v>
      </c>
      <c r="M78" s="31"/>
      <c r="N78" s="31">
        <f t="shared" si="207"/>
        <v>13208</v>
      </c>
      <c r="O78" s="68"/>
      <c r="P78" s="31">
        <f t="shared" si="208"/>
        <v>13208</v>
      </c>
      <c r="Q78" s="31"/>
      <c r="R78" s="31">
        <f t="shared" si="209"/>
        <v>13208</v>
      </c>
      <c r="S78" s="31"/>
      <c r="T78" s="31">
        <f t="shared" si="210"/>
        <v>13208</v>
      </c>
      <c r="U78" s="31"/>
      <c r="V78" s="31">
        <f t="shared" si="211"/>
        <v>13208</v>
      </c>
      <c r="W78" s="42"/>
      <c r="X78" s="68">
        <f t="shared" si="212"/>
        <v>13208</v>
      </c>
      <c r="Y78" s="31">
        <v>105503.9</v>
      </c>
      <c r="Z78" s="31"/>
      <c r="AA78" s="31">
        <f t="shared" si="10"/>
        <v>105503.9</v>
      </c>
      <c r="AB78" s="31"/>
      <c r="AC78" s="31">
        <f t="shared" si="213"/>
        <v>105503.9</v>
      </c>
      <c r="AD78" s="31"/>
      <c r="AE78" s="31">
        <f t="shared" si="214"/>
        <v>105503.9</v>
      </c>
      <c r="AF78" s="31"/>
      <c r="AG78" s="31">
        <f t="shared" si="215"/>
        <v>105503.9</v>
      </c>
      <c r="AH78" s="31"/>
      <c r="AI78" s="31">
        <f t="shared" si="216"/>
        <v>105503.9</v>
      </c>
      <c r="AJ78" s="31"/>
      <c r="AK78" s="31">
        <f t="shared" si="217"/>
        <v>105503.9</v>
      </c>
      <c r="AL78" s="42"/>
      <c r="AM78" s="68">
        <f t="shared" si="218"/>
        <v>105503.9</v>
      </c>
      <c r="AN78" s="31">
        <v>0</v>
      </c>
      <c r="AO78" s="31"/>
      <c r="AP78" s="31">
        <f t="shared" si="17"/>
        <v>0</v>
      </c>
      <c r="AQ78" s="31"/>
      <c r="AR78" s="31">
        <f t="shared" si="219"/>
        <v>0</v>
      </c>
      <c r="AS78" s="31"/>
      <c r="AT78" s="31">
        <f t="shared" si="220"/>
        <v>0</v>
      </c>
      <c r="AU78" s="31"/>
      <c r="AV78" s="31">
        <f t="shared" si="221"/>
        <v>0</v>
      </c>
      <c r="AW78" s="31"/>
      <c r="AX78" s="31">
        <f t="shared" si="222"/>
        <v>0</v>
      </c>
      <c r="AY78" s="31"/>
      <c r="AZ78" s="31">
        <f t="shared" si="223"/>
        <v>0</v>
      </c>
      <c r="BA78" s="42"/>
      <c r="BB78" s="68">
        <f t="shared" si="224"/>
        <v>0</v>
      </c>
      <c r="BC78" s="25" t="s">
        <v>214</v>
      </c>
      <c r="BE78" s="8"/>
    </row>
    <row r="79" spans="1:57" ht="36" x14ac:dyDescent="0.35">
      <c r="A79" s="132"/>
      <c r="B79" s="145"/>
      <c r="C79" s="101" t="s">
        <v>11</v>
      </c>
      <c r="D79" s="30">
        <v>0</v>
      </c>
      <c r="E79" s="31"/>
      <c r="F79" s="31">
        <f t="shared" si="0"/>
        <v>0</v>
      </c>
      <c r="G79" s="31"/>
      <c r="H79" s="31">
        <f t="shared" si="204"/>
        <v>0</v>
      </c>
      <c r="I79" s="31"/>
      <c r="J79" s="31">
        <f t="shared" si="205"/>
        <v>0</v>
      </c>
      <c r="K79" s="31"/>
      <c r="L79" s="31">
        <f t="shared" si="206"/>
        <v>0</v>
      </c>
      <c r="M79" s="31"/>
      <c r="N79" s="31">
        <f t="shared" si="207"/>
        <v>0</v>
      </c>
      <c r="O79" s="68"/>
      <c r="P79" s="31">
        <f t="shared" si="208"/>
        <v>0</v>
      </c>
      <c r="Q79" s="31"/>
      <c r="R79" s="31">
        <f t="shared" si="209"/>
        <v>0</v>
      </c>
      <c r="S79" s="31"/>
      <c r="T79" s="31">
        <f t="shared" si="210"/>
        <v>0</v>
      </c>
      <c r="U79" s="31"/>
      <c r="V79" s="31">
        <f t="shared" si="211"/>
        <v>0</v>
      </c>
      <c r="W79" s="42"/>
      <c r="X79" s="68">
        <f t="shared" si="212"/>
        <v>0</v>
      </c>
      <c r="Y79" s="31">
        <v>309.7</v>
      </c>
      <c r="Z79" s="31"/>
      <c r="AA79" s="31">
        <f t="shared" si="10"/>
        <v>309.7</v>
      </c>
      <c r="AB79" s="31"/>
      <c r="AC79" s="31">
        <f t="shared" si="213"/>
        <v>309.7</v>
      </c>
      <c r="AD79" s="31"/>
      <c r="AE79" s="31">
        <f t="shared" si="214"/>
        <v>309.7</v>
      </c>
      <c r="AF79" s="31"/>
      <c r="AG79" s="31">
        <f t="shared" si="215"/>
        <v>309.7</v>
      </c>
      <c r="AH79" s="31"/>
      <c r="AI79" s="31">
        <f t="shared" si="216"/>
        <v>309.7</v>
      </c>
      <c r="AJ79" s="31"/>
      <c r="AK79" s="31">
        <f t="shared" si="217"/>
        <v>309.7</v>
      </c>
      <c r="AL79" s="42"/>
      <c r="AM79" s="68">
        <f t="shared" si="218"/>
        <v>309.7</v>
      </c>
      <c r="AN79" s="31">
        <v>0</v>
      </c>
      <c r="AO79" s="31"/>
      <c r="AP79" s="31">
        <f t="shared" si="17"/>
        <v>0</v>
      </c>
      <c r="AQ79" s="31"/>
      <c r="AR79" s="31">
        <f t="shared" si="219"/>
        <v>0</v>
      </c>
      <c r="AS79" s="31"/>
      <c r="AT79" s="31">
        <f t="shared" si="220"/>
        <v>0</v>
      </c>
      <c r="AU79" s="31"/>
      <c r="AV79" s="31">
        <f t="shared" si="221"/>
        <v>0</v>
      </c>
      <c r="AW79" s="31"/>
      <c r="AX79" s="31">
        <f t="shared" si="222"/>
        <v>0</v>
      </c>
      <c r="AY79" s="31"/>
      <c r="AZ79" s="31">
        <f t="shared" si="223"/>
        <v>0</v>
      </c>
      <c r="BA79" s="42"/>
      <c r="BB79" s="68">
        <f t="shared" si="224"/>
        <v>0</v>
      </c>
      <c r="BC79" s="25" t="s">
        <v>214</v>
      </c>
      <c r="BE79" s="8"/>
    </row>
    <row r="80" spans="1:57" ht="54" x14ac:dyDescent="0.35">
      <c r="A80" s="129" t="s">
        <v>87</v>
      </c>
      <c r="B80" s="144" t="s">
        <v>66</v>
      </c>
      <c r="C80" s="101" t="s">
        <v>32</v>
      </c>
      <c r="D80" s="30">
        <v>0</v>
      </c>
      <c r="E80" s="31"/>
      <c r="F80" s="31">
        <f t="shared" si="0"/>
        <v>0</v>
      </c>
      <c r="G80" s="31"/>
      <c r="H80" s="31">
        <f t="shared" si="204"/>
        <v>0</v>
      </c>
      <c r="I80" s="31"/>
      <c r="J80" s="31">
        <f t="shared" si="205"/>
        <v>0</v>
      </c>
      <c r="K80" s="31"/>
      <c r="L80" s="31">
        <f t="shared" si="206"/>
        <v>0</v>
      </c>
      <c r="M80" s="31"/>
      <c r="N80" s="31">
        <f t="shared" si="207"/>
        <v>0</v>
      </c>
      <c r="O80" s="68"/>
      <c r="P80" s="31">
        <f t="shared" si="208"/>
        <v>0</v>
      </c>
      <c r="Q80" s="31"/>
      <c r="R80" s="31">
        <f t="shared" si="209"/>
        <v>0</v>
      </c>
      <c r="S80" s="31"/>
      <c r="T80" s="31">
        <f t="shared" si="210"/>
        <v>0</v>
      </c>
      <c r="U80" s="31"/>
      <c r="V80" s="31">
        <f t="shared" si="211"/>
        <v>0</v>
      </c>
      <c r="W80" s="42"/>
      <c r="X80" s="68">
        <f t="shared" si="212"/>
        <v>0</v>
      </c>
      <c r="Y80" s="31">
        <v>30000</v>
      </c>
      <c r="Z80" s="31"/>
      <c r="AA80" s="31">
        <f t="shared" si="10"/>
        <v>30000</v>
      </c>
      <c r="AB80" s="31"/>
      <c r="AC80" s="31">
        <f t="shared" si="213"/>
        <v>30000</v>
      </c>
      <c r="AD80" s="31"/>
      <c r="AE80" s="31">
        <f t="shared" si="214"/>
        <v>30000</v>
      </c>
      <c r="AF80" s="31"/>
      <c r="AG80" s="31">
        <f t="shared" si="215"/>
        <v>30000</v>
      </c>
      <c r="AH80" s="31"/>
      <c r="AI80" s="31">
        <f t="shared" si="216"/>
        <v>30000</v>
      </c>
      <c r="AJ80" s="31"/>
      <c r="AK80" s="31">
        <f t="shared" si="217"/>
        <v>30000</v>
      </c>
      <c r="AL80" s="42"/>
      <c r="AM80" s="68">
        <f t="shared" si="218"/>
        <v>30000</v>
      </c>
      <c r="AN80" s="31">
        <v>60332.2</v>
      </c>
      <c r="AO80" s="31"/>
      <c r="AP80" s="31">
        <f t="shared" si="17"/>
        <v>60332.2</v>
      </c>
      <c r="AQ80" s="31"/>
      <c r="AR80" s="31">
        <f t="shared" si="219"/>
        <v>60332.2</v>
      </c>
      <c r="AS80" s="31"/>
      <c r="AT80" s="31">
        <f t="shared" si="220"/>
        <v>60332.2</v>
      </c>
      <c r="AU80" s="31"/>
      <c r="AV80" s="31">
        <f t="shared" si="221"/>
        <v>60332.2</v>
      </c>
      <c r="AW80" s="31"/>
      <c r="AX80" s="31">
        <f t="shared" si="222"/>
        <v>60332.2</v>
      </c>
      <c r="AY80" s="31"/>
      <c r="AZ80" s="31">
        <f t="shared" si="223"/>
        <v>60332.2</v>
      </c>
      <c r="BA80" s="42"/>
      <c r="BB80" s="68">
        <f t="shared" si="224"/>
        <v>60332.2</v>
      </c>
      <c r="BC80" s="25" t="s">
        <v>215</v>
      </c>
      <c r="BE80" s="8"/>
    </row>
    <row r="81" spans="1:58" ht="36" x14ac:dyDescent="0.35">
      <c r="A81" s="132"/>
      <c r="B81" s="145"/>
      <c r="C81" s="101" t="s">
        <v>11</v>
      </c>
      <c r="D81" s="30">
        <v>0</v>
      </c>
      <c r="E81" s="31"/>
      <c r="F81" s="31">
        <f t="shared" si="0"/>
        <v>0</v>
      </c>
      <c r="G81" s="31"/>
      <c r="H81" s="31">
        <f t="shared" si="204"/>
        <v>0</v>
      </c>
      <c r="I81" s="31"/>
      <c r="J81" s="31">
        <f t="shared" si="205"/>
        <v>0</v>
      </c>
      <c r="K81" s="31"/>
      <c r="L81" s="31">
        <f t="shared" si="206"/>
        <v>0</v>
      </c>
      <c r="M81" s="31"/>
      <c r="N81" s="31">
        <f t="shared" si="207"/>
        <v>0</v>
      </c>
      <c r="O81" s="68"/>
      <c r="P81" s="31">
        <f t="shared" si="208"/>
        <v>0</v>
      </c>
      <c r="Q81" s="31"/>
      <c r="R81" s="31">
        <f t="shared" si="209"/>
        <v>0</v>
      </c>
      <c r="S81" s="31"/>
      <c r="T81" s="31">
        <f t="shared" si="210"/>
        <v>0</v>
      </c>
      <c r="U81" s="31"/>
      <c r="V81" s="31">
        <f t="shared" si="211"/>
        <v>0</v>
      </c>
      <c r="W81" s="42"/>
      <c r="X81" s="68">
        <f t="shared" si="212"/>
        <v>0</v>
      </c>
      <c r="Y81" s="31">
        <v>0</v>
      </c>
      <c r="Z81" s="31"/>
      <c r="AA81" s="31">
        <f t="shared" si="10"/>
        <v>0</v>
      </c>
      <c r="AB81" s="31"/>
      <c r="AC81" s="31">
        <f t="shared" si="213"/>
        <v>0</v>
      </c>
      <c r="AD81" s="31"/>
      <c r="AE81" s="31">
        <f t="shared" si="214"/>
        <v>0</v>
      </c>
      <c r="AF81" s="31"/>
      <c r="AG81" s="31">
        <f t="shared" si="215"/>
        <v>0</v>
      </c>
      <c r="AH81" s="31"/>
      <c r="AI81" s="31">
        <f t="shared" si="216"/>
        <v>0</v>
      </c>
      <c r="AJ81" s="31"/>
      <c r="AK81" s="31">
        <f t="shared" si="217"/>
        <v>0</v>
      </c>
      <c r="AL81" s="42"/>
      <c r="AM81" s="68">
        <f t="shared" si="218"/>
        <v>0</v>
      </c>
      <c r="AN81" s="31">
        <v>1220.3</v>
      </c>
      <c r="AO81" s="31"/>
      <c r="AP81" s="31">
        <f t="shared" si="17"/>
        <v>1220.3</v>
      </c>
      <c r="AQ81" s="31"/>
      <c r="AR81" s="31">
        <f t="shared" si="219"/>
        <v>1220.3</v>
      </c>
      <c r="AS81" s="31"/>
      <c r="AT81" s="31">
        <f t="shared" si="220"/>
        <v>1220.3</v>
      </c>
      <c r="AU81" s="31"/>
      <c r="AV81" s="31">
        <f t="shared" si="221"/>
        <v>1220.3</v>
      </c>
      <c r="AW81" s="31"/>
      <c r="AX81" s="31">
        <f t="shared" si="222"/>
        <v>1220.3</v>
      </c>
      <c r="AY81" s="31"/>
      <c r="AZ81" s="31">
        <f t="shared" si="223"/>
        <v>1220.3</v>
      </c>
      <c r="BA81" s="42"/>
      <c r="BB81" s="68">
        <f t="shared" si="224"/>
        <v>1220.3</v>
      </c>
      <c r="BC81" s="25" t="s">
        <v>215</v>
      </c>
      <c r="BE81" s="8"/>
    </row>
    <row r="82" spans="1:58" ht="54" x14ac:dyDescent="0.35">
      <c r="A82" s="96" t="s">
        <v>88</v>
      </c>
      <c r="B82" s="102" t="s">
        <v>67</v>
      </c>
      <c r="C82" s="101" t="s">
        <v>32</v>
      </c>
      <c r="D82" s="30">
        <v>0</v>
      </c>
      <c r="E82" s="31"/>
      <c r="F82" s="31">
        <f t="shared" si="0"/>
        <v>0</v>
      </c>
      <c r="G82" s="31"/>
      <c r="H82" s="31">
        <f t="shared" si="204"/>
        <v>0</v>
      </c>
      <c r="I82" s="31"/>
      <c r="J82" s="31">
        <f t="shared" si="205"/>
        <v>0</v>
      </c>
      <c r="K82" s="31"/>
      <c r="L82" s="31">
        <f t="shared" si="206"/>
        <v>0</v>
      </c>
      <c r="M82" s="31"/>
      <c r="N82" s="31">
        <f t="shared" si="207"/>
        <v>0</v>
      </c>
      <c r="O82" s="68"/>
      <c r="P82" s="31">
        <f t="shared" si="208"/>
        <v>0</v>
      </c>
      <c r="Q82" s="31"/>
      <c r="R82" s="31">
        <f t="shared" si="209"/>
        <v>0</v>
      </c>
      <c r="S82" s="31"/>
      <c r="T82" s="31">
        <f t="shared" si="210"/>
        <v>0</v>
      </c>
      <c r="U82" s="31"/>
      <c r="V82" s="31">
        <f t="shared" si="211"/>
        <v>0</v>
      </c>
      <c r="W82" s="42"/>
      <c r="X82" s="68">
        <f t="shared" si="212"/>
        <v>0</v>
      </c>
      <c r="Y82" s="31">
        <v>5158.8999999999996</v>
      </c>
      <c r="Z82" s="31">
        <v>-1258.9000000000001</v>
      </c>
      <c r="AA82" s="31">
        <f t="shared" si="10"/>
        <v>3899.9999999999995</v>
      </c>
      <c r="AB82" s="31"/>
      <c r="AC82" s="31">
        <f t="shared" si="213"/>
        <v>3899.9999999999995</v>
      </c>
      <c r="AD82" s="31"/>
      <c r="AE82" s="31">
        <f t="shared" si="214"/>
        <v>3899.9999999999995</v>
      </c>
      <c r="AF82" s="31"/>
      <c r="AG82" s="31">
        <f t="shared" si="215"/>
        <v>3899.9999999999995</v>
      </c>
      <c r="AH82" s="31"/>
      <c r="AI82" s="31">
        <f t="shared" si="216"/>
        <v>3899.9999999999995</v>
      </c>
      <c r="AJ82" s="31"/>
      <c r="AK82" s="31">
        <f t="shared" si="217"/>
        <v>3899.9999999999995</v>
      </c>
      <c r="AL82" s="42"/>
      <c r="AM82" s="68">
        <f t="shared" si="218"/>
        <v>3899.9999999999995</v>
      </c>
      <c r="AN82" s="31">
        <v>0</v>
      </c>
      <c r="AO82" s="31"/>
      <c r="AP82" s="31">
        <f t="shared" si="17"/>
        <v>0</v>
      </c>
      <c r="AQ82" s="31"/>
      <c r="AR82" s="31">
        <f t="shared" si="219"/>
        <v>0</v>
      </c>
      <c r="AS82" s="31"/>
      <c r="AT82" s="31">
        <f t="shared" si="220"/>
        <v>0</v>
      </c>
      <c r="AU82" s="31"/>
      <c r="AV82" s="31">
        <f t="shared" si="221"/>
        <v>0</v>
      </c>
      <c r="AW82" s="31"/>
      <c r="AX82" s="31">
        <f t="shared" si="222"/>
        <v>0</v>
      </c>
      <c r="AY82" s="31"/>
      <c r="AZ82" s="31">
        <f t="shared" si="223"/>
        <v>0</v>
      </c>
      <c r="BA82" s="42"/>
      <c r="BB82" s="68">
        <f t="shared" si="224"/>
        <v>0</v>
      </c>
      <c r="BC82" s="25" t="s">
        <v>216</v>
      </c>
      <c r="BE82" s="8"/>
    </row>
    <row r="83" spans="1:58" s="3" customFormat="1" ht="54" hidden="1" x14ac:dyDescent="0.35">
      <c r="A83" s="1" t="s">
        <v>89</v>
      </c>
      <c r="B83" s="52" t="s">
        <v>322</v>
      </c>
      <c r="C83" s="52" t="s">
        <v>32</v>
      </c>
      <c r="D83" s="30"/>
      <c r="E83" s="31"/>
      <c r="F83" s="31"/>
      <c r="G83" s="31">
        <v>1.843</v>
      </c>
      <c r="H83" s="31">
        <f t="shared" si="204"/>
        <v>1.843</v>
      </c>
      <c r="I83" s="31"/>
      <c r="J83" s="31">
        <f t="shared" si="205"/>
        <v>1.843</v>
      </c>
      <c r="K83" s="31"/>
      <c r="L83" s="31">
        <f t="shared" si="206"/>
        <v>1.843</v>
      </c>
      <c r="M83" s="31"/>
      <c r="N83" s="31">
        <f t="shared" si="207"/>
        <v>1.843</v>
      </c>
      <c r="O83" s="68"/>
      <c r="P83" s="31">
        <f t="shared" si="208"/>
        <v>1.843</v>
      </c>
      <c r="Q83" s="31"/>
      <c r="R83" s="31">
        <f t="shared" si="209"/>
        <v>1.843</v>
      </c>
      <c r="S83" s="31">
        <v>-1.843</v>
      </c>
      <c r="T83" s="31">
        <f t="shared" si="210"/>
        <v>0</v>
      </c>
      <c r="U83" s="31"/>
      <c r="V83" s="31">
        <f t="shared" si="211"/>
        <v>0</v>
      </c>
      <c r="W83" s="42"/>
      <c r="X83" s="31">
        <f t="shared" si="212"/>
        <v>0</v>
      </c>
      <c r="Y83" s="31"/>
      <c r="Z83" s="31"/>
      <c r="AA83" s="31"/>
      <c r="AB83" s="31"/>
      <c r="AC83" s="31">
        <f t="shared" si="213"/>
        <v>0</v>
      </c>
      <c r="AD83" s="31"/>
      <c r="AE83" s="31">
        <f t="shared" si="214"/>
        <v>0</v>
      </c>
      <c r="AF83" s="31"/>
      <c r="AG83" s="31">
        <f t="shared" si="215"/>
        <v>0</v>
      </c>
      <c r="AH83" s="31"/>
      <c r="AI83" s="31">
        <f t="shared" si="216"/>
        <v>0</v>
      </c>
      <c r="AJ83" s="31"/>
      <c r="AK83" s="31">
        <f t="shared" si="217"/>
        <v>0</v>
      </c>
      <c r="AL83" s="42"/>
      <c r="AM83" s="31">
        <f t="shared" si="218"/>
        <v>0</v>
      </c>
      <c r="AN83" s="31"/>
      <c r="AO83" s="31"/>
      <c r="AP83" s="31"/>
      <c r="AQ83" s="31"/>
      <c r="AR83" s="31">
        <f t="shared" si="219"/>
        <v>0</v>
      </c>
      <c r="AS83" s="31"/>
      <c r="AT83" s="31">
        <f t="shared" si="220"/>
        <v>0</v>
      </c>
      <c r="AU83" s="31"/>
      <c r="AV83" s="31">
        <f t="shared" si="221"/>
        <v>0</v>
      </c>
      <c r="AW83" s="31"/>
      <c r="AX83" s="31">
        <f t="shared" si="222"/>
        <v>0</v>
      </c>
      <c r="AY83" s="31"/>
      <c r="AZ83" s="31">
        <f t="shared" si="223"/>
        <v>0</v>
      </c>
      <c r="BA83" s="42"/>
      <c r="BB83" s="31">
        <f t="shared" si="224"/>
        <v>0</v>
      </c>
      <c r="BC83" s="35" t="s">
        <v>323</v>
      </c>
      <c r="BD83" s="19" t="s">
        <v>51</v>
      </c>
      <c r="BE83" s="8"/>
    </row>
    <row r="84" spans="1:58" ht="54" x14ac:dyDescent="0.35">
      <c r="A84" s="96" t="s">
        <v>89</v>
      </c>
      <c r="B84" s="101" t="s">
        <v>341</v>
      </c>
      <c r="C84" s="104" t="s">
        <v>32</v>
      </c>
      <c r="D84" s="3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68">
        <v>1532.952</v>
      </c>
      <c r="P84" s="31">
        <f t="shared" si="208"/>
        <v>1532.952</v>
      </c>
      <c r="Q84" s="31"/>
      <c r="R84" s="31">
        <f t="shared" si="209"/>
        <v>1532.952</v>
      </c>
      <c r="S84" s="31"/>
      <c r="T84" s="31">
        <f t="shared" si="210"/>
        <v>1532.952</v>
      </c>
      <c r="U84" s="31"/>
      <c r="V84" s="31">
        <f t="shared" si="211"/>
        <v>1532.952</v>
      </c>
      <c r="W84" s="42"/>
      <c r="X84" s="68">
        <f t="shared" si="212"/>
        <v>1532.952</v>
      </c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>
        <f t="shared" si="216"/>
        <v>0</v>
      </c>
      <c r="AJ84" s="31"/>
      <c r="AK84" s="31">
        <f t="shared" si="217"/>
        <v>0</v>
      </c>
      <c r="AL84" s="42"/>
      <c r="AM84" s="68">
        <f t="shared" si="218"/>
        <v>0</v>
      </c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>
        <f t="shared" si="222"/>
        <v>0</v>
      </c>
      <c r="AY84" s="31"/>
      <c r="AZ84" s="31">
        <f t="shared" si="223"/>
        <v>0</v>
      </c>
      <c r="BA84" s="42"/>
      <c r="BB84" s="68">
        <f t="shared" si="224"/>
        <v>0</v>
      </c>
      <c r="BC84" s="35" t="s">
        <v>343</v>
      </c>
      <c r="BE84" s="8"/>
    </row>
    <row r="85" spans="1:58" ht="54" x14ac:dyDescent="0.35">
      <c r="A85" s="96" t="s">
        <v>90</v>
      </c>
      <c r="B85" s="101" t="s">
        <v>342</v>
      </c>
      <c r="C85" s="104" t="s">
        <v>32</v>
      </c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68">
        <v>16684.161</v>
      </c>
      <c r="P85" s="31">
        <f t="shared" si="208"/>
        <v>16684.161</v>
      </c>
      <c r="Q85" s="31"/>
      <c r="R85" s="31">
        <f t="shared" si="209"/>
        <v>16684.161</v>
      </c>
      <c r="S85" s="31"/>
      <c r="T85" s="31">
        <f t="shared" si="210"/>
        <v>16684.161</v>
      </c>
      <c r="U85" s="31"/>
      <c r="V85" s="31">
        <f t="shared" si="211"/>
        <v>16684.161</v>
      </c>
      <c r="W85" s="42"/>
      <c r="X85" s="68">
        <f t="shared" si="212"/>
        <v>16684.161</v>
      </c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>
        <f t="shared" si="216"/>
        <v>0</v>
      </c>
      <c r="AJ85" s="31"/>
      <c r="AK85" s="31">
        <f t="shared" si="217"/>
        <v>0</v>
      </c>
      <c r="AL85" s="42"/>
      <c r="AM85" s="68">
        <f t="shared" si="218"/>
        <v>0</v>
      </c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>
        <f t="shared" si="222"/>
        <v>0</v>
      </c>
      <c r="AY85" s="31"/>
      <c r="AZ85" s="31">
        <f t="shared" si="223"/>
        <v>0</v>
      </c>
      <c r="BA85" s="42"/>
      <c r="BB85" s="68">
        <f t="shared" si="224"/>
        <v>0</v>
      </c>
      <c r="BC85" s="35" t="s">
        <v>344</v>
      </c>
      <c r="BE85" s="8"/>
    </row>
    <row r="86" spans="1:58" ht="54" x14ac:dyDescent="0.35">
      <c r="A86" s="96" t="s">
        <v>91</v>
      </c>
      <c r="B86" s="102" t="s">
        <v>358</v>
      </c>
      <c r="C86" s="104" t="s">
        <v>32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68"/>
      <c r="P86" s="31"/>
      <c r="Q86" s="31"/>
      <c r="R86" s="31"/>
      <c r="S86" s="31">
        <v>1355.7829999999999</v>
      </c>
      <c r="T86" s="31">
        <f t="shared" si="210"/>
        <v>1355.7829999999999</v>
      </c>
      <c r="U86" s="31"/>
      <c r="V86" s="31">
        <f t="shared" si="211"/>
        <v>1355.7829999999999</v>
      </c>
      <c r="W86" s="42"/>
      <c r="X86" s="68">
        <f t="shared" si="212"/>
        <v>1355.7829999999999</v>
      </c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>
        <f t="shared" si="217"/>
        <v>0</v>
      </c>
      <c r="AL86" s="42"/>
      <c r="AM86" s="68">
        <f t="shared" si="218"/>
        <v>0</v>
      </c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>
        <f t="shared" si="223"/>
        <v>0</v>
      </c>
      <c r="BA86" s="42"/>
      <c r="BB86" s="68">
        <f t="shared" si="224"/>
        <v>0</v>
      </c>
      <c r="BC86" s="35" t="s">
        <v>359</v>
      </c>
      <c r="BE86" s="8"/>
    </row>
    <row r="87" spans="1:58" ht="54" x14ac:dyDescent="0.35">
      <c r="A87" s="96" t="s">
        <v>136</v>
      </c>
      <c r="B87" s="102" t="s">
        <v>365</v>
      </c>
      <c r="C87" s="104" t="s">
        <v>32</v>
      </c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68"/>
      <c r="P87" s="31"/>
      <c r="Q87" s="31"/>
      <c r="R87" s="31"/>
      <c r="S87" s="31"/>
      <c r="T87" s="31">
        <f t="shared" si="210"/>
        <v>0</v>
      </c>
      <c r="U87" s="31"/>
      <c r="V87" s="31">
        <f t="shared" si="211"/>
        <v>0</v>
      </c>
      <c r="W87" s="42"/>
      <c r="X87" s="68">
        <f t="shared" si="212"/>
        <v>0</v>
      </c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>
        <v>18748.326000000001</v>
      </c>
      <c r="AK87" s="31">
        <f t="shared" si="217"/>
        <v>18748.326000000001</v>
      </c>
      <c r="AL87" s="42"/>
      <c r="AM87" s="68">
        <f t="shared" si="218"/>
        <v>18748.326000000001</v>
      </c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>
        <f t="shared" si="223"/>
        <v>0</v>
      </c>
      <c r="BA87" s="42"/>
      <c r="BB87" s="68">
        <f t="shared" si="224"/>
        <v>0</v>
      </c>
      <c r="BC87" s="35" t="s">
        <v>360</v>
      </c>
      <c r="BE87" s="8"/>
    </row>
    <row r="88" spans="1:58" x14ac:dyDescent="0.35">
      <c r="A88" s="96"/>
      <c r="B88" s="102" t="s">
        <v>25</v>
      </c>
      <c r="C88" s="104"/>
      <c r="D88" s="32">
        <f>D94+D95+D96+D97+D98+D99+D100+D101+D102+D103+D104+D105+D107+D108+D113+D116+D119</f>
        <v>1923889.5</v>
      </c>
      <c r="E88" s="33">
        <f>E94+E95+E96+E97+E98+E99+E100+E101+E102+E103+E104+E105+E107+E108+E113+E116+E119+E106+E123+E126</f>
        <v>-358843.24299999996</v>
      </c>
      <c r="F88" s="33">
        <f t="shared" si="0"/>
        <v>1565046.257</v>
      </c>
      <c r="G88" s="33">
        <f>G94+G95+G96+G97+G98+G99+G100+G101+G102+G103+G104+G105+G107+G108+G113+G116+G119+G106+G123+G126</f>
        <v>218963.45800000001</v>
      </c>
      <c r="H88" s="33">
        <f t="shared" si="204"/>
        <v>1784009.7150000001</v>
      </c>
      <c r="I88" s="33">
        <f>I94+I95+I96+I97+I98+I99+I100+I101+I102+I103+I104+I105+I107+I108+I113+I116+I119+I106+I123+I126</f>
        <v>2506.3020000000001</v>
      </c>
      <c r="J88" s="33">
        <f t="shared" si="205"/>
        <v>1786516.017</v>
      </c>
      <c r="K88" s="33">
        <f>K94+K95+K96+K97+K98+K99+K100+K101+K102+K103+K104+K105+K107+K108+K113+K116+K119+K106+K123+K126</f>
        <v>-8668.4629999999997</v>
      </c>
      <c r="L88" s="33">
        <f t="shared" si="206"/>
        <v>1777847.554</v>
      </c>
      <c r="M88" s="33">
        <f>M94+M95+M96+M97+M98+M99+M100+M101+M102+M103+M104+M105+M107+M108+M113+M116+M119+M106+M123+M126</f>
        <v>0</v>
      </c>
      <c r="N88" s="33">
        <f t="shared" si="207"/>
        <v>1777847.554</v>
      </c>
      <c r="O88" s="33">
        <f>O94+O95+O96+O97+O98+O99+O100+O101+O102+O103+O104+O105+O107+O108+O113+O116+O119+O106+O123+O126</f>
        <v>56691.229000000007</v>
      </c>
      <c r="P88" s="33">
        <f t="shared" si="208"/>
        <v>1834538.7830000001</v>
      </c>
      <c r="Q88" s="33">
        <f>Q94+Q95+Q96+Q97+Q98+Q99+Q100+Q101+Q102+Q103+Q104+Q105+Q107+Q108+Q113+Q116+Q119+Q106+Q123+Q126</f>
        <v>1175.914</v>
      </c>
      <c r="R88" s="33">
        <f t="shared" si="209"/>
        <v>1835714.6970000002</v>
      </c>
      <c r="S88" s="33">
        <f>S94+S95+S96+S97+S98+S99+S100+S101+S102+S103+S104+S105+S107+S108+S113+S116+S119+S106+S123+S126</f>
        <v>10868.319</v>
      </c>
      <c r="T88" s="33">
        <f t="shared" si="210"/>
        <v>1846583.0160000001</v>
      </c>
      <c r="U88" s="31">
        <f>U94+U95+U96+U97+U98+U99+U100+U101+U102+U103+U104+U105+U107+U108+U113+U116+U119+U106+U123+U126</f>
        <v>202.001</v>
      </c>
      <c r="V88" s="33">
        <f t="shared" si="211"/>
        <v>1846785.017</v>
      </c>
      <c r="W88" s="33">
        <f>W94+W95+W96+W97+W98+W99+W100+W101+W102+W103+W104+W105+W107+W108+W113+W116+W119+W106+W123+W126</f>
        <v>91735.579999999987</v>
      </c>
      <c r="X88" s="68">
        <f t="shared" si="212"/>
        <v>1938520.5970000001</v>
      </c>
      <c r="Y88" s="33">
        <f t="shared" ref="Y88:AN88" si="225">Y94+Y95+Y96+Y97+Y98+Y99+Y100+Y101+Y102+Y103+Y104+Y105+Y107+Y108+Y113+Y116+Y119</f>
        <v>5543608.1999999993</v>
      </c>
      <c r="Z88" s="33">
        <f>Z94+Z95+Z96+Z97+Z98+Z99+Z100+Z101+Z102+Z103+Z104+Z105+Z107+Z108+Z113+Z116+Z119+Z106+Z123+Z126</f>
        <v>-240261.39999999991</v>
      </c>
      <c r="AA88" s="33">
        <f t="shared" si="10"/>
        <v>5303346.7999999989</v>
      </c>
      <c r="AB88" s="33">
        <f>AB94+AB95+AB96+AB97+AB98+AB99+AB100+AB101+AB102+AB103+AB104+AB105+AB107+AB108+AB113+AB116+AB119+AB106+AB123+AB126</f>
        <v>106538.943</v>
      </c>
      <c r="AC88" s="33">
        <f t="shared" si="213"/>
        <v>5409885.7429999989</v>
      </c>
      <c r="AD88" s="33">
        <f>AD94+AD95+AD96+AD97+AD98+AD99+AD100+AD101+AD102+AD103+AD104+AD105+AD107+AD108+AD113+AD116+AD119+AD106+AD123+AD126</f>
        <v>0</v>
      </c>
      <c r="AE88" s="33">
        <f t="shared" si="214"/>
        <v>5409885.7429999989</v>
      </c>
      <c r="AF88" s="33">
        <f>AF94+AF95+AF96+AF97+AF98+AF99+AF100+AF101+AF102+AF103+AF104+AF105+AF107+AF108+AF113+AF116+AF119+AF106+AF123+AF126</f>
        <v>0</v>
      </c>
      <c r="AG88" s="33">
        <f t="shared" si="215"/>
        <v>5409885.7429999989</v>
      </c>
      <c r="AH88" s="33">
        <f>AH94+AH95+AH96+AH97+AH98+AH99+AH100+AH101+AH102+AH103+AH104+AH105+AH107+AH108+AH113+AH116+AH119+AH106+AH123+AH126</f>
        <v>-196067.99800000002</v>
      </c>
      <c r="AI88" s="33">
        <f t="shared" si="216"/>
        <v>5213817.7449999992</v>
      </c>
      <c r="AJ88" s="31">
        <f>AJ94+AJ95+AJ96+AJ97+AJ98+AJ99+AJ100+AJ101+AJ102+AJ103+AJ104+AJ105+AJ107+AJ108+AJ113+AJ116+AJ119+AJ106+AJ123+AJ126</f>
        <v>0</v>
      </c>
      <c r="AK88" s="33">
        <f t="shared" si="217"/>
        <v>5213817.7449999992</v>
      </c>
      <c r="AL88" s="33">
        <f>AL94+AL95+AL96+AL97+AL98+AL99+AL100+AL101+AL102+AL103+AL104+AL105+AL107+AL108+AL113+AL116+AL119+AL106+AL123+AL126</f>
        <v>-35084.171999999999</v>
      </c>
      <c r="AM88" s="68">
        <f t="shared" si="218"/>
        <v>5178733.5729999989</v>
      </c>
      <c r="AN88" s="33">
        <f t="shared" si="225"/>
        <v>914608.79999999993</v>
      </c>
      <c r="AO88" s="33">
        <f>AO94+AO95+AO96+AO97+AO98+AO99+AO100+AO101+AO102+AO103+AO104+AO105+AO107+AO108+AO113+AO116+AO119+AO106+AO123+AO126</f>
        <v>0</v>
      </c>
      <c r="AP88" s="33">
        <f t="shared" si="17"/>
        <v>914608.79999999993</v>
      </c>
      <c r="AQ88" s="33">
        <f>AQ94+AQ95+AQ96+AQ97+AQ98+AQ99+AQ100+AQ101+AQ102+AQ103+AQ104+AQ105+AQ107+AQ108+AQ113+AQ116+AQ119+AQ106+AQ123+AQ126</f>
        <v>130724.838</v>
      </c>
      <c r="AR88" s="33">
        <f t="shared" si="219"/>
        <v>1045333.6379999999</v>
      </c>
      <c r="AS88" s="33">
        <f>AS94+AS95+AS96+AS97+AS98+AS99+AS100+AS101+AS102+AS103+AS104+AS105+AS107+AS108+AS113+AS116+AS119+AS106+AS123+AS126</f>
        <v>0</v>
      </c>
      <c r="AT88" s="33">
        <f t="shared" si="220"/>
        <v>1045333.6379999999</v>
      </c>
      <c r="AU88" s="33">
        <f>AU94+AU95+AU96+AU97+AU98+AU99+AU100+AU101+AU102+AU103+AU104+AU105+AU107+AU108+AU113+AU116+AU119+AU106+AU123+AU126</f>
        <v>0</v>
      </c>
      <c r="AV88" s="33">
        <f t="shared" si="221"/>
        <v>1045333.6379999999</v>
      </c>
      <c r="AW88" s="33">
        <f>AW94+AW95+AW96+AW97+AW98+AW99+AW100+AW101+AW102+AW103+AW104+AW105+AW107+AW108+AW113+AW116+AW119+AW106+AW123+AW126</f>
        <v>50423.485999999997</v>
      </c>
      <c r="AX88" s="33">
        <f t="shared" si="222"/>
        <v>1095757.1239999998</v>
      </c>
      <c r="AY88" s="31">
        <f>AY94+AY95+AY96+AY97+AY98+AY99+AY100+AY101+AY102+AY103+AY104+AY105+AY107+AY108+AY113+AY116+AY119+AY106+AY123+AY126</f>
        <v>0</v>
      </c>
      <c r="AZ88" s="33">
        <f t="shared" si="223"/>
        <v>1095757.1239999998</v>
      </c>
      <c r="BA88" s="33">
        <f>BA94+BA95+BA96+BA97+BA98+BA99+BA100+BA101+BA102+BA103+BA104+BA105+BA107+BA108+BA113+BA116+BA119+BA106+BA123+BA126</f>
        <v>35084.171999999999</v>
      </c>
      <c r="BB88" s="68">
        <f t="shared" si="224"/>
        <v>1130841.2959999999</v>
      </c>
      <c r="BC88" s="27"/>
      <c r="BD88" s="20"/>
      <c r="BE88" s="13"/>
      <c r="BF88" s="14"/>
    </row>
    <row r="89" spans="1:58" x14ac:dyDescent="0.35">
      <c r="A89" s="96"/>
      <c r="B89" s="97" t="s">
        <v>5</v>
      </c>
      <c r="C89" s="104"/>
      <c r="D89" s="32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1"/>
      <c r="V89" s="33"/>
      <c r="W89" s="33"/>
      <c r="X89" s="68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1"/>
      <c r="AK89" s="33"/>
      <c r="AL89" s="33"/>
      <c r="AM89" s="68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1"/>
      <c r="AZ89" s="33"/>
      <c r="BA89" s="33"/>
      <c r="BB89" s="68"/>
      <c r="BC89" s="27"/>
      <c r="BD89" s="20"/>
      <c r="BE89" s="13"/>
      <c r="BF89" s="14"/>
    </row>
    <row r="90" spans="1:58" s="14" customFormat="1" hidden="1" x14ac:dyDescent="0.35">
      <c r="A90" s="12"/>
      <c r="B90" s="15" t="s">
        <v>6</v>
      </c>
      <c r="C90" s="18"/>
      <c r="D90" s="32">
        <f>D94+D95+D96+D97+D98+D99+D100+D101+D102+D105+D103+D104+D107+D110</f>
        <v>466242.5</v>
      </c>
      <c r="E90" s="33">
        <f>E94+E95+E96+E97+E98+E99+E100+E101+E102+E105+E103+E104+E107+E110+E106</f>
        <v>-14166.442999999999</v>
      </c>
      <c r="F90" s="33">
        <f t="shared" si="0"/>
        <v>452076.05700000003</v>
      </c>
      <c r="G90" s="33">
        <f>G94+G95+G96+G97+G98+G99+G100+G101+G102+G105+G103+G104+G107+G110+G106</f>
        <v>218963.45800000001</v>
      </c>
      <c r="H90" s="33">
        <f t="shared" ref="H90:H108" si="226">F90+G90</f>
        <v>671039.51500000001</v>
      </c>
      <c r="I90" s="33">
        <f>I94+I95+I96+I97+I98+I99+I100+I101+I102+I105+I103+I104+I107+I110+I106</f>
        <v>2506.3020000000001</v>
      </c>
      <c r="J90" s="33">
        <f t="shared" ref="J90:J108" si="227">H90+I90</f>
        <v>673545.81700000004</v>
      </c>
      <c r="K90" s="33">
        <f>K94+K95+K96+K97+K98+K99+K100+K101+K102+K105+K103+K104+K107+K110+K106</f>
        <v>-8668.4629999999997</v>
      </c>
      <c r="L90" s="33">
        <f t="shared" ref="L90:L108" si="228">J90+K90</f>
        <v>664877.35400000005</v>
      </c>
      <c r="M90" s="33">
        <f>M94+M95+M96+M97+M98+M99+M100+M101+M102+M105+M103+M104+M107+M110+M106</f>
        <v>0</v>
      </c>
      <c r="N90" s="33">
        <f t="shared" ref="N90:N108" si="229">L90+M90</f>
        <v>664877.35400000005</v>
      </c>
      <c r="O90" s="33">
        <f>O94+O95+O96+O97+O98+O99+O100+O101+O102+O105+O103+O104+O107+O110+O106</f>
        <v>48359.987000000001</v>
      </c>
      <c r="P90" s="33">
        <f t="shared" ref="P90:P108" si="230">N90+O90</f>
        <v>713237.34100000001</v>
      </c>
      <c r="Q90" s="33">
        <f>Q94+Q95+Q96+Q97+Q98+Q99+Q100+Q101+Q102+Q105+Q103+Q104+Q107+Q110+Q106</f>
        <v>1175.914</v>
      </c>
      <c r="R90" s="33">
        <f t="shared" ref="R90:R108" si="231">P90+Q90</f>
        <v>714413.255</v>
      </c>
      <c r="S90" s="33">
        <f>S94+S95+S96+S97+S98+S99+S100+S101+S102+S105+S103+S104+S107+S110+S106</f>
        <v>10868.319</v>
      </c>
      <c r="T90" s="33">
        <f t="shared" ref="T90:T108" si="232">R90+S90</f>
        <v>725281.57400000002</v>
      </c>
      <c r="U90" s="31">
        <f>U94+U95+U96+U97+U98+U99+U100+U101+U102+U105+U103+U104+U107+U110+U106</f>
        <v>202.001</v>
      </c>
      <c r="V90" s="33">
        <f t="shared" ref="V90:V108" si="233">T90+U90</f>
        <v>725483.57500000007</v>
      </c>
      <c r="W90" s="33">
        <f>W94+W95+W96+W97+W98+W99+W100+W101+W102+W105+W103+W104+W107+W110+W106</f>
        <v>91735.579999999987</v>
      </c>
      <c r="X90" s="33">
        <f t="shared" ref="X90:X108" si="234">V90+W90</f>
        <v>817219.15500000003</v>
      </c>
      <c r="Y90" s="33">
        <f t="shared" ref="Y90:AN90" si="235">Y94+Y95+Y96+Y97+Y98+Y99+Y100+Y101+Y102+Y105+Y103+Y104+Y107+Y110</f>
        <v>483024.19999999995</v>
      </c>
      <c r="Z90" s="33">
        <f>Z94+Z95+Z96+Z97+Z98+Z99+Z100+Z101+Z102+Z105+Z103+Z104+Z107+Z110+Z106</f>
        <v>10457.099999999999</v>
      </c>
      <c r="AA90" s="33">
        <f t="shared" si="10"/>
        <v>493481.29999999993</v>
      </c>
      <c r="AB90" s="33">
        <f>AB94+AB95+AB96+AB97+AB98+AB99+AB100+AB101+AB102+AB105+AB103+AB104+AB107+AB110+AB106</f>
        <v>106538.943</v>
      </c>
      <c r="AC90" s="33">
        <f t="shared" ref="AC90:AC108" si="236">AA90+AB90</f>
        <v>600020.2429999999</v>
      </c>
      <c r="AD90" s="33">
        <f>AD94+AD95+AD96+AD97+AD98+AD99+AD100+AD101+AD102+AD105+AD103+AD104+AD107+AD110+AD106</f>
        <v>0</v>
      </c>
      <c r="AE90" s="33">
        <f t="shared" ref="AE90:AE108" si="237">AC90+AD90</f>
        <v>600020.2429999999</v>
      </c>
      <c r="AF90" s="33">
        <f>AF94+AF95+AF96+AF97+AF98+AF99+AF100+AF101+AF102+AF105+AF103+AF104+AF107+AF110+AF106</f>
        <v>0</v>
      </c>
      <c r="AG90" s="33">
        <f t="shared" ref="AG90:AG108" si="238">AE90+AF90</f>
        <v>600020.2429999999</v>
      </c>
      <c r="AH90" s="33">
        <f>AH94+AH95+AH96+AH97+AH98+AH99+AH100+AH101+AH102+AH105+AH103+AH104+AH107+AH110+AH106</f>
        <v>0</v>
      </c>
      <c r="AI90" s="33">
        <f t="shared" ref="AI90:AI108" si="239">AG90+AH90</f>
        <v>600020.2429999999</v>
      </c>
      <c r="AJ90" s="31">
        <f>AJ94+AJ95+AJ96+AJ97+AJ98+AJ99+AJ100+AJ101+AJ102+AJ105+AJ103+AJ104+AJ107+AJ110+AJ106</f>
        <v>0</v>
      </c>
      <c r="AK90" s="33">
        <f t="shared" ref="AK90:AK108" si="240">AI90+AJ90</f>
        <v>600020.2429999999</v>
      </c>
      <c r="AL90" s="33">
        <f>AL94+AL95+AL96+AL97+AL98+AL99+AL100+AL101+AL102+AL105+AL103+AL104+AL107+AL110+AL106</f>
        <v>-35084.171999999999</v>
      </c>
      <c r="AM90" s="33">
        <f t="shared" ref="AM90:AM108" si="241">AK90+AL90</f>
        <v>564936.07099999988</v>
      </c>
      <c r="AN90" s="33">
        <f t="shared" si="235"/>
        <v>554000</v>
      </c>
      <c r="AO90" s="33">
        <f>AO94+AO95+AO96+AO97+AO98+AO99+AO100+AO101+AO102+AO105+AO103+AO104+AO107+AO110+AO106</f>
        <v>0</v>
      </c>
      <c r="AP90" s="33">
        <f t="shared" si="17"/>
        <v>554000</v>
      </c>
      <c r="AQ90" s="33">
        <f>AQ94+AQ95+AQ96+AQ97+AQ98+AQ99+AQ100+AQ101+AQ102+AQ105+AQ103+AQ104+AQ107+AQ110+AQ106</f>
        <v>130724.838</v>
      </c>
      <c r="AR90" s="33">
        <f t="shared" ref="AR90:AR108" si="242">AP90+AQ90</f>
        <v>684724.83799999999</v>
      </c>
      <c r="AS90" s="33">
        <f>AS94+AS95+AS96+AS97+AS98+AS99+AS100+AS101+AS102+AS105+AS103+AS104+AS107+AS110+AS106</f>
        <v>0</v>
      </c>
      <c r="AT90" s="33">
        <f t="shared" ref="AT90:AT108" si="243">AR90+AS90</f>
        <v>684724.83799999999</v>
      </c>
      <c r="AU90" s="33">
        <f>AU94+AU95+AU96+AU97+AU98+AU99+AU100+AU101+AU102+AU105+AU103+AU104+AU107+AU110+AU106</f>
        <v>0</v>
      </c>
      <c r="AV90" s="33">
        <f t="shared" ref="AV90:AV108" si="244">AT90+AU90</f>
        <v>684724.83799999999</v>
      </c>
      <c r="AW90" s="33">
        <f>AW94+AW95+AW96+AW97+AW98+AW99+AW100+AW101+AW102+AW105+AW103+AW104+AW107+AW110+AW106</f>
        <v>0</v>
      </c>
      <c r="AX90" s="33">
        <f t="shared" ref="AX90:AX108" si="245">AV90+AW90</f>
        <v>684724.83799999999</v>
      </c>
      <c r="AY90" s="31">
        <f>AY94+AY95+AY96+AY97+AY98+AY99+AY100+AY101+AY102+AY105+AY103+AY104+AY107+AY110+AY106</f>
        <v>0</v>
      </c>
      <c r="AZ90" s="33">
        <f t="shared" ref="AZ90:AZ108" si="246">AX90+AY90</f>
        <v>684724.83799999999</v>
      </c>
      <c r="BA90" s="33">
        <f>BA94+BA95+BA96+BA97+BA98+BA99+BA100+BA101+BA102+BA105+BA103+BA104+BA107+BA110+BA106</f>
        <v>35084.171999999999</v>
      </c>
      <c r="BB90" s="33">
        <f t="shared" ref="BB90:BB108" si="247">AZ90+BA90</f>
        <v>719809.01</v>
      </c>
      <c r="BC90" s="27"/>
      <c r="BD90" s="20" t="s">
        <v>51</v>
      </c>
      <c r="BE90" s="13"/>
    </row>
    <row r="91" spans="1:58" x14ac:dyDescent="0.35">
      <c r="A91" s="96"/>
      <c r="B91" s="101" t="s">
        <v>12</v>
      </c>
      <c r="C91" s="104"/>
      <c r="D91" s="32">
        <f>D111+D118+D121</f>
        <v>212318</v>
      </c>
      <c r="E91" s="33">
        <f>E111+E118+E121</f>
        <v>0</v>
      </c>
      <c r="F91" s="33">
        <f t="shared" si="0"/>
        <v>212318</v>
      </c>
      <c r="G91" s="33">
        <f>G111+G118+G121</f>
        <v>0</v>
      </c>
      <c r="H91" s="33">
        <f t="shared" si="226"/>
        <v>212318</v>
      </c>
      <c r="I91" s="33">
        <f>I111+I118+I121</f>
        <v>0</v>
      </c>
      <c r="J91" s="33">
        <f t="shared" si="227"/>
        <v>212318</v>
      </c>
      <c r="K91" s="33">
        <f>K111+K118+K121</f>
        <v>0</v>
      </c>
      <c r="L91" s="33">
        <f t="shared" si="228"/>
        <v>212318</v>
      </c>
      <c r="M91" s="33">
        <f>M111+M118+M121</f>
        <v>0</v>
      </c>
      <c r="N91" s="33">
        <f t="shared" si="229"/>
        <v>212318</v>
      </c>
      <c r="O91" s="33">
        <f>O111+O118+O121</f>
        <v>1056.8</v>
      </c>
      <c r="P91" s="33">
        <f t="shared" si="230"/>
        <v>213374.8</v>
      </c>
      <c r="Q91" s="33">
        <f>Q111+Q118+Q121</f>
        <v>0</v>
      </c>
      <c r="R91" s="33">
        <f t="shared" si="231"/>
        <v>213374.8</v>
      </c>
      <c r="S91" s="33">
        <f>S111+S118+S121</f>
        <v>0</v>
      </c>
      <c r="T91" s="33">
        <f t="shared" si="232"/>
        <v>213374.8</v>
      </c>
      <c r="U91" s="31">
        <f>U111+U118+U121</f>
        <v>0</v>
      </c>
      <c r="V91" s="33">
        <f t="shared" si="233"/>
        <v>213374.8</v>
      </c>
      <c r="W91" s="33">
        <f>W111+W118+W121</f>
        <v>0</v>
      </c>
      <c r="X91" s="68">
        <f t="shared" si="234"/>
        <v>213374.8</v>
      </c>
      <c r="Y91" s="33">
        <f t="shared" ref="Y91:AO91" si="248">Y111+Y118+Y121</f>
        <v>216563.8</v>
      </c>
      <c r="Z91" s="33">
        <f t="shared" ref="Z91:AB91" si="249">Z111+Z118+Z121</f>
        <v>0</v>
      </c>
      <c r="AA91" s="33">
        <f t="shared" si="10"/>
        <v>216563.8</v>
      </c>
      <c r="AB91" s="33">
        <f t="shared" si="249"/>
        <v>0</v>
      </c>
      <c r="AC91" s="33">
        <f t="shared" si="236"/>
        <v>216563.8</v>
      </c>
      <c r="AD91" s="33">
        <f t="shared" ref="AD91:AF91" si="250">AD111+AD118+AD121</f>
        <v>0</v>
      </c>
      <c r="AE91" s="33">
        <f t="shared" si="237"/>
        <v>216563.8</v>
      </c>
      <c r="AF91" s="33">
        <f t="shared" si="250"/>
        <v>0</v>
      </c>
      <c r="AG91" s="33">
        <f t="shared" si="238"/>
        <v>216563.8</v>
      </c>
      <c r="AH91" s="33">
        <f t="shared" ref="AH91:AJ91" si="251">AH111+AH118+AH121</f>
        <v>-75909.899000000005</v>
      </c>
      <c r="AI91" s="33">
        <f t="shared" si="239"/>
        <v>140653.90099999998</v>
      </c>
      <c r="AJ91" s="31">
        <f t="shared" si="251"/>
        <v>0</v>
      </c>
      <c r="AK91" s="33">
        <f t="shared" si="240"/>
        <v>140653.90099999998</v>
      </c>
      <c r="AL91" s="33">
        <f t="shared" ref="AL91" si="252">AL111+AL118+AL121</f>
        <v>0</v>
      </c>
      <c r="AM91" s="68">
        <f t="shared" si="241"/>
        <v>140653.90099999998</v>
      </c>
      <c r="AN91" s="33">
        <f t="shared" si="248"/>
        <v>261356.10000000003</v>
      </c>
      <c r="AO91" s="33">
        <f t="shared" si="248"/>
        <v>0</v>
      </c>
      <c r="AP91" s="33">
        <f t="shared" si="17"/>
        <v>261356.10000000003</v>
      </c>
      <c r="AQ91" s="33">
        <f t="shared" ref="AQ91:AS91" si="253">AQ111+AQ118+AQ121</f>
        <v>0</v>
      </c>
      <c r="AR91" s="33">
        <f t="shared" si="242"/>
        <v>261356.10000000003</v>
      </c>
      <c r="AS91" s="33">
        <f t="shared" si="253"/>
        <v>0</v>
      </c>
      <c r="AT91" s="33">
        <f t="shared" si="243"/>
        <v>261356.10000000003</v>
      </c>
      <c r="AU91" s="33">
        <f t="shared" ref="AU91:AW91" si="254">AU111+AU118+AU121</f>
        <v>0</v>
      </c>
      <c r="AV91" s="33">
        <f t="shared" si="244"/>
        <v>261356.10000000003</v>
      </c>
      <c r="AW91" s="33">
        <f t="shared" si="254"/>
        <v>50423.485999999997</v>
      </c>
      <c r="AX91" s="33">
        <f t="shared" si="245"/>
        <v>311779.58600000001</v>
      </c>
      <c r="AY91" s="31">
        <f t="shared" ref="AY91:BA91" si="255">AY111+AY118+AY121</f>
        <v>0</v>
      </c>
      <c r="AZ91" s="33">
        <f t="shared" si="246"/>
        <v>311779.58600000001</v>
      </c>
      <c r="BA91" s="33">
        <f t="shared" si="255"/>
        <v>0</v>
      </c>
      <c r="BB91" s="68">
        <f t="shared" si="247"/>
        <v>311779.58600000001</v>
      </c>
      <c r="BC91" s="27"/>
      <c r="BD91" s="20"/>
      <c r="BE91" s="13"/>
      <c r="BF91" s="14"/>
    </row>
    <row r="92" spans="1:58" x14ac:dyDescent="0.35">
      <c r="A92" s="96"/>
      <c r="B92" s="101" t="s">
        <v>19</v>
      </c>
      <c r="C92" s="104"/>
      <c r="D92" s="32">
        <f>D122</f>
        <v>107290.7</v>
      </c>
      <c r="E92" s="33">
        <f>E122</f>
        <v>0</v>
      </c>
      <c r="F92" s="33">
        <f t="shared" si="0"/>
        <v>107290.7</v>
      </c>
      <c r="G92" s="33">
        <f>G122</f>
        <v>0</v>
      </c>
      <c r="H92" s="33">
        <f t="shared" si="226"/>
        <v>107290.7</v>
      </c>
      <c r="I92" s="33">
        <f>I122</f>
        <v>0</v>
      </c>
      <c r="J92" s="33">
        <f t="shared" si="227"/>
        <v>107290.7</v>
      </c>
      <c r="K92" s="33">
        <f>K122</f>
        <v>0</v>
      </c>
      <c r="L92" s="33">
        <f t="shared" si="228"/>
        <v>107290.7</v>
      </c>
      <c r="M92" s="33">
        <f>M122</f>
        <v>0</v>
      </c>
      <c r="N92" s="33">
        <f t="shared" si="229"/>
        <v>107290.7</v>
      </c>
      <c r="O92" s="33">
        <f>O122</f>
        <v>0</v>
      </c>
      <c r="P92" s="33">
        <f t="shared" si="230"/>
        <v>107290.7</v>
      </c>
      <c r="Q92" s="33">
        <f>Q122</f>
        <v>0</v>
      </c>
      <c r="R92" s="33">
        <f t="shared" si="231"/>
        <v>107290.7</v>
      </c>
      <c r="S92" s="33">
        <f>S122</f>
        <v>0</v>
      </c>
      <c r="T92" s="33">
        <f t="shared" si="232"/>
        <v>107290.7</v>
      </c>
      <c r="U92" s="31">
        <f>U122</f>
        <v>0</v>
      </c>
      <c r="V92" s="33">
        <f t="shared" si="233"/>
        <v>107290.7</v>
      </c>
      <c r="W92" s="33">
        <f>W122</f>
        <v>0</v>
      </c>
      <c r="X92" s="68">
        <f t="shared" si="234"/>
        <v>107290.7</v>
      </c>
      <c r="Y92" s="33">
        <f t="shared" ref="Y92:AO92" si="256">Y122</f>
        <v>103845.8</v>
      </c>
      <c r="Z92" s="33">
        <f t="shared" ref="Z92:AB92" si="257">Z122</f>
        <v>0</v>
      </c>
      <c r="AA92" s="33">
        <f t="shared" si="10"/>
        <v>103845.8</v>
      </c>
      <c r="AB92" s="33">
        <f t="shared" si="257"/>
        <v>0</v>
      </c>
      <c r="AC92" s="33">
        <f t="shared" si="236"/>
        <v>103845.8</v>
      </c>
      <c r="AD92" s="33">
        <f t="shared" ref="AD92:AF92" si="258">AD122</f>
        <v>0</v>
      </c>
      <c r="AE92" s="33">
        <f t="shared" si="237"/>
        <v>103845.8</v>
      </c>
      <c r="AF92" s="33">
        <f t="shared" si="258"/>
        <v>0</v>
      </c>
      <c r="AG92" s="33">
        <f t="shared" si="238"/>
        <v>103845.8</v>
      </c>
      <c r="AH92" s="33">
        <f t="shared" ref="AH92:AJ92" si="259">AH122</f>
        <v>0</v>
      </c>
      <c r="AI92" s="33">
        <f t="shared" si="239"/>
        <v>103845.8</v>
      </c>
      <c r="AJ92" s="31">
        <f t="shared" si="259"/>
        <v>0</v>
      </c>
      <c r="AK92" s="33">
        <f t="shared" si="240"/>
        <v>103845.8</v>
      </c>
      <c r="AL92" s="33">
        <f t="shared" ref="AL92" si="260">AL122</f>
        <v>0</v>
      </c>
      <c r="AM92" s="68">
        <f t="shared" si="241"/>
        <v>103845.8</v>
      </c>
      <c r="AN92" s="33">
        <f t="shared" si="256"/>
        <v>99252.7</v>
      </c>
      <c r="AO92" s="33">
        <f t="shared" si="256"/>
        <v>0</v>
      </c>
      <c r="AP92" s="33">
        <f t="shared" si="17"/>
        <v>99252.7</v>
      </c>
      <c r="AQ92" s="33">
        <f t="shared" ref="AQ92:AS92" si="261">AQ122</f>
        <v>0</v>
      </c>
      <c r="AR92" s="33">
        <f t="shared" si="242"/>
        <v>99252.7</v>
      </c>
      <c r="AS92" s="33">
        <f t="shared" si="261"/>
        <v>0</v>
      </c>
      <c r="AT92" s="33">
        <f t="shared" si="243"/>
        <v>99252.7</v>
      </c>
      <c r="AU92" s="33">
        <f t="shared" ref="AU92:AW92" si="262">AU122</f>
        <v>0</v>
      </c>
      <c r="AV92" s="33">
        <f t="shared" si="244"/>
        <v>99252.7</v>
      </c>
      <c r="AW92" s="33">
        <f t="shared" si="262"/>
        <v>0</v>
      </c>
      <c r="AX92" s="33">
        <f t="shared" si="245"/>
        <v>99252.7</v>
      </c>
      <c r="AY92" s="31">
        <f t="shared" ref="AY92:BA92" si="263">AY122</f>
        <v>0</v>
      </c>
      <c r="AZ92" s="33">
        <f t="shared" si="246"/>
        <v>99252.7</v>
      </c>
      <c r="BA92" s="33">
        <f t="shared" si="263"/>
        <v>0</v>
      </c>
      <c r="BB92" s="68">
        <f t="shared" si="247"/>
        <v>99252.7</v>
      </c>
      <c r="BC92" s="27"/>
      <c r="BD92" s="20"/>
      <c r="BE92" s="13"/>
      <c r="BF92" s="14"/>
    </row>
    <row r="93" spans="1:58" ht="36" x14ac:dyDescent="0.35">
      <c r="A93" s="96"/>
      <c r="B93" s="101" t="s">
        <v>26</v>
      </c>
      <c r="C93" s="104"/>
      <c r="D93" s="32">
        <f>D112+D115</f>
        <v>1138038.3</v>
      </c>
      <c r="E93" s="33">
        <f>E112+E115+E125+E128</f>
        <v>-344676.79999999993</v>
      </c>
      <c r="F93" s="33">
        <f t="shared" si="0"/>
        <v>793361.50000000012</v>
      </c>
      <c r="G93" s="33">
        <f>G112+G115+G125+G128</f>
        <v>0</v>
      </c>
      <c r="H93" s="33">
        <f t="shared" si="226"/>
        <v>793361.50000000012</v>
      </c>
      <c r="I93" s="33">
        <f>I112+I115+I125+I128</f>
        <v>0</v>
      </c>
      <c r="J93" s="33">
        <f t="shared" si="227"/>
        <v>793361.50000000012</v>
      </c>
      <c r="K93" s="33">
        <f>K112+K115+K125+K128</f>
        <v>0</v>
      </c>
      <c r="L93" s="33">
        <f t="shared" si="228"/>
        <v>793361.50000000012</v>
      </c>
      <c r="M93" s="33">
        <f>M112+M115+M125+M128</f>
        <v>0</v>
      </c>
      <c r="N93" s="33">
        <f t="shared" si="229"/>
        <v>793361.50000000012</v>
      </c>
      <c r="O93" s="33">
        <f>O112+O115+O125+O128</f>
        <v>7274.442</v>
      </c>
      <c r="P93" s="33">
        <f t="shared" si="230"/>
        <v>800635.94200000016</v>
      </c>
      <c r="Q93" s="33">
        <f>Q112+Q115+Q125+Q128</f>
        <v>0</v>
      </c>
      <c r="R93" s="33">
        <f t="shared" si="231"/>
        <v>800635.94200000016</v>
      </c>
      <c r="S93" s="33">
        <f>S112+S115+S125+S128</f>
        <v>0</v>
      </c>
      <c r="T93" s="33">
        <f t="shared" si="232"/>
        <v>800635.94200000016</v>
      </c>
      <c r="U93" s="31">
        <f>U112+U115+U125+U128</f>
        <v>0</v>
      </c>
      <c r="V93" s="33">
        <f t="shared" si="233"/>
        <v>800635.94200000016</v>
      </c>
      <c r="W93" s="33">
        <f>W112+W115+W125+W128</f>
        <v>0</v>
      </c>
      <c r="X93" s="68">
        <f t="shared" si="234"/>
        <v>800635.94200000016</v>
      </c>
      <c r="Y93" s="33">
        <f t="shared" ref="Y93:AN93" si="264">Y112+Y115</f>
        <v>4740174.3999999994</v>
      </c>
      <c r="Z93" s="33">
        <f>Z112+Z115+Z125+Z128</f>
        <v>-250718.5</v>
      </c>
      <c r="AA93" s="33">
        <f t="shared" si="10"/>
        <v>4489455.8999999994</v>
      </c>
      <c r="AB93" s="33">
        <f>AB112+AB115+AB125+AB128</f>
        <v>0</v>
      </c>
      <c r="AC93" s="33">
        <f t="shared" si="236"/>
        <v>4489455.8999999994</v>
      </c>
      <c r="AD93" s="33">
        <f>AD112+AD115+AD125+AD128</f>
        <v>0</v>
      </c>
      <c r="AE93" s="33">
        <f t="shared" si="237"/>
        <v>4489455.8999999994</v>
      </c>
      <c r="AF93" s="33">
        <f>AF112+AF115+AF125+AF128</f>
        <v>0</v>
      </c>
      <c r="AG93" s="33">
        <f t="shared" si="238"/>
        <v>4489455.8999999994</v>
      </c>
      <c r="AH93" s="33">
        <f>AH112+AH115+AH125+AH128</f>
        <v>-120158.099</v>
      </c>
      <c r="AI93" s="33">
        <f t="shared" si="239"/>
        <v>4369297.800999999</v>
      </c>
      <c r="AJ93" s="31">
        <f>AJ112+AJ115+AJ125+AJ128</f>
        <v>0</v>
      </c>
      <c r="AK93" s="33">
        <f t="shared" si="240"/>
        <v>4369297.800999999</v>
      </c>
      <c r="AL93" s="33">
        <f>AL112+AL115+AL125+AL128</f>
        <v>0</v>
      </c>
      <c r="AM93" s="68">
        <f t="shared" si="241"/>
        <v>4369297.800999999</v>
      </c>
      <c r="AN93" s="33">
        <f t="shared" si="264"/>
        <v>0</v>
      </c>
      <c r="AO93" s="33">
        <f>AO112+AO115+AO125+AO128</f>
        <v>0</v>
      </c>
      <c r="AP93" s="33">
        <f t="shared" si="17"/>
        <v>0</v>
      </c>
      <c r="AQ93" s="33">
        <f>AQ112+AQ115+AQ125+AQ128</f>
        <v>0</v>
      </c>
      <c r="AR93" s="33">
        <f t="shared" si="242"/>
        <v>0</v>
      </c>
      <c r="AS93" s="33">
        <f>AS112+AS115+AS125+AS128</f>
        <v>0</v>
      </c>
      <c r="AT93" s="33">
        <f t="shared" si="243"/>
        <v>0</v>
      </c>
      <c r="AU93" s="33">
        <f>AU112+AU115+AU125+AU128</f>
        <v>0</v>
      </c>
      <c r="AV93" s="33">
        <f t="shared" si="244"/>
        <v>0</v>
      </c>
      <c r="AW93" s="33">
        <f>AW112+AW115+AW125+AW128</f>
        <v>0</v>
      </c>
      <c r="AX93" s="33">
        <f t="shared" si="245"/>
        <v>0</v>
      </c>
      <c r="AY93" s="31">
        <f>AY112+AY115+AY125+AY128</f>
        <v>0</v>
      </c>
      <c r="AZ93" s="33">
        <f t="shared" si="246"/>
        <v>0</v>
      </c>
      <c r="BA93" s="33">
        <f>BA112+BA115+BA125+BA128</f>
        <v>0</v>
      </c>
      <c r="BB93" s="68">
        <f t="shared" si="247"/>
        <v>0</v>
      </c>
      <c r="BC93" s="27"/>
      <c r="BD93" s="20"/>
      <c r="BE93" s="13"/>
      <c r="BF93" s="14"/>
    </row>
    <row r="94" spans="1:58" ht="54" x14ac:dyDescent="0.35">
      <c r="A94" s="96" t="s">
        <v>137</v>
      </c>
      <c r="B94" s="101" t="s">
        <v>93</v>
      </c>
      <c r="C94" s="104" t="s">
        <v>32</v>
      </c>
      <c r="D94" s="31">
        <v>0</v>
      </c>
      <c r="E94" s="31"/>
      <c r="F94" s="31">
        <f t="shared" si="0"/>
        <v>0</v>
      </c>
      <c r="G94" s="31"/>
      <c r="H94" s="31">
        <f t="shared" si="226"/>
        <v>0</v>
      </c>
      <c r="I94" s="31"/>
      <c r="J94" s="31">
        <f t="shared" si="227"/>
        <v>0</v>
      </c>
      <c r="K94" s="31"/>
      <c r="L94" s="31">
        <f t="shared" si="228"/>
        <v>0</v>
      </c>
      <c r="M94" s="31"/>
      <c r="N94" s="31">
        <f t="shared" si="229"/>
        <v>0</v>
      </c>
      <c r="O94" s="68"/>
      <c r="P94" s="31">
        <f t="shared" si="230"/>
        <v>0</v>
      </c>
      <c r="Q94" s="31"/>
      <c r="R94" s="31">
        <f t="shared" si="231"/>
        <v>0</v>
      </c>
      <c r="S94" s="31"/>
      <c r="T94" s="31">
        <f t="shared" si="232"/>
        <v>0</v>
      </c>
      <c r="U94" s="31"/>
      <c r="V94" s="31">
        <f t="shared" si="233"/>
        <v>0</v>
      </c>
      <c r="W94" s="42"/>
      <c r="X94" s="68">
        <f t="shared" si="234"/>
        <v>0</v>
      </c>
      <c r="Y94" s="31">
        <v>80479</v>
      </c>
      <c r="Z94" s="31"/>
      <c r="AA94" s="31">
        <f t="shared" si="10"/>
        <v>80479</v>
      </c>
      <c r="AB94" s="31">
        <v>-80479</v>
      </c>
      <c r="AC94" s="31">
        <f t="shared" si="236"/>
        <v>0</v>
      </c>
      <c r="AD94" s="31"/>
      <c r="AE94" s="31">
        <f t="shared" si="237"/>
        <v>0</v>
      </c>
      <c r="AF94" s="31"/>
      <c r="AG94" s="31">
        <f t="shared" si="238"/>
        <v>0</v>
      </c>
      <c r="AH94" s="31"/>
      <c r="AI94" s="31">
        <f t="shared" si="239"/>
        <v>0</v>
      </c>
      <c r="AJ94" s="31"/>
      <c r="AK94" s="31">
        <f t="shared" si="240"/>
        <v>0</v>
      </c>
      <c r="AL94" s="42"/>
      <c r="AM94" s="68">
        <f t="shared" si="241"/>
        <v>0</v>
      </c>
      <c r="AN94" s="31">
        <v>17000</v>
      </c>
      <c r="AO94" s="31"/>
      <c r="AP94" s="31">
        <f t="shared" si="17"/>
        <v>17000</v>
      </c>
      <c r="AQ94" s="31">
        <v>80479</v>
      </c>
      <c r="AR94" s="31">
        <f t="shared" si="242"/>
        <v>97479</v>
      </c>
      <c r="AS94" s="31"/>
      <c r="AT94" s="31">
        <f t="shared" si="243"/>
        <v>97479</v>
      </c>
      <c r="AU94" s="31"/>
      <c r="AV94" s="31">
        <f t="shared" si="244"/>
        <v>97479</v>
      </c>
      <c r="AW94" s="31"/>
      <c r="AX94" s="31">
        <f t="shared" si="245"/>
        <v>97479</v>
      </c>
      <c r="AY94" s="31"/>
      <c r="AZ94" s="31">
        <f t="shared" si="246"/>
        <v>97479</v>
      </c>
      <c r="BA94" s="42"/>
      <c r="BB94" s="68">
        <f t="shared" si="247"/>
        <v>97479</v>
      </c>
      <c r="BC94" s="25" t="s">
        <v>219</v>
      </c>
      <c r="BE94" s="8"/>
    </row>
    <row r="95" spans="1:58" ht="54" x14ac:dyDescent="0.35">
      <c r="A95" s="96" t="s">
        <v>138</v>
      </c>
      <c r="B95" s="101" t="s">
        <v>37</v>
      </c>
      <c r="C95" s="104" t="s">
        <v>32</v>
      </c>
      <c r="D95" s="31">
        <v>18139.8</v>
      </c>
      <c r="E95" s="31">
        <v>-6406.3429999999998</v>
      </c>
      <c r="F95" s="31">
        <f t="shared" si="0"/>
        <v>11733.456999999999</v>
      </c>
      <c r="G95" s="31"/>
      <c r="H95" s="31">
        <f t="shared" si="226"/>
        <v>11733.456999999999</v>
      </c>
      <c r="I95" s="31"/>
      <c r="J95" s="31">
        <f t="shared" si="227"/>
        <v>11733.456999999999</v>
      </c>
      <c r="K95" s="31">
        <v>-8668.4629999999997</v>
      </c>
      <c r="L95" s="31">
        <f t="shared" si="228"/>
        <v>3064.9939999999988</v>
      </c>
      <c r="M95" s="31"/>
      <c r="N95" s="31">
        <f t="shared" si="229"/>
        <v>3064.9939999999988</v>
      </c>
      <c r="O95" s="68"/>
      <c r="P95" s="31">
        <f t="shared" si="230"/>
        <v>3064.9939999999988</v>
      </c>
      <c r="Q95" s="31"/>
      <c r="R95" s="31">
        <f t="shared" si="231"/>
        <v>3064.9939999999988</v>
      </c>
      <c r="S95" s="31"/>
      <c r="T95" s="31">
        <f t="shared" si="232"/>
        <v>3064.9939999999988</v>
      </c>
      <c r="U95" s="31"/>
      <c r="V95" s="31">
        <f t="shared" si="233"/>
        <v>3064.9939999999988</v>
      </c>
      <c r="W95" s="42"/>
      <c r="X95" s="68">
        <f t="shared" si="234"/>
        <v>3064.9939999999988</v>
      </c>
      <c r="Y95" s="31">
        <v>0</v>
      </c>
      <c r="Z95" s="31"/>
      <c r="AA95" s="31">
        <f t="shared" si="10"/>
        <v>0</v>
      </c>
      <c r="AB95" s="31"/>
      <c r="AC95" s="31">
        <f t="shared" si="236"/>
        <v>0</v>
      </c>
      <c r="AD95" s="31"/>
      <c r="AE95" s="31">
        <f t="shared" si="237"/>
        <v>0</v>
      </c>
      <c r="AF95" s="31"/>
      <c r="AG95" s="31">
        <f t="shared" si="238"/>
        <v>0</v>
      </c>
      <c r="AH95" s="31"/>
      <c r="AI95" s="31">
        <f t="shared" si="239"/>
        <v>0</v>
      </c>
      <c r="AJ95" s="31"/>
      <c r="AK95" s="31">
        <f t="shared" si="240"/>
        <v>0</v>
      </c>
      <c r="AL95" s="42"/>
      <c r="AM95" s="68">
        <f t="shared" si="241"/>
        <v>0</v>
      </c>
      <c r="AN95" s="31">
        <v>0</v>
      </c>
      <c r="AO95" s="31"/>
      <c r="AP95" s="31">
        <f t="shared" si="17"/>
        <v>0</v>
      </c>
      <c r="AQ95" s="31"/>
      <c r="AR95" s="31">
        <f t="shared" si="242"/>
        <v>0</v>
      </c>
      <c r="AS95" s="31"/>
      <c r="AT95" s="31">
        <f t="shared" si="243"/>
        <v>0</v>
      </c>
      <c r="AU95" s="31"/>
      <c r="AV95" s="31">
        <f t="shared" si="244"/>
        <v>0</v>
      </c>
      <c r="AW95" s="31"/>
      <c r="AX95" s="31">
        <f t="shared" si="245"/>
        <v>0</v>
      </c>
      <c r="AY95" s="31"/>
      <c r="AZ95" s="31">
        <f t="shared" si="246"/>
        <v>0</v>
      </c>
      <c r="BA95" s="42"/>
      <c r="BB95" s="68">
        <f t="shared" si="247"/>
        <v>0</v>
      </c>
      <c r="BC95" s="25" t="s">
        <v>220</v>
      </c>
      <c r="BE95" s="8"/>
    </row>
    <row r="96" spans="1:58" ht="54" x14ac:dyDescent="0.35">
      <c r="A96" s="96" t="s">
        <v>139</v>
      </c>
      <c r="B96" s="101" t="s">
        <v>92</v>
      </c>
      <c r="C96" s="104" t="s">
        <v>32</v>
      </c>
      <c r="D96" s="31">
        <v>20000</v>
      </c>
      <c r="E96" s="31">
        <v>4831.5</v>
      </c>
      <c r="F96" s="31">
        <f t="shared" si="0"/>
        <v>24831.5</v>
      </c>
      <c r="G96" s="31"/>
      <c r="H96" s="31">
        <f t="shared" si="226"/>
        <v>24831.5</v>
      </c>
      <c r="I96" s="31"/>
      <c r="J96" s="31">
        <f t="shared" si="227"/>
        <v>24831.5</v>
      </c>
      <c r="K96" s="31"/>
      <c r="L96" s="31">
        <f t="shared" si="228"/>
        <v>24831.5</v>
      </c>
      <c r="M96" s="31"/>
      <c r="N96" s="31">
        <f t="shared" si="229"/>
        <v>24831.5</v>
      </c>
      <c r="O96" s="68"/>
      <c r="P96" s="31">
        <f t="shared" si="230"/>
        <v>24831.5</v>
      </c>
      <c r="Q96" s="31"/>
      <c r="R96" s="31">
        <f t="shared" si="231"/>
        <v>24831.5</v>
      </c>
      <c r="S96" s="31"/>
      <c r="T96" s="31">
        <f t="shared" si="232"/>
        <v>24831.5</v>
      </c>
      <c r="U96" s="31"/>
      <c r="V96" s="31">
        <f t="shared" si="233"/>
        <v>24831.5</v>
      </c>
      <c r="W96" s="42"/>
      <c r="X96" s="68">
        <f t="shared" si="234"/>
        <v>24831.5</v>
      </c>
      <c r="Y96" s="31">
        <v>132806.1</v>
      </c>
      <c r="Z96" s="31">
        <v>27419.5</v>
      </c>
      <c r="AA96" s="31">
        <f t="shared" si="10"/>
        <v>160225.60000000001</v>
      </c>
      <c r="AB96" s="31"/>
      <c r="AC96" s="31">
        <f t="shared" si="236"/>
        <v>160225.60000000001</v>
      </c>
      <c r="AD96" s="31"/>
      <c r="AE96" s="31">
        <f t="shared" si="237"/>
        <v>160225.60000000001</v>
      </c>
      <c r="AF96" s="31"/>
      <c r="AG96" s="31">
        <f t="shared" si="238"/>
        <v>160225.60000000001</v>
      </c>
      <c r="AH96" s="31"/>
      <c r="AI96" s="31">
        <f t="shared" si="239"/>
        <v>160225.60000000001</v>
      </c>
      <c r="AJ96" s="31"/>
      <c r="AK96" s="31">
        <f t="shared" si="240"/>
        <v>160225.60000000001</v>
      </c>
      <c r="AL96" s="42"/>
      <c r="AM96" s="68">
        <f t="shared" si="241"/>
        <v>160225.60000000001</v>
      </c>
      <c r="AN96" s="31">
        <v>0</v>
      </c>
      <c r="AO96" s="31"/>
      <c r="AP96" s="31">
        <f t="shared" si="17"/>
        <v>0</v>
      </c>
      <c r="AQ96" s="31"/>
      <c r="AR96" s="31">
        <f t="shared" si="242"/>
        <v>0</v>
      </c>
      <c r="AS96" s="31"/>
      <c r="AT96" s="31">
        <f t="shared" si="243"/>
        <v>0</v>
      </c>
      <c r="AU96" s="31"/>
      <c r="AV96" s="31">
        <f t="shared" si="244"/>
        <v>0</v>
      </c>
      <c r="AW96" s="31"/>
      <c r="AX96" s="31">
        <f t="shared" si="245"/>
        <v>0</v>
      </c>
      <c r="AY96" s="31"/>
      <c r="AZ96" s="31">
        <f t="shared" si="246"/>
        <v>0</v>
      </c>
      <c r="BA96" s="42"/>
      <c r="BB96" s="68">
        <f t="shared" si="247"/>
        <v>0</v>
      </c>
      <c r="BC96" s="25" t="s">
        <v>221</v>
      </c>
      <c r="BE96" s="8"/>
    </row>
    <row r="97" spans="1:58" ht="54" x14ac:dyDescent="0.35">
      <c r="A97" s="96" t="s">
        <v>140</v>
      </c>
      <c r="B97" s="101" t="s">
        <v>94</v>
      </c>
      <c r="C97" s="104" t="s">
        <v>32</v>
      </c>
      <c r="D97" s="31">
        <v>2093</v>
      </c>
      <c r="E97" s="31"/>
      <c r="F97" s="31">
        <f t="shared" si="0"/>
        <v>2093</v>
      </c>
      <c r="G97" s="31"/>
      <c r="H97" s="31">
        <f t="shared" si="226"/>
        <v>2093</v>
      </c>
      <c r="I97" s="31"/>
      <c r="J97" s="31">
        <f t="shared" si="227"/>
        <v>2093</v>
      </c>
      <c r="K97" s="31"/>
      <c r="L97" s="31">
        <f t="shared" si="228"/>
        <v>2093</v>
      </c>
      <c r="M97" s="31"/>
      <c r="N97" s="31">
        <f t="shared" si="229"/>
        <v>2093</v>
      </c>
      <c r="O97" s="68"/>
      <c r="P97" s="31">
        <f t="shared" si="230"/>
        <v>2093</v>
      </c>
      <c r="Q97" s="31"/>
      <c r="R97" s="31">
        <f t="shared" si="231"/>
        <v>2093</v>
      </c>
      <c r="S97" s="31"/>
      <c r="T97" s="31">
        <f t="shared" si="232"/>
        <v>2093</v>
      </c>
      <c r="U97" s="31"/>
      <c r="V97" s="31">
        <f t="shared" si="233"/>
        <v>2093</v>
      </c>
      <c r="W97" s="42"/>
      <c r="X97" s="68">
        <f t="shared" si="234"/>
        <v>2093</v>
      </c>
      <c r="Y97" s="31">
        <v>38895</v>
      </c>
      <c r="Z97" s="31">
        <v>-38895</v>
      </c>
      <c r="AA97" s="31">
        <f t="shared" si="10"/>
        <v>0</v>
      </c>
      <c r="AB97" s="31"/>
      <c r="AC97" s="31">
        <f t="shared" si="236"/>
        <v>0</v>
      </c>
      <c r="AD97" s="31"/>
      <c r="AE97" s="31">
        <f t="shared" si="237"/>
        <v>0</v>
      </c>
      <c r="AF97" s="31"/>
      <c r="AG97" s="31">
        <f t="shared" si="238"/>
        <v>0</v>
      </c>
      <c r="AH97" s="31"/>
      <c r="AI97" s="31">
        <f t="shared" si="239"/>
        <v>0</v>
      </c>
      <c r="AJ97" s="31"/>
      <c r="AK97" s="31">
        <f t="shared" si="240"/>
        <v>0</v>
      </c>
      <c r="AL97" s="42"/>
      <c r="AM97" s="68">
        <f t="shared" si="241"/>
        <v>0</v>
      </c>
      <c r="AN97" s="31">
        <v>0</v>
      </c>
      <c r="AO97" s="31"/>
      <c r="AP97" s="31">
        <f t="shared" si="17"/>
        <v>0</v>
      </c>
      <c r="AQ97" s="31"/>
      <c r="AR97" s="31">
        <f t="shared" si="242"/>
        <v>0</v>
      </c>
      <c r="AS97" s="31"/>
      <c r="AT97" s="31">
        <f t="shared" si="243"/>
        <v>0</v>
      </c>
      <c r="AU97" s="31"/>
      <c r="AV97" s="31">
        <f t="shared" si="244"/>
        <v>0</v>
      </c>
      <c r="AW97" s="31"/>
      <c r="AX97" s="31">
        <f t="shared" si="245"/>
        <v>0</v>
      </c>
      <c r="AY97" s="31"/>
      <c r="AZ97" s="31">
        <f t="shared" si="246"/>
        <v>0</v>
      </c>
      <c r="BA97" s="42"/>
      <c r="BB97" s="68">
        <f t="shared" si="247"/>
        <v>0</v>
      </c>
      <c r="BC97" s="25" t="s">
        <v>222</v>
      </c>
      <c r="BE97" s="8"/>
    </row>
    <row r="98" spans="1:58" ht="72" x14ac:dyDescent="0.35">
      <c r="A98" s="96" t="s">
        <v>141</v>
      </c>
      <c r="B98" s="101" t="s">
        <v>38</v>
      </c>
      <c r="C98" s="104" t="s">
        <v>39</v>
      </c>
      <c r="D98" s="31">
        <v>6293</v>
      </c>
      <c r="E98" s="31">
        <v>2697</v>
      </c>
      <c r="F98" s="31">
        <f t="shared" si="0"/>
        <v>8990</v>
      </c>
      <c r="G98" s="31">
        <v>-6293</v>
      </c>
      <c r="H98" s="31">
        <f t="shared" si="226"/>
        <v>2697</v>
      </c>
      <c r="I98" s="31"/>
      <c r="J98" s="31">
        <f t="shared" si="227"/>
        <v>2697</v>
      </c>
      <c r="K98" s="31"/>
      <c r="L98" s="31">
        <f t="shared" si="228"/>
        <v>2697</v>
      </c>
      <c r="M98" s="31"/>
      <c r="N98" s="31">
        <f t="shared" si="229"/>
        <v>2697</v>
      </c>
      <c r="O98" s="68"/>
      <c r="P98" s="31">
        <f t="shared" si="230"/>
        <v>2697</v>
      </c>
      <c r="Q98" s="31"/>
      <c r="R98" s="31">
        <f t="shared" si="231"/>
        <v>2697</v>
      </c>
      <c r="S98" s="31"/>
      <c r="T98" s="31">
        <f t="shared" si="232"/>
        <v>2697</v>
      </c>
      <c r="U98" s="31"/>
      <c r="V98" s="31">
        <f t="shared" si="233"/>
        <v>2697</v>
      </c>
      <c r="W98" s="42"/>
      <c r="X98" s="68">
        <f t="shared" si="234"/>
        <v>2697</v>
      </c>
      <c r="Y98" s="31">
        <v>0</v>
      </c>
      <c r="Z98" s="31"/>
      <c r="AA98" s="31">
        <f t="shared" si="10"/>
        <v>0</v>
      </c>
      <c r="AB98" s="31">
        <v>6293</v>
      </c>
      <c r="AC98" s="31">
        <f t="shared" si="236"/>
        <v>6293</v>
      </c>
      <c r="AD98" s="31"/>
      <c r="AE98" s="31">
        <f t="shared" si="237"/>
        <v>6293</v>
      </c>
      <c r="AF98" s="31"/>
      <c r="AG98" s="31">
        <f t="shared" si="238"/>
        <v>6293</v>
      </c>
      <c r="AH98" s="31"/>
      <c r="AI98" s="31">
        <f t="shared" si="239"/>
        <v>6293</v>
      </c>
      <c r="AJ98" s="31"/>
      <c r="AK98" s="31">
        <f t="shared" si="240"/>
        <v>6293</v>
      </c>
      <c r="AL98" s="42"/>
      <c r="AM98" s="68">
        <f t="shared" si="241"/>
        <v>6293</v>
      </c>
      <c r="AN98" s="31">
        <v>0</v>
      </c>
      <c r="AO98" s="31"/>
      <c r="AP98" s="31">
        <f t="shared" si="17"/>
        <v>0</v>
      </c>
      <c r="AQ98" s="31"/>
      <c r="AR98" s="31">
        <f t="shared" si="242"/>
        <v>0</v>
      </c>
      <c r="AS98" s="31"/>
      <c r="AT98" s="31">
        <f t="shared" si="243"/>
        <v>0</v>
      </c>
      <c r="AU98" s="31"/>
      <c r="AV98" s="31">
        <f t="shared" si="244"/>
        <v>0</v>
      </c>
      <c r="AW98" s="31"/>
      <c r="AX98" s="31">
        <f t="shared" si="245"/>
        <v>0</v>
      </c>
      <c r="AY98" s="31"/>
      <c r="AZ98" s="31">
        <f t="shared" si="246"/>
        <v>0</v>
      </c>
      <c r="BA98" s="42"/>
      <c r="BB98" s="68">
        <f t="shared" si="247"/>
        <v>0</v>
      </c>
      <c r="BC98" s="25" t="s">
        <v>223</v>
      </c>
      <c r="BE98" s="8"/>
    </row>
    <row r="99" spans="1:58" ht="54" x14ac:dyDescent="0.35">
      <c r="A99" s="96" t="s">
        <v>142</v>
      </c>
      <c r="B99" s="101" t="s">
        <v>40</v>
      </c>
      <c r="C99" s="104" t="s">
        <v>32</v>
      </c>
      <c r="D99" s="31">
        <v>9350</v>
      </c>
      <c r="E99" s="31"/>
      <c r="F99" s="31">
        <f t="shared" si="0"/>
        <v>9350</v>
      </c>
      <c r="G99" s="31"/>
      <c r="H99" s="31">
        <f t="shared" si="226"/>
        <v>9350</v>
      </c>
      <c r="I99" s="31"/>
      <c r="J99" s="31">
        <f t="shared" si="227"/>
        <v>9350</v>
      </c>
      <c r="K99" s="31"/>
      <c r="L99" s="31">
        <f t="shared" si="228"/>
        <v>9350</v>
      </c>
      <c r="M99" s="31"/>
      <c r="N99" s="31">
        <f t="shared" si="229"/>
        <v>9350</v>
      </c>
      <c r="O99" s="68">
        <v>245.98699999999999</v>
      </c>
      <c r="P99" s="31">
        <f t="shared" si="230"/>
        <v>9595.9869999999992</v>
      </c>
      <c r="Q99" s="31"/>
      <c r="R99" s="31">
        <f t="shared" si="231"/>
        <v>9595.9869999999992</v>
      </c>
      <c r="S99" s="31"/>
      <c r="T99" s="31">
        <f t="shared" si="232"/>
        <v>9595.9869999999992</v>
      </c>
      <c r="U99" s="31"/>
      <c r="V99" s="31">
        <f t="shared" si="233"/>
        <v>9595.9869999999992</v>
      </c>
      <c r="W99" s="42"/>
      <c r="X99" s="68">
        <f t="shared" si="234"/>
        <v>9595.9869999999992</v>
      </c>
      <c r="Y99" s="31">
        <v>0</v>
      </c>
      <c r="Z99" s="31"/>
      <c r="AA99" s="31">
        <f t="shared" si="10"/>
        <v>0</v>
      </c>
      <c r="AB99" s="31"/>
      <c r="AC99" s="31">
        <f t="shared" si="236"/>
        <v>0</v>
      </c>
      <c r="AD99" s="31"/>
      <c r="AE99" s="31">
        <f t="shared" si="237"/>
        <v>0</v>
      </c>
      <c r="AF99" s="31"/>
      <c r="AG99" s="31">
        <f t="shared" si="238"/>
        <v>0</v>
      </c>
      <c r="AH99" s="31"/>
      <c r="AI99" s="31">
        <f t="shared" si="239"/>
        <v>0</v>
      </c>
      <c r="AJ99" s="31"/>
      <c r="AK99" s="31">
        <f t="shared" si="240"/>
        <v>0</v>
      </c>
      <c r="AL99" s="42"/>
      <c r="AM99" s="68">
        <f t="shared" si="241"/>
        <v>0</v>
      </c>
      <c r="AN99" s="31">
        <v>0</v>
      </c>
      <c r="AO99" s="31"/>
      <c r="AP99" s="31">
        <f t="shared" si="17"/>
        <v>0</v>
      </c>
      <c r="AQ99" s="31"/>
      <c r="AR99" s="31">
        <f t="shared" si="242"/>
        <v>0</v>
      </c>
      <c r="AS99" s="31"/>
      <c r="AT99" s="31">
        <f t="shared" si="243"/>
        <v>0</v>
      </c>
      <c r="AU99" s="31"/>
      <c r="AV99" s="31">
        <f t="shared" si="244"/>
        <v>0</v>
      </c>
      <c r="AW99" s="31"/>
      <c r="AX99" s="31">
        <f t="shared" si="245"/>
        <v>0</v>
      </c>
      <c r="AY99" s="31"/>
      <c r="AZ99" s="31">
        <f t="shared" si="246"/>
        <v>0</v>
      </c>
      <c r="BA99" s="42"/>
      <c r="BB99" s="68">
        <f t="shared" si="247"/>
        <v>0</v>
      </c>
      <c r="BC99" s="25" t="s">
        <v>224</v>
      </c>
      <c r="BE99" s="8"/>
    </row>
    <row r="100" spans="1:58" ht="54" x14ac:dyDescent="0.35">
      <c r="A100" s="96" t="s">
        <v>143</v>
      </c>
      <c r="B100" s="101" t="s">
        <v>95</v>
      </c>
      <c r="C100" s="104" t="s">
        <v>32</v>
      </c>
      <c r="D100" s="31">
        <v>15288.6</v>
      </c>
      <c r="E100" s="31">
        <v>-15288.6</v>
      </c>
      <c r="F100" s="31">
        <f t="shared" si="0"/>
        <v>0</v>
      </c>
      <c r="G100" s="31"/>
      <c r="H100" s="31">
        <f t="shared" si="226"/>
        <v>0</v>
      </c>
      <c r="I100" s="31"/>
      <c r="J100" s="31">
        <f t="shared" si="227"/>
        <v>0</v>
      </c>
      <c r="K100" s="31"/>
      <c r="L100" s="31">
        <f t="shared" si="228"/>
        <v>0</v>
      </c>
      <c r="M100" s="31"/>
      <c r="N100" s="31">
        <f t="shared" si="229"/>
        <v>0</v>
      </c>
      <c r="O100" s="68"/>
      <c r="P100" s="31">
        <f t="shared" si="230"/>
        <v>0</v>
      </c>
      <c r="Q100" s="31"/>
      <c r="R100" s="31">
        <f t="shared" si="231"/>
        <v>0</v>
      </c>
      <c r="S100" s="31"/>
      <c r="T100" s="31">
        <f t="shared" si="232"/>
        <v>0</v>
      </c>
      <c r="U100" s="31"/>
      <c r="V100" s="31">
        <f t="shared" si="233"/>
        <v>0</v>
      </c>
      <c r="W100" s="42"/>
      <c r="X100" s="68">
        <f t="shared" si="234"/>
        <v>0</v>
      </c>
      <c r="Y100" s="31">
        <v>100597.4</v>
      </c>
      <c r="Z100" s="31">
        <v>21932.6</v>
      </c>
      <c r="AA100" s="31">
        <f t="shared" si="10"/>
        <v>122530</v>
      </c>
      <c r="AB100" s="31">
        <v>-30245.838</v>
      </c>
      <c r="AC100" s="31">
        <f t="shared" si="236"/>
        <v>92284.161999999997</v>
      </c>
      <c r="AD100" s="31"/>
      <c r="AE100" s="31">
        <f t="shared" si="237"/>
        <v>92284.161999999997</v>
      </c>
      <c r="AF100" s="31"/>
      <c r="AG100" s="31">
        <f t="shared" si="238"/>
        <v>92284.161999999997</v>
      </c>
      <c r="AH100" s="31"/>
      <c r="AI100" s="31">
        <f t="shared" si="239"/>
        <v>92284.161999999997</v>
      </c>
      <c r="AJ100" s="31"/>
      <c r="AK100" s="31">
        <f t="shared" si="240"/>
        <v>92284.161999999997</v>
      </c>
      <c r="AL100" s="42">
        <v>-35084.171999999999</v>
      </c>
      <c r="AM100" s="68">
        <f t="shared" si="241"/>
        <v>57199.99</v>
      </c>
      <c r="AN100" s="31">
        <v>37000</v>
      </c>
      <c r="AO100" s="31"/>
      <c r="AP100" s="31">
        <f t="shared" si="17"/>
        <v>37000</v>
      </c>
      <c r="AQ100" s="31">
        <v>30245.838</v>
      </c>
      <c r="AR100" s="31">
        <f t="shared" si="242"/>
        <v>67245.838000000003</v>
      </c>
      <c r="AS100" s="31"/>
      <c r="AT100" s="31">
        <f t="shared" si="243"/>
        <v>67245.838000000003</v>
      </c>
      <c r="AU100" s="31"/>
      <c r="AV100" s="31">
        <f t="shared" si="244"/>
        <v>67245.838000000003</v>
      </c>
      <c r="AW100" s="31"/>
      <c r="AX100" s="31">
        <f t="shared" si="245"/>
        <v>67245.838000000003</v>
      </c>
      <c r="AY100" s="31"/>
      <c r="AZ100" s="31">
        <f t="shared" si="246"/>
        <v>67245.838000000003</v>
      </c>
      <c r="BA100" s="42">
        <v>35084.171999999999</v>
      </c>
      <c r="BB100" s="68">
        <f t="shared" si="247"/>
        <v>102330.01000000001</v>
      </c>
      <c r="BC100" s="25" t="s">
        <v>225</v>
      </c>
      <c r="BE100" s="8"/>
    </row>
    <row r="101" spans="1:58" ht="54" x14ac:dyDescent="0.35">
      <c r="A101" s="96" t="s">
        <v>144</v>
      </c>
      <c r="B101" s="101" t="s">
        <v>96</v>
      </c>
      <c r="C101" s="104" t="s">
        <v>32</v>
      </c>
      <c r="D101" s="31">
        <v>14760.4</v>
      </c>
      <c r="E101" s="31"/>
      <c r="F101" s="31">
        <f t="shared" si="0"/>
        <v>14760.4</v>
      </c>
      <c r="G101" s="31">
        <v>25454.12</v>
      </c>
      <c r="H101" s="31">
        <f t="shared" si="226"/>
        <v>40214.519999999997</v>
      </c>
      <c r="I101" s="31">
        <v>-685.54</v>
      </c>
      <c r="J101" s="31">
        <f t="shared" si="227"/>
        <v>39528.979999999996</v>
      </c>
      <c r="K101" s="31"/>
      <c r="L101" s="31">
        <f t="shared" si="228"/>
        <v>39528.979999999996</v>
      </c>
      <c r="M101" s="31"/>
      <c r="N101" s="31">
        <f t="shared" si="229"/>
        <v>39528.979999999996</v>
      </c>
      <c r="O101" s="68"/>
      <c r="P101" s="31">
        <f t="shared" si="230"/>
        <v>39528.979999999996</v>
      </c>
      <c r="Q101" s="31"/>
      <c r="R101" s="31">
        <f t="shared" si="231"/>
        <v>39528.979999999996</v>
      </c>
      <c r="S101" s="31"/>
      <c r="T101" s="31">
        <f t="shared" si="232"/>
        <v>39528.979999999996</v>
      </c>
      <c r="U101" s="31"/>
      <c r="V101" s="31">
        <f t="shared" si="233"/>
        <v>39528.979999999996</v>
      </c>
      <c r="W101" s="42"/>
      <c r="X101" s="68">
        <f t="shared" si="234"/>
        <v>39528.979999999996</v>
      </c>
      <c r="Y101" s="31">
        <v>0</v>
      </c>
      <c r="Z101" s="31"/>
      <c r="AA101" s="31">
        <f t="shared" si="10"/>
        <v>0</v>
      </c>
      <c r="AB101" s="31">
        <v>232673.386</v>
      </c>
      <c r="AC101" s="31">
        <f t="shared" si="236"/>
        <v>232673.386</v>
      </c>
      <c r="AD101" s="31"/>
      <c r="AE101" s="31">
        <f t="shared" si="237"/>
        <v>232673.386</v>
      </c>
      <c r="AF101" s="31"/>
      <c r="AG101" s="31">
        <f t="shared" si="238"/>
        <v>232673.386</v>
      </c>
      <c r="AH101" s="31"/>
      <c r="AI101" s="31">
        <f t="shared" si="239"/>
        <v>232673.386</v>
      </c>
      <c r="AJ101" s="31"/>
      <c r="AK101" s="31">
        <f t="shared" si="240"/>
        <v>232673.386</v>
      </c>
      <c r="AL101" s="42"/>
      <c r="AM101" s="68">
        <f t="shared" si="241"/>
        <v>232673.386</v>
      </c>
      <c r="AN101" s="31">
        <v>0</v>
      </c>
      <c r="AO101" s="31"/>
      <c r="AP101" s="31">
        <f t="shared" si="17"/>
        <v>0</v>
      </c>
      <c r="AQ101" s="31">
        <v>20000</v>
      </c>
      <c r="AR101" s="31">
        <f t="shared" si="242"/>
        <v>20000</v>
      </c>
      <c r="AS101" s="31"/>
      <c r="AT101" s="31">
        <f t="shared" si="243"/>
        <v>20000</v>
      </c>
      <c r="AU101" s="31"/>
      <c r="AV101" s="31">
        <f t="shared" si="244"/>
        <v>20000</v>
      </c>
      <c r="AW101" s="31"/>
      <c r="AX101" s="31">
        <f t="shared" si="245"/>
        <v>20000</v>
      </c>
      <c r="AY101" s="31"/>
      <c r="AZ101" s="31">
        <f t="shared" si="246"/>
        <v>20000</v>
      </c>
      <c r="BA101" s="42"/>
      <c r="BB101" s="68">
        <f t="shared" si="247"/>
        <v>20000</v>
      </c>
      <c r="BC101" s="25" t="s">
        <v>226</v>
      </c>
      <c r="BE101" s="8"/>
    </row>
    <row r="102" spans="1:58" ht="54" x14ac:dyDescent="0.35">
      <c r="A102" s="96" t="s">
        <v>145</v>
      </c>
      <c r="B102" s="101" t="s">
        <v>31</v>
      </c>
      <c r="C102" s="104" t="s">
        <v>32</v>
      </c>
      <c r="D102" s="31">
        <v>110724.5</v>
      </c>
      <c r="E102" s="31"/>
      <c r="F102" s="31">
        <f t="shared" si="0"/>
        <v>110724.5</v>
      </c>
      <c r="G102" s="31">
        <v>-60759.125999999997</v>
      </c>
      <c r="H102" s="31">
        <f t="shared" si="226"/>
        <v>49965.374000000003</v>
      </c>
      <c r="I102" s="31"/>
      <c r="J102" s="31">
        <f t="shared" si="227"/>
        <v>49965.374000000003</v>
      </c>
      <c r="K102" s="31"/>
      <c r="L102" s="31">
        <f t="shared" si="228"/>
        <v>49965.374000000003</v>
      </c>
      <c r="M102" s="31"/>
      <c r="N102" s="31">
        <f t="shared" si="229"/>
        <v>49965.374000000003</v>
      </c>
      <c r="O102" s="68"/>
      <c r="P102" s="31">
        <f t="shared" si="230"/>
        <v>49965.374000000003</v>
      </c>
      <c r="Q102" s="31"/>
      <c r="R102" s="31">
        <f t="shared" si="231"/>
        <v>49965.374000000003</v>
      </c>
      <c r="S102" s="31"/>
      <c r="T102" s="31">
        <f t="shared" si="232"/>
        <v>49965.374000000003</v>
      </c>
      <c r="U102" s="31"/>
      <c r="V102" s="31">
        <f t="shared" si="233"/>
        <v>49965.374000000003</v>
      </c>
      <c r="W102" s="42"/>
      <c r="X102" s="68">
        <f t="shared" si="234"/>
        <v>49965.374000000003</v>
      </c>
      <c r="Y102" s="31">
        <v>26057.3</v>
      </c>
      <c r="Z102" s="31"/>
      <c r="AA102" s="31">
        <f t="shared" si="10"/>
        <v>26057.3</v>
      </c>
      <c r="AB102" s="31">
        <v>-15409.605</v>
      </c>
      <c r="AC102" s="31">
        <f t="shared" si="236"/>
        <v>10647.695</v>
      </c>
      <c r="AD102" s="31"/>
      <c r="AE102" s="31">
        <f t="shared" si="237"/>
        <v>10647.695</v>
      </c>
      <c r="AF102" s="31"/>
      <c r="AG102" s="31">
        <f t="shared" si="238"/>
        <v>10647.695</v>
      </c>
      <c r="AH102" s="31"/>
      <c r="AI102" s="31">
        <f t="shared" si="239"/>
        <v>10647.695</v>
      </c>
      <c r="AJ102" s="31"/>
      <c r="AK102" s="31">
        <f t="shared" si="240"/>
        <v>10647.695</v>
      </c>
      <c r="AL102" s="42"/>
      <c r="AM102" s="68">
        <f t="shared" si="241"/>
        <v>10647.695</v>
      </c>
      <c r="AN102" s="31">
        <v>0</v>
      </c>
      <c r="AO102" s="31"/>
      <c r="AP102" s="31">
        <f t="shared" si="17"/>
        <v>0</v>
      </c>
      <c r="AQ102" s="31"/>
      <c r="AR102" s="31">
        <f t="shared" si="242"/>
        <v>0</v>
      </c>
      <c r="AS102" s="31"/>
      <c r="AT102" s="31">
        <f t="shared" si="243"/>
        <v>0</v>
      </c>
      <c r="AU102" s="31"/>
      <c r="AV102" s="31">
        <f t="shared" si="244"/>
        <v>0</v>
      </c>
      <c r="AW102" s="31"/>
      <c r="AX102" s="31">
        <f t="shared" si="245"/>
        <v>0</v>
      </c>
      <c r="AY102" s="31"/>
      <c r="AZ102" s="31">
        <f t="shared" si="246"/>
        <v>0</v>
      </c>
      <c r="BA102" s="42"/>
      <c r="BB102" s="68">
        <f t="shared" si="247"/>
        <v>0</v>
      </c>
      <c r="BC102" s="25" t="s">
        <v>227</v>
      </c>
      <c r="BE102" s="8"/>
    </row>
    <row r="103" spans="1:58" ht="54" x14ac:dyDescent="0.35">
      <c r="A103" s="96" t="s">
        <v>146</v>
      </c>
      <c r="B103" s="101" t="s">
        <v>41</v>
      </c>
      <c r="C103" s="104" t="s">
        <v>32</v>
      </c>
      <c r="D103" s="31">
        <v>4480</v>
      </c>
      <c r="E103" s="31"/>
      <c r="F103" s="31">
        <f t="shared" ref="F103:F177" si="265">D103+E103</f>
        <v>4480</v>
      </c>
      <c r="G103" s="31">
        <v>-630</v>
      </c>
      <c r="H103" s="31">
        <f t="shared" si="226"/>
        <v>3850</v>
      </c>
      <c r="I103" s="31">
        <v>630</v>
      </c>
      <c r="J103" s="31">
        <f t="shared" si="227"/>
        <v>4480</v>
      </c>
      <c r="K103" s="31"/>
      <c r="L103" s="31">
        <f t="shared" si="228"/>
        <v>4480</v>
      </c>
      <c r="M103" s="31"/>
      <c r="N103" s="31">
        <f t="shared" si="229"/>
        <v>4480</v>
      </c>
      <c r="O103" s="68"/>
      <c r="P103" s="31">
        <f t="shared" si="230"/>
        <v>4480</v>
      </c>
      <c r="Q103" s="31"/>
      <c r="R103" s="31">
        <f t="shared" si="231"/>
        <v>4480</v>
      </c>
      <c r="S103" s="31"/>
      <c r="T103" s="31">
        <f t="shared" si="232"/>
        <v>4480</v>
      </c>
      <c r="U103" s="31"/>
      <c r="V103" s="31">
        <f t="shared" si="233"/>
        <v>4480</v>
      </c>
      <c r="W103" s="42"/>
      <c r="X103" s="68">
        <f t="shared" si="234"/>
        <v>4480</v>
      </c>
      <c r="Y103" s="31">
        <v>52519.8</v>
      </c>
      <c r="Z103" s="31"/>
      <c r="AA103" s="31">
        <f t="shared" ref="AA103:AA177" si="266">Y103+Z103</f>
        <v>52519.8</v>
      </c>
      <c r="AB103" s="31"/>
      <c r="AC103" s="31">
        <f t="shared" si="236"/>
        <v>52519.8</v>
      </c>
      <c r="AD103" s="31"/>
      <c r="AE103" s="31">
        <f t="shared" si="237"/>
        <v>52519.8</v>
      </c>
      <c r="AF103" s="31"/>
      <c r="AG103" s="31">
        <f t="shared" si="238"/>
        <v>52519.8</v>
      </c>
      <c r="AH103" s="31"/>
      <c r="AI103" s="31">
        <f t="shared" si="239"/>
        <v>52519.8</v>
      </c>
      <c r="AJ103" s="31"/>
      <c r="AK103" s="31">
        <f t="shared" si="240"/>
        <v>52519.8</v>
      </c>
      <c r="AL103" s="42"/>
      <c r="AM103" s="68">
        <f t="shared" si="241"/>
        <v>52519.8</v>
      </c>
      <c r="AN103" s="31">
        <v>0</v>
      </c>
      <c r="AO103" s="31"/>
      <c r="AP103" s="31">
        <f t="shared" ref="AP103:AP177" si="267">AN103+AO103</f>
        <v>0</v>
      </c>
      <c r="AQ103" s="31"/>
      <c r="AR103" s="31">
        <f t="shared" si="242"/>
        <v>0</v>
      </c>
      <c r="AS103" s="31"/>
      <c r="AT103" s="31">
        <f t="shared" si="243"/>
        <v>0</v>
      </c>
      <c r="AU103" s="31"/>
      <c r="AV103" s="31">
        <f t="shared" si="244"/>
        <v>0</v>
      </c>
      <c r="AW103" s="31"/>
      <c r="AX103" s="31">
        <f t="shared" si="245"/>
        <v>0</v>
      </c>
      <c r="AY103" s="31"/>
      <c r="AZ103" s="31">
        <f t="shared" si="246"/>
        <v>0</v>
      </c>
      <c r="BA103" s="42"/>
      <c r="BB103" s="68">
        <f t="shared" si="247"/>
        <v>0</v>
      </c>
      <c r="BC103" s="25" t="s">
        <v>228</v>
      </c>
      <c r="BE103" s="8"/>
    </row>
    <row r="104" spans="1:58" ht="103.5" customHeight="1" x14ac:dyDescent="0.35">
      <c r="A104" s="96" t="s">
        <v>147</v>
      </c>
      <c r="B104" s="101" t="s">
        <v>42</v>
      </c>
      <c r="C104" s="104" t="s">
        <v>32</v>
      </c>
      <c r="D104" s="31">
        <v>37668.300000000003</v>
      </c>
      <c r="E104" s="31"/>
      <c r="F104" s="31">
        <f t="shared" si="265"/>
        <v>37668.300000000003</v>
      </c>
      <c r="G104" s="31">
        <f>7.018+35935.006</f>
        <v>35942.023999999998</v>
      </c>
      <c r="H104" s="31">
        <f t="shared" si="226"/>
        <v>73610.323999999993</v>
      </c>
      <c r="I104" s="31"/>
      <c r="J104" s="31">
        <f t="shared" si="227"/>
        <v>73610.323999999993</v>
      </c>
      <c r="K104" s="31"/>
      <c r="L104" s="31">
        <f t="shared" si="228"/>
        <v>73610.323999999993</v>
      </c>
      <c r="M104" s="31"/>
      <c r="N104" s="31">
        <f t="shared" si="229"/>
        <v>73610.323999999993</v>
      </c>
      <c r="O104" s="68"/>
      <c r="P104" s="31">
        <f t="shared" si="230"/>
        <v>73610.323999999993</v>
      </c>
      <c r="Q104" s="31"/>
      <c r="R104" s="31">
        <f t="shared" si="231"/>
        <v>73610.323999999993</v>
      </c>
      <c r="S104" s="31"/>
      <c r="T104" s="31">
        <f t="shared" si="232"/>
        <v>73610.323999999993</v>
      </c>
      <c r="U104" s="31"/>
      <c r="V104" s="31">
        <f t="shared" si="233"/>
        <v>73610.323999999993</v>
      </c>
      <c r="W104" s="42">
        <v>35084.171999999999</v>
      </c>
      <c r="X104" s="68">
        <f t="shared" si="234"/>
        <v>108694.49599999998</v>
      </c>
      <c r="Y104" s="31">
        <v>0</v>
      </c>
      <c r="Z104" s="31"/>
      <c r="AA104" s="31">
        <f t="shared" si="266"/>
        <v>0</v>
      </c>
      <c r="AB104" s="31"/>
      <c r="AC104" s="31">
        <f t="shared" si="236"/>
        <v>0</v>
      </c>
      <c r="AD104" s="31"/>
      <c r="AE104" s="31">
        <f t="shared" si="237"/>
        <v>0</v>
      </c>
      <c r="AF104" s="31"/>
      <c r="AG104" s="31">
        <f t="shared" si="238"/>
        <v>0</v>
      </c>
      <c r="AH104" s="31"/>
      <c r="AI104" s="31">
        <f t="shared" si="239"/>
        <v>0</v>
      </c>
      <c r="AJ104" s="31"/>
      <c r="AK104" s="31">
        <f t="shared" si="240"/>
        <v>0</v>
      </c>
      <c r="AL104" s="42"/>
      <c r="AM104" s="68">
        <f t="shared" si="241"/>
        <v>0</v>
      </c>
      <c r="AN104" s="31">
        <v>0</v>
      </c>
      <c r="AO104" s="31"/>
      <c r="AP104" s="31">
        <f t="shared" si="267"/>
        <v>0</v>
      </c>
      <c r="AQ104" s="31"/>
      <c r="AR104" s="31">
        <f t="shared" si="242"/>
        <v>0</v>
      </c>
      <c r="AS104" s="31"/>
      <c r="AT104" s="31">
        <f t="shared" si="243"/>
        <v>0</v>
      </c>
      <c r="AU104" s="31"/>
      <c r="AV104" s="31">
        <f t="shared" si="244"/>
        <v>0</v>
      </c>
      <c r="AW104" s="31"/>
      <c r="AX104" s="31">
        <f t="shared" si="245"/>
        <v>0</v>
      </c>
      <c r="AY104" s="31"/>
      <c r="AZ104" s="31">
        <f t="shared" si="246"/>
        <v>0</v>
      </c>
      <c r="BA104" s="42"/>
      <c r="BB104" s="68">
        <f t="shared" si="247"/>
        <v>0</v>
      </c>
      <c r="BC104" s="25" t="s">
        <v>229</v>
      </c>
      <c r="BE104" s="8"/>
    </row>
    <row r="105" spans="1:58" s="3" customFormat="1" ht="56.25" hidden="1" customHeight="1" x14ac:dyDescent="0.35">
      <c r="A105" s="1" t="s">
        <v>147</v>
      </c>
      <c r="B105" s="45" t="s">
        <v>97</v>
      </c>
      <c r="C105" s="5" t="s">
        <v>32</v>
      </c>
      <c r="D105" s="31">
        <v>45000</v>
      </c>
      <c r="E105" s="31">
        <v>-45000</v>
      </c>
      <c r="F105" s="31">
        <f t="shared" si="265"/>
        <v>0</v>
      </c>
      <c r="G105" s="31"/>
      <c r="H105" s="31">
        <f t="shared" si="226"/>
        <v>0</v>
      </c>
      <c r="I105" s="31"/>
      <c r="J105" s="31">
        <f t="shared" si="227"/>
        <v>0</v>
      </c>
      <c r="K105" s="31"/>
      <c r="L105" s="31">
        <f t="shared" si="228"/>
        <v>0</v>
      </c>
      <c r="M105" s="31"/>
      <c r="N105" s="31">
        <f t="shared" si="229"/>
        <v>0</v>
      </c>
      <c r="O105" s="68"/>
      <c r="P105" s="31">
        <f t="shared" si="230"/>
        <v>0</v>
      </c>
      <c r="Q105" s="31"/>
      <c r="R105" s="31">
        <f t="shared" si="231"/>
        <v>0</v>
      </c>
      <c r="S105" s="31"/>
      <c r="T105" s="31">
        <f t="shared" si="232"/>
        <v>0</v>
      </c>
      <c r="U105" s="31"/>
      <c r="V105" s="31">
        <f t="shared" si="233"/>
        <v>0</v>
      </c>
      <c r="W105" s="42"/>
      <c r="X105" s="31">
        <f t="shared" si="234"/>
        <v>0</v>
      </c>
      <c r="Y105" s="31">
        <v>51669.599999999999</v>
      </c>
      <c r="Z105" s="31">
        <v>-51669.599999999999</v>
      </c>
      <c r="AA105" s="31">
        <f t="shared" si="266"/>
        <v>0</v>
      </c>
      <c r="AB105" s="31"/>
      <c r="AC105" s="31">
        <f t="shared" si="236"/>
        <v>0</v>
      </c>
      <c r="AD105" s="31"/>
      <c r="AE105" s="31">
        <f t="shared" si="237"/>
        <v>0</v>
      </c>
      <c r="AF105" s="31"/>
      <c r="AG105" s="31">
        <f t="shared" si="238"/>
        <v>0</v>
      </c>
      <c r="AH105" s="31"/>
      <c r="AI105" s="31">
        <f t="shared" si="239"/>
        <v>0</v>
      </c>
      <c r="AJ105" s="31"/>
      <c r="AK105" s="31">
        <f t="shared" si="240"/>
        <v>0</v>
      </c>
      <c r="AL105" s="42"/>
      <c r="AM105" s="31">
        <f t="shared" si="241"/>
        <v>0</v>
      </c>
      <c r="AN105" s="31">
        <v>0</v>
      </c>
      <c r="AO105" s="31"/>
      <c r="AP105" s="31">
        <f t="shared" si="267"/>
        <v>0</v>
      </c>
      <c r="AQ105" s="31"/>
      <c r="AR105" s="31">
        <f t="shared" si="242"/>
        <v>0</v>
      </c>
      <c r="AS105" s="31"/>
      <c r="AT105" s="31">
        <f t="shared" si="243"/>
        <v>0</v>
      </c>
      <c r="AU105" s="31"/>
      <c r="AV105" s="31">
        <f t="shared" si="244"/>
        <v>0</v>
      </c>
      <c r="AW105" s="31"/>
      <c r="AX105" s="31">
        <f t="shared" si="245"/>
        <v>0</v>
      </c>
      <c r="AY105" s="31"/>
      <c r="AZ105" s="31">
        <f t="shared" si="246"/>
        <v>0</v>
      </c>
      <c r="BA105" s="42"/>
      <c r="BB105" s="31">
        <f t="shared" si="247"/>
        <v>0</v>
      </c>
      <c r="BC105" s="25" t="s">
        <v>230</v>
      </c>
      <c r="BD105" s="19" t="s">
        <v>51</v>
      </c>
      <c r="BE105" s="8"/>
    </row>
    <row r="106" spans="1:58" ht="72" x14ac:dyDescent="0.35">
      <c r="A106" s="96" t="s">
        <v>148</v>
      </c>
      <c r="B106" s="105" t="s">
        <v>97</v>
      </c>
      <c r="C106" s="104" t="s">
        <v>39</v>
      </c>
      <c r="D106" s="30"/>
      <c r="E106" s="31">
        <v>45000</v>
      </c>
      <c r="F106" s="31">
        <f t="shared" si="265"/>
        <v>45000</v>
      </c>
      <c r="G106" s="31">
        <v>6293</v>
      </c>
      <c r="H106" s="31">
        <f t="shared" si="226"/>
        <v>51293</v>
      </c>
      <c r="I106" s="31"/>
      <c r="J106" s="31">
        <f t="shared" si="227"/>
        <v>51293</v>
      </c>
      <c r="K106" s="31"/>
      <c r="L106" s="31">
        <f t="shared" si="228"/>
        <v>51293</v>
      </c>
      <c r="M106" s="31"/>
      <c r="N106" s="31">
        <f t="shared" si="229"/>
        <v>51293</v>
      </c>
      <c r="O106" s="68"/>
      <c r="P106" s="31">
        <f t="shared" si="230"/>
        <v>51293</v>
      </c>
      <c r="Q106" s="31"/>
      <c r="R106" s="31">
        <f t="shared" si="231"/>
        <v>51293</v>
      </c>
      <c r="S106" s="31"/>
      <c r="T106" s="31">
        <f t="shared" si="232"/>
        <v>51293</v>
      </c>
      <c r="U106" s="31"/>
      <c r="V106" s="31">
        <f t="shared" si="233"/>
        <v>51293</v>
      </c>
      <c r="W106" s="42"/>
      <c r="X106" s="68">
        <f t="shared" si="234"/>
        <v>51293</v>
      </c>
      <c r="Y106" s="31"/>
      <c r="Z106" s="31">
        <v>51669.599999999999</v>
      </c>
      <c r="AA106" s="31">
        <f t="shared" si="266"/>
        <v>51669.599999999999</v>
      </c>
      <c r="AB106" s="31">
        <v>-6293</v>
      </c>
      <c r="AC106" s="31">
        <f t="shared" si="236"/>
        <v>45376.6</v>
      </c>
      <c r="AD106" s="31"/>
      <c r="AE106" s="31">
        <f t="shared" si="237"/>
        <v>45376.6</v>
      </c>
      <c r="AF106" s="31"/>
      <c r="AG106" s="31">
        <f t="shared" si="238"/>
        <v>45376.6</v>
      </c>
      <c r="AH106" s="31"/>
      <c r="AI106" s="31">
        <f t="shared" si="239"/>
        <v>45376.6</v>
      </c>
      <c r="AJ106" s="31"/>
      <c r="AK106" s="31">
        <f t="shared" si="240"/>
        <v>45376.6</v>
      </c>
      <c r="AL106" s="42"/>
      <c r="AM106" s="68">
        <f t="shared" si="241"/>
        <v>45376.6</v>
      </c>
      <c r="AN106" s="31"/>
      <c r="AO106" s="31"/>
      <c r="AP106" s="31">
        <f t="shared" si="267"/>
        <v>0</v>
      </c>
      <c r="AQ106" s="31"/>
      <c r="AR106" s="31">
        <f t="shared" si="242"/>
        <v>0</v>
      </c>
      <c r="AS106" s="31"/>
      <c r="AT106" s="31">
        <f t="shared" si="243"/>
        <v>0</v>
      </c>
      <c r="AU106" s="31"/>
      <c r="AV106" s="31">
        <f t="shared" si="244"/>
        <v>0</v>
      </c>
      <c r="AW106" s="31"/>
      <c r="AX106" s="31">
        <f t="shared" si="245"/>
        <v>0</v>
      </c>
      <c r="AY106" s="31"/>
      <c r="AZ106" s="31">
        <f t="shared" si="246"/>
        <v>0</v>
      </c>
      <c r="BA106" s="42"/>
      <c r="BB106" s="68">
        <f t="shared" si="247"/>
        <v>0</v>
      </c>
      <c r="BC106" s="25" t="s">
        <v>230</v>
      </c>
      <c r="BE106" s="8"/>
    </row>
    <row r="107" spans="1:58" ht="54" x14ac:dyDescent="0.35">
      <c r="A107" s="96" t="s">
        <v>149</v>
      </c>
      <c r="B107" s="101" t="s">
        <v>98</v>
      </c>
      <c r="C107" s="104" t="s">
        <v>32</v>
      </c>
      <c r="D107" s="30">
        <v>27873.5</v>
      </c>
      <c r="E107" s="31"/>
      <c r="F107" s="31">
        <f t="shared" si="265"/>
        <v>27873.5</v>
      </c>
      <c r="G107" s="31"/>
      <c r="H107" s="31">
        <f t="shared" si="226"/>
        <v>27873.5</v>
      </c>
      <c r="I107" s="31"/>
      <c r="J107" s="31">
        <f t="shared" si="227"/>
        <v>27873.5</v>
      </c>
      <c r="K107" s="31"/>
      <c r="L107" s="31">
        <f t="shared" si="228"/>
        <v>27873.5</v>
      </c>
      <c r="M107" s="31"/>
      <c r="N107" s="31">
        <f t="shared" si="229"/>
        <v>27873.5</v>
      </c>
      <c r="O107" s="68">
        <v>-245.98699999999999</v>
      </c>
      <c r="P107" s="31">
        <f t="shared" si="230"/>
        <v>27627.512999999999</v>
      </c>
      <c r="Q107" s="31"/>
      <c r="R107" s="31">
        <f t="shared" si="231"/>
        <v>27627.512999999999</v>
      </c>
      <c r="S107" s="31"/>
      <c r="T107" s="31">
        <f t="shared" si="232"/>
        <v>27627.512999999999</v>
      </c>
      <c r="U107" s="31"/>
      <c r="V107" s="31">
        <f t="shared" si="233"/>
        <v>27627.512999999999</v>
      </c>
      <c r="W107" s="42"/>
      <c r="X107" s="68">
        <f t="shared" si="234"/>
        <v>27627.512999999999</v>
      </c>
      <c r="Y107" s="31">
        <v>0</v>
      </c>
      <c r="Z107" s="31"/>
      <c r="AA107" s="31">
        <f t="shared" si="266"/>
        <v>0</v>
      </c>
      <c r="AB107" s="31"/>
      <c r="AC107" s="31">
        <f t="shared" si="236"/>
        <v>0</v>
      </c>
      <c r="AD107" s="31"/>
      <c r="AE107" s="31">
        <f t="shared" si="237"/>
        <v>0</v>
      </c>
      <c r="AF107" s="31"/>
      <c r="AG107" s="31">
        <f t="shared" si="238"/>
        <v>0</v>
      </c>
      <c r="AH107" s="31"/>
      <c r="AI107" s="31">
        <f t="shared" si="239"/>
        <v>0</v>
      </c>
      <c r="AJ107" s="31"/>
      <c r="AK107" s="31">
        <f t="shared" si="240"/>
        <v>0</v>
      </c>
      <c r="AL107" s="42"/>
      <c r="AM107" s="68">
        <f t="shared" si="241"/>
        <v>0</v>
      </c>
      <c r="AN107" s="31">
        <v>0</v>
      </c>
      <c r="AO107" s="31"/>
      <c r="AP107" s="31">
        <f t="shared" si="267"/>
        <v>0</v>
      </c>
      <c r="AQ107" s="31"/>
      <c r="AR107" s="31">
        <f t="shared" si="242"/>
        <v>0</v>
      </c>
      <c r="AS107" s="31"/>
      <c r="AT107" s="31">
        <f t="shared" si="243"/>
        <v>0</v>
      </c>
      <c r="AU107" s="31"/>
      <c r="AV107" s="31">
        <f t="shared" si="244"/>
        <v>0</v>
      </c>
      <c r="AW107" s="31"/>
      <c r="AX107" s="31">
        <f t="shared" si="245"/>
        <v>0</v>
      </c>
      <c r="AY107" s="31"/>
      <c r="AZ107" s="31">
        <f t="shared" si="246"/>
        <v>0</v>
      </c>
      <c r="BA107" s="42"/>
      <c r="BB107" s="68">
        <f t="shared" si="247"/>
        <v>0</v>
      </c>
      <c r="BC107" s="25" t="s">
        <v>231</v>
      </c>
      <c r="BE107" s="8"/>
    </row>
    <row r="108" spans="1:58" ht="54" x14ac:dyDescent="0.35">
      <c r="A108" s="96" t="s">
        <v>150</v>
      </c>
      <c r="B108" s="101" t="s">
        <v>133</v>
      </c>
      <c r="C108" s="104" t="s">
        <v>3</v>
      </c>
      <c r="D108" s="30">
        <f>D110+D111+D112</f>
        <v>1111422.8999999999</v>
      </c>
      <c r="E108" s="31">
        <f>E110+E111+E112</f>
        <v>-367677.39999999997</v>
      </c>
      <c r="F108" s="31">
        <f t="shared" si="265"/>
        <v>743745.5</v>
      </c>
      <c r="G108" s="31">
        <f>G110+G111+G112</f>
        <v>218956.44</v>
      </c>
      <c r="H108" s="31">
        <f t="shared" si="226"/>
        <v>962701.94</v>
      </c>
      <c r="I108" s="31">
        <f>I110+I111+I112</f>
        <v>2561.8420000000001</v>
      </c>
      <c r="J108" s="31">
        <f t="shared" si="227"/>
        <v>965263.78199999989</v>
      </c>
      <c r="K108" s="31">
        <f>K110+K111+K112</f>
        <v>0</v>
      </c>
      <c r="L108" s="31">
        <f t="shared" si="228"/>
        <v>965263.78199999989</v>
      </c>
      <c r="M108" s="31">
        <f>M110+M111+M112</f>
        <v>0</v>
      </c>
      <c r="N108" s="31">
        <f t="shared" si="229"/>
        <v>965263.78199999989</v>
      </c>
      <c r="O108" s="68">
        <f>O110+O111+O112</f>
        <v>56691.229000000007</v>
      </c>
      <c r="P108" s="31">
        <f t="shared" si="230"/>
        <v>1021955.0109999999</v>
      </c>
      <c r="Q108" s="31">
        <f>Q110+Q111+Q112</f>
        <v>1175.914</v>
      </c>
      <c r="R108" s="31">
        <f t="shared" si="231"/>
        <v>1023130.9249999999</v>
      </c>
      <c r="S108" s="31">
        <f>S110+S111+S112</f>
        <v>10868.319</v>
      </c>
      <c r="T108" s="31">
        <f t="shared" si="232"/>
        <v>1033999.2439999999</v>
      </c>
      <c r="U108" s="31">
        <f>U110+U111+U112</f>
        <v>202.001</v>
      </c>
      <c r="V108" s="42">
        <f t="shared" si="233"/>
        <v>1034201.245</v>
      </c>
      <c r="W108" s="42">
        <f>W110+W111+W112</f>
        <v>56651.407999999996</v>
      </c>
      <c r="X108" s="68">
        <f t="shared" si="234"/>
        <v>1090852.6529999999</v>
      </c>
      <c r="Y108" s="31">
        <f t="shared" ref="Y108:AO108" si="268">Y110+Y111+Y112</f>
        <v>4577948.6999999993</v>
      </c>
      <c r="Z108" s="31">
        <f t="shared" ref="Z108:AB108" si="269">Z110+Z111+Z112</f>
        <v>-1417383.4</v>
      </c>
      <c r="AA108" s="31">
        <f t="shared" si="266"/>
        <v>3160565.2999999993</v>
      </c>
      <c r="AB108" s="31">
        <f t="shared" si="269"/>
        <v>0</v>
      </c>
      <c r="AC108" s="31">
        <f t="shared" si="236"/>
        <v>3160565.2999999993</v>
      </c>
      <c r="AD108" s="31">
        <f t="shared" ref="AD108:AF108" si="270">AD110+AD111+AD112</f>
        <v>0</v>
      </c>
      <c r="AE108" s="31">
        <f t="shared" si="237"/>
        <v>3160565.2999999993</v>
      </c>
      <c r="AF108" s="31">
        <f t="shared" si="270"/>
        <v>0</v>
      </c>
      <c r="AG108" s="31">
        <f t="shared" si="238"/>
        <v>3160565.2999999993</v>
      </c>
      <c r="AH108" s="31">
        <f t="shared" ref="AH108:AJ108" si="271">AH110+AH111+AH112</f>
        <v>-196067.99800000002</v>
      </c>
      <c r="AI108" s="31">
        <f t="shared" si="239"/>
        <v>2964497.3019999992</v>
      </c>
      <c r="AJ108" s="31">
        <f t="shared" si="271"/>
        <v>0</v>
      </c>
      <c r="AK108" s="31">
        <f t="shared" si="240"/>
        <v>2964497.3019999992</v>
      </c>
      <c r="AL108" s="42">
        <f t="shared" ref="AL108" si="272">AL110+AL111+AL112</f>
        <v>0</v>
      </c>
      <c r="AM108" s="68">
        <f t="shared" si="241"/>
        <v>2964497.3019999992</v>
      </c>
      <c r="AN108" s="31">
        <f t="shared" si="268"/>
        <v>649689.69999999995</v>
      </c>
      <c r="AO108" s="31">
        <f t="shared" si="268"/>
        <v>0</v>
      </c>
      <c r="AP108" s="31">
        <f t="shared" si="267"/>
        <v>649689.69999999995</v>
      </c>
      <c r="AQ108" s="31">
        <f t="shared" ref="AQ108:AS108" si="273">AQ110+AQ111+AQ112</f>
        <v>0</v>
      </c>
      <c r="AR108" s="31">
        <f t="shared" si="242"/>
        <v>649689.69999999995</v>
      </c>
      <c r="AS108" s="31">
        <f t="shared" si="273"/>
        <v>0</v>
      </c>
      <c r="AT108" s="31">
        <f t="shared" si="243"/>
        <v>649689.69999999995</v>
      </c>
      <c r="AU108" s="31">
        <f t="shared" ref="AU108:AW108" si="274">AU110+AU111+AU112</f>
        <v>0</v>
      </c>
      <c r="AV108" s="31">
        <f t="shared" si="244"/>
        <v>649689.69999999995</v>
      </c>
      <c r="AW108" s="31">
        <f t="shared" si="274"/>
        <v>50423.485999999997</v>
      </c>
      <c r="AX108" s="31">
        <f t="shared" si="245"/>
        <v>700113.18599999999</v>
      </c>
      <c r="AY108" s="31">
        <f t="shared" ref="AY108:BA108" si="275">AY110+AY111+AY112</f>
        <v>0</v>
      </c>
      <c r="AZ108" s="31">
        <f t="shared" si="246"/>
        <v>700113.18599999999</v>
      </c>
      <c r="BA108" s="42">
        <f t="shared" si="275"/>
        <v>0</v>
      </c>
      <c r="BB108" s="68">
        <f t="shared" si="247"/>
        <v>700113.18599999999</v>
      </c>
      <c r="BC108" s="25"/>
      <c r="BE108" s="8"/>
    </row>
    <row r="109" spans="1:58" x14ac:dyDescent="0.35">
      <c r="A109" s="96"/>
      <c r="B109" s="97" t="s">
        <v>5</v>
      </c>
      <c r="C109" s="104"/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68"/>
      <c r="P109" s="31"/>
      <c r="Q109" s="31"/>
      <c r="R109" s="31"/>
      <c r="S109" s="31"/>
      <c r="T109" s="31"/>
      <c r="U109" s="31"/>
      <c r="V109" s="31"/>
      <c r="W109" s="42"/>
      <c r="X109" s="68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42"/>
      <c r="AM109" s="68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42"/>
      <c r="BB109" s="68"/>
      <c r="BC109" s="25"/>
      <c r="BE109" s="8"/>
    </row>
    <row r="110" spans="1:58" s="81" customFormat="1" ht="19.2" hidden="1" customHeight="1" x14ac:dyDescent="0.35">
      <c r="A110" s="79"/>
      <c r="B110" s="82" t="s">
        <v>6</v>
      </c>
      <c r="C110" s="80"/>
      <c r="D110" s="31">
        <v>154571.4</v>
      </c>
      <c r="E110" s="31"/>
      <c r="F110" s="31">
        <f t="shared" si="265"/>
        <v>154571.4</v>
      </c>
      <c r="G110" s="31">
        <f>189570.112+36577.073-41360.692+34169.947</f>
        <v>218956.44</v>
      </c>
      <c r="H110" s="31">
        <f t="shared" ref="H110:H113" si="276">F110+G110</f>
        <v>373527.83999999997</v>
      </c>
      <c r="I110" s="31">
        <v>2561.8420000000001</v>
      </c>
      <c r="J110" s="31">
        <f t="shared" ref="J110:J113" si="277">H110+I110</f>
        <v>376089.68199999997</v>
      </c>
      <c r="K110" s="31"/>
      <c r="L110" s="31">
        <f t="shared" ref="L110:L113" si="278">J110+K110</f>
        <v>376089.68199999997</v>
      </c>
      <c r="M110" s="31"/>
      <c r="N110" s="31">
        <f t="shared" ref="N110:N113" si="279">L110+M110</f>
        <v>376089.68199999997</v>
      </c>
      <c r="O110" s="68">
        <f>48359.987-1056.8+1056.8</f>
        <v>48359.987000000001</v>
      </c>
      <c r="P110" s="31">
        <f t="shared" ref="P110:P113" si="280">N110+O110</f>
        <v>424449.66899999999</v>
      </c>
      <c r="Q110" s="31">
        <f>766.991+408.923</f>
        <v>1175.914</v>
      </c>
      <c r="R110" s="31">
        <f t="shared" ref="R110:R113" si="281">P110+Q110</f>
        <v>425625.58299999998</v>
      </c>
      <c r="S110" s="31">
        <v>10868.319</v>
      </c>
      <c r="T110" s="31">
        <f t="shared" ref="T110:T113" si="282">R110+S110</f>
        <v>436493.902</v>
      </c>
      <c r="U110" s="31">
        <v>202.001</v>
      </c>
      <c r="V110" s="42">
        <f t="shared" ref="V110:V113" si="283">T110+U110</f>
        <v>436695.90299999999</v>
      </c>
      <c r="W110" s="42">
        <f>56218.448+432.96</f>
        <v>56651.407999999996</v>
      </c>
      <c r="X110" s="42">
        <f t="shared" ref="X110:X113" si="284">V110+W110</f>
        <v>493347.31099999999</v>
      </c>
      <c r="Y110" s="31">
        <v>0</v>
      </c>
      <c r="Z110" s="31"/>
      <c r="AA110" s="31">
        <f t="shared" si="266"/>
        <v>0</v>
      </c>
      <c r="AB110" s="31"/>
      <c r="AC110" s="31">
        <f t="shared" ref="AC110:AC113" si="285">AA110+AB110</f>
        <v>0</v>
      </c>
      <c r="AD110" s="31"/>
      <c r="AE110" s="31">
        <f t="shared" ref="AE110:AE113" si="286">AC110+AD110</f>
        <v>0</v>
      </c>
      <c r="AF110" s="31"/>
      <c r="AG110" s="31">
        <f t="shared" ref="AG110:AG113" si="287">AE110+AF110</f>
        <v>0</v>
      </c>
      <c r="AH110" s="31"/>
      <c r="AI110" s="31">
        <f t="shared" ref="AI110:AI113" si="288">AG110+AH110</f>
        <v>0</v>
      </c>
      <c r="AJ110" s="31"/>
      <c r="AK110" s="31">
        <f t="shared" ref="AK110:AK113" si="289">AI110+AJ110</f>
        <v>0</v>
      </c>
      <c r="AL110" s="42"/>
      <c r="AM110" s="42">
        <f t="shared" ref="AM110:AM113" si="290">AK110+AL110</f>
        <v>0</v>
      </c>
      <c r="AN110" s="31">
        <v>500000</v>
      </c>
      <c r="AO110" s="31"/>
      <c r="AP110" s="31">
        <f t="shared" si="267"/>
        <v>500000</v>
      </c>
      <c r="AQ110" s="31"/>
      <c r="AR110" s="31">
        <f t="shared" ref="AR110:AR113" si="291">AP110+AQ110</f>
        <v>500000</v>
      </c>
      <c r="AS110" s="31"/>
      <c r="AT110" s="31">
        <f t="shared" ref="AT110:AT113" si="292">AR110+AS110</f>
        <v>500000</v>
      </c>
      <c r="AU110" s="31"/>
      <c r="AV110" s="31">
        <f t="shared" ref="AV110:AV113" si="293">AT110+AU110</f>
        <v>500000</v>
      </c>
      <c r="AW110" s="31"/>
      <c r="AX110" s="31">
        <f t="shared" ref="AX110:AX113" si="294">AV110+AW110</f>
        <v>500000</v>
      </c>
      <c r="AY110" s="31"/>
      <c r="AZ110" s="31">
        <f t="shared" ref="AZ110:AZ113" si="295">AX110+AY110</f>
        <v>500000</v>
      </c>
      <c r="BA110" s="42"/>
      <c r="BB110" s="42">
        <f t="shared" ref="BB110:BB113" si="296">AZ110+BA110</f>
        <v>500000</v>
      </c>
      <c r="BC110" s="25" t="s">
        <v>346</v>
      </c>
      <c r="BD110" s="19" t="s">
        <v>51</v>
      </c>
      <c r="BE110" s="8"/>
      <c r="BF110" s="3"/>
    </row>
    <row r="111" spans="1:58" x14ac:dyDescent="0.35">
      <c r="A111" s="96"/>
      <c r="B111" s="97" t="s">
        <v>12</v>
      </c>
      <c r="C111" s="104"/>
      <c r="D111" s="31">
        <v>91719.2</v>
      </c>
      <c r="E111" s="31"/>
      <c r="F111" s="31">
        <f t="shared" si="265"/>
        <v>91719.2</v>
      </c>
      <c r="G111" s="31"/>
      <c r="H111" s="31">
        <f t="shared" si="276"/>
        <v>91719.2</v>
      </c>
      <c r="I111" s="31"/>
      <c r="J111" s="31">
        <f t="shared" si="277"/>
        <v>91719.2</v>
      </c>
      <c r="K111" s="31"/>
      <c r="L111" s="31">
        <f t="shared" si="278"/>
        <v>91719.2</v>
      </c>
      <c r="M111" s="31"/>
      <c r="N111" s="31">
        <f t="shared" si="279"/>
        <v>91719.2</v>
      </c>
      <c r="O111" s="68">
        <v>1056.8</v>
      </c>
      <c r="P111" s="31">
        <f t="shared" si="280"/>
        <v>92776</v>
      </c>
      <c r="Q111" s="31"/>
      <c r="R111" s="31">
        <f t="shared" si="281"/>
        <v>92776</v>
      </c>
      <c r="S111" s="31"/>
      <c r="T111" s="31">
        <f t="shared" si="282"/>
        <v>92776</v>
      </c>
      <c r="U111" s="31"/>
      <c r="V111" s="31">
        <f t="shared" si="283"/>
        <v>92776</v>
      </c>
      <c r="W111" s="42"/>
      <c r="X111" s="68">
        <f t="shared" si="284"/>
        <v>92776</v>
      </c>
      <c r="Y111" s="31">
        <v>99793.1</v>
      </c>
      <c r="Z111" s="31"/>
      <c r="AA111" s="31">
        <f t="shared" si="266"/>
        <v>99793.1</v>
      </c>
      <c r="AB111" s="31"/>
      <c r="AC111" s="31">
        <f t="shared" si="285"/>
        <v>99793.1</v>
      </c>
      <c r="AD111" s="31"/>
      <c r="AE111" s="31">
        <f t="shared" si="286"/>
        <v>99793.1</v>
      </c>
      <c r="AF111" s="31"/>
      <c r="AG111" s="31">
        <f t="shared" si="287"/>
        <v>99793.1</v>
      </c>
      <c r="AH111" s="31">
        <v>-75909.899000000005</v>
      </c>
      <c r="AI111" s="31">
        <f t="shared" si="288"/>
        <v>23883.201000000001</v>
      </c>
      <c r="AJ111" s="31"/>
      <c r="AK111" s="31">
        <f t="shared" si="289"/>
        <v>23883.201000000001</v>
      </c>
      <c r="AL111" s="42"/>
      <c r="AM111" s="68">
        <f t="shared" si="290"/>
        <v>23883.201000000001</v>
      </c>
      <c r="AN111" s="31">
        <v>149689.70000000001</v>
      </c>
      <c r="AO111" s="31"/>
      <c r="AP111" s="31">
        <f t="shared" si="267"/>
        <v>149689.70000000001</v>
      </c>
      <c r="AQ111" s="31"/>
      <c r="AR111" s="31">
        <f t="shared" si="291"/>
        <v>149689.70000000001</v>
      </c>
      <c r="AS111" s="31"/>
      <c r="AT111" s="31">
        <f t="shared" si="292"/>
        <v>149689.70000000001</v>
      </c>
      <c r="AU111" s="31"/>
      <c r="AV111" s="31">
        <f t="shared" si="293"/>
        <v>149689.70000000001</v>
      </c>
      <c r="AW111" s="31">
        <v>50423.485999999997</v>
      </c>
      <c r="AX111" s="31">
        <f t="shared" si="294"/>
        <v>200113.18600000002</v>
      </c>
      <c r="AY111" s="31"/>
      <c r="AZ111" s="31">
        <f t="shared" si="295"/>
        <v>200113.18600000002</v>
      </c>
      <c r="BA111" s="42"/>
      <c r="BB111" s="68">
        <f t="shared" si="296"/>
        <v>200113.18600000002</v>
      </c>
      <c r="BC111" s="25" t="s">
        <v>345</v>
      </c>
      <c r="BE111" s="8"/>
    </row>
    <row r="112" spans="1:58" ht="36" x14ac:dyDescent="0.35">
      <c r="A112" s="96"/>
      <c r="B112" s="101" t="s">
        <v>26</v>
      </c>
      <c r="C112" s="101"/>
      <c r="D112" s="31">
        <v>865132.3</v>
      </c>
      <c r="E112" s="31">
        <f>-344676.8-23000.6</f>
        <v>-367677.39999999997</v>
      </c>
      <c r="F112" s="31">
        <f t="shared" si="265"/>
        <v>497454.90000000008</v>
      </c>
      <c r="G112" s="31"/>
      <c r="H112" s="31">
        <f t="shared" si="276"/>
        <v>497454.90000000008</v>
      </c>
      <c r="I112" s="31"/>
      <c r="J112" s="31">
        <f t="shared" si="277"/>
        <v>497454.90000000008</v>
      </c>
      <c r="K112" s="31"/>
      <c r="L112" s="31">
        <f t="shared" si="278"/>
        <v>497454.90000000008</v>
      </c>
      <c r="M112" s="31"/>
      <c r="N112" s="31">
        <f t="shared" si="279"/>
        <v>497454.90000000008</v>
      </c>
      <c r="O112" s="68">
        <v>7274.442</v>
      </c>
      <c r="P112" s="31">
        <f t="shared" si="280"/>
        <v>504729.34200000006</v>
      </c>
      <c r="Q112" s="31"/>
      <c r="R112" s="31">
        <f t="shared" si="281"/>
        <v>504729.34200000006</v>
      </c>
      <c r="S112" s="31"/>
      <c r="T112" s="31">
        <f t="shared" si="282"/>
        <v>504729.34200000006</v>
      </c>
      <c r="U112" s="31"/>
      <c r="V112" s="31">
        <f t="shared" si="283"/>
        <v>504729.34200000006</v>
      </c>
      <c r="W112" s="42"/>
      <c r="X112" s="68">
        <f t="shared" si="284"/>
        <v>504729.34200000006</v>
      </c>
      <c r="Y112" s="31">
        <v>4478155.5999999996</v>
      </c>
      <c r="Z112" s="31">
        <f>-250718.5-1166664.9</f>
        <v>-1417383.4</v>
      </c>
      <c r="AA112" s="31">
        <f t="shared" si="266"/>
        <v>3060772.1999999997</v>
      </c>
      <c r="AB112" s="31"/>
      <c r="AC112" s="31">
        <f t="shared" si="285"/>
        <v>3060772.1999999997</v>
      </c>
      <c r="AD112" s="31"/>
      <c r="AE112" s="31">
        <f t="shared" si="286"/>
        <v>3060772.1999999997</v>
      </c>
      <c r="AF112" s="31"/>
      <c r="AG112" s="31">
        <f t="shared" si="287"/>
        <v>3060772.1999999997</v>
      </c>
      <c r="AH112" s="31">
        <v>-120158.099</v>
      </c>
      <c r="AI112" s="31">
        <f t="shared" si="288"/>
        <v>2940614.1009999998</v>
      </c>
      <c r="AJ112" s="31"/>
      <c r="AK112" s="31">
        <f t="shared" si="289"/>
        <v>2940614.1009999998</v>
      </c>
      <c r="AL112" s="42"/>
      <c r="AM112" s="68">
        <f t="shared" si="290"/>
        <v>2940614.1009999998</v>
      </c>
      <c r="AN112" s="31">
        <v>0</v>
      </c>
      <c r="AO112" s="31"/>
      <c r="AP112" s="31">
        <f t="shared" si="267"/>
        <v>0</v>
      </c>
      <c r="AQ112" s="31"/>
      <c r="AR112" s="31">
        <f t="shared" si="291"/>
        <v>0</v>
      </c>
      <c r="AS112" s="31"/>
      <c r="AT112" s="31">
        <f t="shared" si="292"/>
        <v>0</v>
      </c>
      <c r="AU112" s="31"/>
      <c r="AV112" s="31">
        <f t="shared" si="293"/>
        <v>0</v>
      </c>
      <c r="AW112" s="31"/>
      <c r="AX112" s="31">
        <f t="shared" si="294"/>
        <v>0</v>
      </c>
      <c r="AY112" s="31"/>
      <c r="AZ112" s="31">
        <f t="shared" si="295"/>
        <v>0</v>
      </c>
      <c r="BA112" s="42"/>
      <c r="BB112" s="68">
        <f t="shared" si="296"/>
        <v>0</v>
      </c>
      <c r="BC112" s="25" t="s">
        <v>234</v>
      </c>
      <c r="BE112" s="8"/>
    </row>
    <row r="113" spans="1:57" ht="54" x14ac:dyDescent="0.35">
      <c r="A113" s="96" t="s">
        <v>151</v>
      </c>
      <c r="B113" s="106" t="s">
        <v>353</v>
      </c>
      <c r="C113" s="104" t="s">
        <v>32</v>
      </c>
      <c r="D113" s="31">
        <f>D115</f>
        <v>272906</v>
      </c>
      <c r="E113" s="31">
        <f>E115</f>
        <v>0</v>
      </c>
      <c r="F113" s="31">
        <f t="shared" si="265"/>
        <v>272906</v>
      </c>
      <c r="G113" s="31">
        <f>G115</f>
        <v>0</v>
      </c>
      <c r="H113" s="31">
        <f t="shared" si="276"/>
        <v>272906</v>
      </c>
      <c r="I113" s="31">
        <f>I115</f>
        <v>0</v>
      </c>
      <c r="J113" s="31">
        <f t="shared" si="277"/>
        <v>272906</v>
      </c>
      <c r="K113" s="31">
        <f>K115</f>
        <v>0</v>
      </c>
      <c r="L113" s="31">
        <f t="shared" si="278"/>
        <v>272906</v>
      </c>
      <c r="M113" s="31">
        <f>M115</f>
        <v>0</v>
      </c>
      <c r="N113" s="31">
        <f t="shared" si="279"/>
        <v>272906</v>
      </c>
      <c r="O113" s="68">
        <f>O115</f>
        <v>0</v>
      </c>
      <c r="P113" s="31">
        <f t="shared" si="280"/>
        <v>272906</v>
      </c>
      <c r="Q113" s="31">
        <f>Q115</f>
        <v>0</v>
      </c>
      <c r="R113" s="31">
        <f t="shared" si="281"/>
        <v>272906</v>
      </c>
      <c r="S113" s="31">
        <f>S115</f>
        <v>0</v>
      </c>
      <c r="T113" s="31">
        <f t="shared" si="282"/>
        <v>272906</v>
      </c>
      <c r="U113" s="31">
        <f>U115</f>
        <v>0</v>
      </c>
      <c r="V113" s="31">
        <f t="shared" si="283"/>
        <v>272906</v>
      </c>
      <c r="W113" s="42">
        <f>W115</f>
        <v>0</v>
      </c>
      <c r="X113" s="68">
        <f t="shared" si="284"/>
        <v>272906</v>
      </c>
      <c r="Y113" s="31">
        <f t="shared" ref="Y113:AO113" si="297">Y115</f>
        <v>262018.8</v>
      </c>
      <c r="Z113" s="31">
        <f t="shared" ref="Z113:AB113" si="298">Z115</f>
        <v>0</v>
      </c>
      <c r="AA113" s="31">
        <f t="shared" si="266"/>
        <v>262018.8</v>
      </c>
      <c r="AB113" s="31">
        <f t="shared" si="298"/>
        <v>0</v>
      </c>
      <c r="AC113" s="31">
        <f t="shared" si="285"/>
        <v>262018.8</v>
      </c>
      <c r="AD113" s="31">
        <f t="shared" ref="AD113:AF113" si="299">AD115</f>
        <v>0</v>
      </c>
      <c r="AE113" s="31">
        <f t="shared" si="286"/>
        <v>262018.8</v>
      </c>
      <c r="AF113" s="31">
        <f t="shared" si="299"/>
        <v>0</v>
      </c>
      <c r="AG113" s="31">
        <f t="shared" si="287"/>
        <v>262018.8</v>
      </c>
      <c r="AH113" s="31">
        <f t="shared" ref="AH113:AJ113" si="300">AH115</f>
        <v>0</v>
      </c>
      <c r="AI113" s="31">
        <f t="shared" si="288"/>
        <v>262018.8</v>
      </c>
      <c r="AJ113" s="31">
        <f t="shared" si="300"/>
        <v>0</v>
      </c>
      <c r="AK113" s="31">
        <f t="shared" si="289"/>
        <v>262018.8</v>
      </c>
      <c r="AL113" s="42">
        <f t="shared" ref="AL113" si="301">AL115</f>
        <v>0</v>
      </c>
      <c r="AM113" s="68">
        <f t="shared" si="290"/>
        <v>262018.8</v>
      </c>
      <c r="AN113" s="31">
        <f t="shared" si="297"/>
        <v>0</v>
      </c>
      <c r="AO113" s="31">
        <f t="shared" si="297"/>
        <v>0</v>
      </c>
      <c r="AP113" s="31">
        <f t="shared" si="267"/>
        <v>0</v>
      </c>
      <c r="AQ113" s="31">
        <f t="shared" ref="AQ113:AS113" si="302">AQ115</f>
        <v>0</v>
      </c>
      <c r="AR113" s="31">
        <f t="shared" si="291"/>
        <v>0</v>
      </c>
      <c r="AS113" s="31">
        <f t="shared" si="302"/>
        <v>0</v>
      </c>
      <c r="AT113" s="31">
        <f t="shared" si="292"/>
        <v>0</v>
      </c>
      <c r="AU113" s="31">
        <f t="shared" ref="AU113:AW113" si="303">AU115</f>
        <v>0</v>
      </c>
      <c r="AV113" s="31">
        <f t="shared" si="293"/>
        <v>0</v>
      </c>
      <c r="AW113" s="31">
        <f t="shared" si="303"/>
        <v>0</v>
      </c>
      <c r="AX113" s="31">
        <f t="shared" si="294"/>
        <v>0</v>
      </c>
      <c r="AY113" s="31">
        <f t="shared" ref="AY113:BA113" si="304">AY115</f>
        <v>0</v>
      </c>
      <c r="AZ113" s="31">
        <f t="shared" si="295"/>
        <v>0</v>
      </c>
      <c r="BA113" s="42">
        <f t="shared" si="304"/>
        <v>0</v>
      </c>
      <c r="BB113" s="68">
        <f t="shared" si="296"/>
        <v>0</v>
      </c>
      <c r="BC113" s="25"/>
      <c r="BE113" s="8"/>
    </row>
    <row r="114" spans="1:57" x14ac:dyDescent="0.35">
      <c r="A114" s="96"/>
      <c r="B114" s="101" t="s">
        <v>5</v>
      </c>
      <c r="C114" s="104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68"/>
      <c r="P114" s="31"/>
      <c r="Q114" s="31"/>
      <c r="R114" s="31"/>
      <c r="S114" s="31"/>
      <c r="T114" s="31"/>
      <c r="U114" s="31"/>
      <c r="V114" s="31"/>
      <c r="W114" s="42"/>
      <c r="X114" s="68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42"/>
      <c r="AM114" s="68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42"/>
      <c r="BB114" s="68"/>
      <c r="BC114" s="25"/>
      <c r="BE114" s="8"/>
    </row>
    <row r="115" spans="1:57" ht="36" x14ac:dyDescent="0.35">
      <c r="A115" s="96"/>
      <c r="B115" s="101" t="s">
        <v>26</v>
      </c>
      <c r="C115" s="104"/>
      <c r="D115" s="31">
        <v>272906</v>
      </c>
      <c r="E115" s="31"/>
      <c r="F115" s="31">
        <f t="shared" si="265"/>
        <v>272906</v>
      </c>
      <c r="G115" s="31"/>
      <c r="H115" s="31">
        <f t="shared" ref="H115:H116" si="305">F115+G115</f>
        <v>272906</v>
      </c>
      <c r="I115" s="31"/>
      <c r="J115" s="31">
        <f t="shared" ref="J115:J116" si="306">H115+I115</f>
        <v>272906</v>
      </c>
      <c r="K115" s="31"/>
      <c r="L115" s="31">
        <f t="shared" ref="L115:L116" si="307">J115+K115</f>
        <v>272906</v>
      </c>
      <c r="M115" s="31"/>
      <c r="N115" s="31">
        <f t="shared" ref="N115:N116" si="308">L115+M115</f>
        <v>272906</v>
      </c>
      <c r="O115" s="68"/>
      <c r="P115" s="31">
        <f t="shared" ref="P115:P116" si="309">N115+O115</f>
        <v>272906</v>
      </c>
      <c r="Q115" s="31"/>
      <c r="R115" s="31">
        <f t="shared" ref="R115:R116" si="310">P115+Q115</f>
        <v>272906</v>
      </c>
      <c r="S115" s="31"/>
      <c r="T115" s="31">
        <f t="shared" ref="T115:T116" si="311">R115+S115</f>
        <v>272906</v>
      </c>
      <c r="U115" s="31"/>
      <c r="V115" s="31">
        <f t="shared" ref="V115:V116" si="312">T115+U115</f>
        <v>272906</v>
      </c>
      <c r="W115" s="42"/>
      <c r="X115" s="68">
        <f t="shared" ref="X115:X116" si="313">V115+W115</f>
        <v>272906</v>
      </c>
      <c r="Y115" s="31">
        <v>262018.8</v>
      </c>
      <c r="Z115" s="31"/>
      <c r="AA115" s="31">
        <f t="shared" si="266"/>
        <v>262018.8</v>
      </c>
      <c r="AB115" s="31"/>
      <c r="AC115" s="31">
        <f t="shared" ref="AC115:AC116" si="314">AA115+AB115</f>
        <v>262018.8</v>
      </c>
      <c r="AD115" s="31"/>
      <c r="AE115" s="31">
        <f t="shared" ref="AE115:AE116" si="315">AC115+AD115</f>
        <v>262018.8</v>
      </c>
      <c r="AF115" s="31"/>
      <c r="AG115" s="31">
        <f t="shared" ref="AG115:AG116" si="316">AE115+AF115</f>
        <v>262018.8</v>
      </c>
      <c r="AH115" s="31"/>
      <c r="AI115" s="31">
        <f t="shared" ref="AI115:AI116" si="317">AG115+AH115</f>
        <v>262018.8</v>
      </c>
      <c r="AJ115" s="31"/>
      <c r="AK115" s="31">
        <f t="shared" ref="AK115:AK116" si="318">AI115+AJ115</f>
        <v>262018.8</v>
      </c>
      <c r="AL115" s="42"/>
      <c r="AM115" s="68">
        <f t="shared" ref="AM115:AM116" si="319">AK115+AL115</f>
        <v>262018.8</v>
      </c>
      <c r="AN115" s="31">
        <v>0</v>
      </c>
      <c r="AO115" s="31"/>
      <c r="AP115" s="31">
        <f t="shared" si="267"/>
        <v>0</v>
      </c>
      <c r="AQ115" s="31"/>
      <c r="AR115" s="31">
        <f t="shared" ref="AR115:AR116" si="320">AP115+AQ115</f>
        <v>0</v>
      </c>
      <c r="AS115" s="31"/>
      <c r="AT115" s="31">
        <f t="shared" ref="AT115:AT116" si="321">AR115+AS115</f>
        <v>0</v>
      </c>
      <c r="AU115" s="31"/>
      <c r="AV115" s="31">
        <f t="shared" ref="AV115:AV116" si="322">AT115+AU115</f>
        <v>0</v>
      </c>
      <c r="AW115" s="31"/>
      <c r="AX115" s="31">
        <f t="shared" ref="AX115:AX116" si="323">AV115+AW115</f>
        <v>0</v>
      </c>
      <c r="AY115" s="31"/>
      <c r="AZ115" s="31">
        <f t="shared" ref="AZ115:AZ116" si="324">AX115+AY115</f>
        <v>0</v>
      </c>
      <c r="BA115" s="42"/>
      <c r="BB115" s="68">
        <f t="shared" ref="BB115:BB116" si="325">AZ115+BA115</f>
        <v>0</v>
      </c>
      <c r="BC115" s="25" t="s">
        <v>234</v>
      </c>
      <c r="BE115" s="8"/>
    </row>
    <row r="116" spans="1:57" ht="120" customHeight="1" x14ac:dyDescent="0.35">
      <c r="A116" s="96" t="s">
        <v>152</v>
      </c>
      <c r="B116" s="101" t="s">
        <v>134</v>
      </c>
      <c r="C116" s="104" t="s">
        <v>3</v>
      </c>
      <c r="D116" s="31">
        <f>D118</f>
        <v>84835.199999999997</v>
      </c>
      <c r="E116" s="31">
        <f>E118</f>
        <v>0</v>
      </c>
      <c r="F116" s="31">
        <f t="shared" si="265"/>
        <v>84835.199999999997</v>
      </c>
      <c r="G116" s="31">
        <f>G118</f>
        <v>0</v>
      </c>
      <c r="H116" s="31">
        <f t="shared" si="305"/>
        <v>84835.199999999997</v>
      </c>
      <c r="I116" s="31">
        <f>I118</f>
        <v>0</v>
      </c>
      <c r="J116" s="31">
        <f t="shared" si="306"/>
        <v>84835.199999999997</v>
      </c>
      <c r="K116" s="31">
        <f>K118</f>
        <v>0</v>
      </c>
      <c r="L116" s="31">
        <f t="shared" si="307"/>
        <v>84835.199999999997</v>
      </c>
      <c r="M116" s="31">
        <f>M118</f>
        <v>0</v>
      </c>
      <c r="N116" s="31">
        <f t="shared" si="308"/>
        <v>84835.199999999997</v>
      </c>
      <c r="O116" s="68">
        <f>O118</f>
        <v>0</v>
      </c>
      <c r="P116" s="31">
        <f t="shared" si="309"/>
        <v>84835.199999999997</v>
      </c>
      <c r="Q116" s="31">
        <f>Q118</f>
        <v>0</v>
      </c>
      <c r="R116" s="31">
        <f t="shared" si="310"/>
        <v>84835.199999999997</v>
      </c>
      <c r="S116" s="31">
        <f>S118</f>
        <v>0</v>
      </c>
      <c r="T116" s="31">
        <f t="shared" si="311"/>
        <v>84835.199999999997</v>
      </c>
      <c r="U116" s="31">
        <f>U118</f>
        <v>0</v>
      </c>
      <c r="V116" s="31">
        <f t="shared" si="312"/>
        <v>84835.199999999997</v>
      </c>
      <c r="W116" s="42">
        <f>W118</f>
        <v>0</v>
      </c>
      <c r="X116" s="68">
        <f t="shared" si="313"/>
        <v>84835.199999999997</v>
      </c>
      <c r="Y116" s="31">
        <f t="shared" ref="Y116:AO116" si="326">Y118</f>
        <v>82155.399999999994</v>
      </c>
      <c r="Z116" s="31">
        <f t="shared" ref="Z116:AB116" si="327">Z118</f>
        <v>0</v>
      </c>
      <c r="AA116" s="31">
        <f t="shared" si="266"/>
        <v>82155.399999999994</v>
      </c>
      <c r="AB116" s="31">
        <f t="shared" si="327"/>
        <v>0</v>
      </c>
      <c r="AC116" s="31">
        <f t="shared" si="314"/>
        <v>82155.399999999994</v>
      </c>
      <c r="AD116" s="31">
        <f t="shared" ref="AD116:AF116" si="328">AD118</f>
        <v>0</v>
      </c>
      <c r="AE116" s="31">
        <f t="shared" si="315"/>
        <v>82155.399999999994</v>
      </c>
      <c r="AF116" s="31">
        <f t="shared" si="328"/>
        <v>0</v>
      </c>
      <c r="AG116" s="31">
        <f t="shared" si="316"/>
        <v>82155.399999999994</v>
      </c>
      <c r="AH116" s="31">
        <f t="shared" ref="AH116:AJ116" si="329">AH118</f>
        <v>0</v>
      </c>
      <c r="AI116" s="31">
        <f t="shared" si="317"/>
        <v>82155.399999999994</v>
      </c>
      <c r="AJ116" s="31">
        <f t="shared" si="329"/>
        <v>0</v>
      </c>
      <c r="AK116" s="31">
        <f t="shared" si="318"/>
        <v>82155.399999999994</v>
      </c>
      <c r="AL116" s="42">
        <f t="shared" ref="AL116" si="330">AL118</f>
        <v>0</v>
      </c>
      <c r="AM116" s="68">
        <f t="shared" si="319"/>
        <v>82155.399999999994</v>
      </c>
      <c r="AN116" s="31">
        <f t="shared" si="326"/>
        <v>78582.2</v>
      </c>
      <c r="AO116" s="31">
        <f t="shared" si="326"/>
        <v>0</v>
      </c>
      <c r="AP116" s="31">
        <f t="shared" si="267"/>
        <v>78582.2</v>
      </c>
      <c r="AQ116" s="31">
        <f t="shared" ref="AQ116:AS116" si="331">AQ118</f>
        <v>0</v>
      </c>
      <c r="AR116" s="31">
        <f t="shared" si="320"/>
        <v>78582.2</v>
      </c>
      <c r="AS116" s="31">
        <f t="shared" si="331"/>
        <v>0</v>
      </c>
      <c r="AT116" s="31">
        <f t="shared" si="321"/>
        <v>78582.2</v>
      </c>
      <c r="AU116" s="31">
        <f t="shared" ref="AU116:AW116" si="332">AU118</f>
        <v>0</v>
      </c>
      <c r="AV116" s="31">
        <f t="shared" si="322"/>
        <v>78582.2</v>
      </c>
      <c r="AW116" s="31">
        <f t="shared" si="332"/>
        <v>0</v>
      </c>
      <c r="AX116" s="31">
        <f t="shared" si="323"/>
        <v>78582.2</v>
      </c>
      <c r="AY116" s="31">
        <f t="shared" ref="AY116:BA116" si="333">AY118</f>
        <v>0</v>
      </c>
      <c r="AZ116" s="31">
        <f t="shared" si="324"/>
        <v>78582.2</v>
      </c>
      <c r="BA116" s="42">
        <f t="shared" si="333"/>
        <v>0</v>
      </c>
      <c r="BB116" s="68">
        <f t="shared" si="325"/>
        <v>78582.2</v>
      </c>
      <c r="BC116" s="25"/>
      <c r="BE116" s="8"/>
    </row>
    <row r="117" spans="1:57" x14ac:dyDescent="0.35">
      <c r="A117" s="96"/>
      <c r="B117" s="101" t="s">
        <v>5</v>
      </c>
      <c r="C117" s="104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68"/>
      <c r="P117" s="31"/>
      <c r="Q117" s="31"/>
      <c r="R117" s="31"/>
      <c r="S117" s="31"/>
      <c r="T117" s="31"/>
      <c r="U117" s="31"/>
      <c r="V117" s="31"/>
      <c r="W117" s="42"/>
      <c r="X117" s="68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42"/>
      <c r="AM117" s="68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42"/>
      <c r="BB117" s="68"/>
      <c r="BC117" s="25"/>
      <c r="BE117" s="8"/>
    </row>
    <row r="118" spans="1:57" x14ac:dyDescent="0.35">
      <c r="A118" s="96"/>
      <c r="B118" s="101" t="s">
        <v>12</v>
      </c>
      <c r="C118" s="104"/>
      <c r="D118" s="31">
        <v>84835.199999999997</v>
      </c>
      <c r="E118" s="31"/>
      <c r="F118" s="31">
        <f t="shared" si="265"/>
        <v>84835.199999999997</v>
      </c>
      <c r="G118" s="31"/>
      <c r="H118" s="31">
        <f t="shared" ref="H118:H119" si="334">F118+G118</f>
        <v>84835.199999999997</v>
      </c>
      <c r="I118" s="31"/>
      <c r="J118" s="31">
        <f t="shared" ref="J118:J119" si="335">H118+I118</f>
        <v>84835.199999999997</v>
      </c>
      <c r="K118" s="31"/>
      <c r="L118" s="31">
        <f t="shared" ref="L118:L119" si="336">J118+K118</f>
        <v>84835.199999999997</v>
      </c>
      <c r="M118" s="31"/>
      <c r="N118" s="31">
        <f t="shared" ref="N118:N119" si="337">L118+M118</f>
        <v>84835.199999999997</v>
      </c>
      <c r="O118" s="68"/>
      <c r="P118" s="31">
        <f t="shared" ref="P118:P119" si="338">N118+O118</f>
        <v>84835.199999999997</v>
      </c>
      <c r="Q118" s="31"/>
      <c r="R118" s="31">
        <f t="shared" ref="R118:R119" si="339">P118+Q118</f>
        <v>84835.199999999997</v>
      </c>
      <c r="S118" s="31"/>
      <c r="T118" s="31">
        <f t="shared" ref="T118:T119" si="340">R118+S118</f>
        <v>84835.199999999997</v>
      </c>
      <c r="U118" s="31"/>
      <c r="V118" s="31">
        <f t="shared" ref="V118:V119" si="341">T118+U118</f>
        <v>84835.199999999997</v>
      </c>
      <c r="W118" s="42"/>
      <c r="X118" s="68">
        <f t="shared" ref="X118:X119" si="342">V118+W118</f>
        <v>84835.199999999997</v>
      </c>
      <c r="Y118" s="31">
        <v>82155.399999999994</v>
      </c>
      <c r="Z118" s="31"/>
      <c r="AA118" s="31">
        <f t="shared" si="266"/>
        <v>82155.399999999994</v>
      </c>
      <c r="AB118" s="31"/>
      <c r="AC118" s="31">
        <f t="shared" ref="AC118:AC119" si="343">AA118+AB118</f>
        <v>82155.399999999994</v>
      </c>
      <c r="AD118" s="31"/>
      <c r="AE118" s="31">
        <f t="shared" ref="AE118:AE119" si="344">AC118+AD118</f>
        <v>82155.399999999994</v>
      </c>
      <c r="AF118" s="31"/>
      <c r="AG118" s="31">
        <f t="shared" ref="AG118:AG119" si="345">AE118+AF118</f>
        <v>82155.399999999994</v>
      </c>
      <c r="AH118" s="31"/>
      <c r="AI118" s="31">
        <f t="shared" ref="AI118:AI119" si="346">AG118+AH118</f>
        <v>82155.399999999994</v>
      </c>
      <c r="AJ118" s="31"/>
      <c r="AK118" s="31">
        <f t="shared" ref="AK118:AK119" si="347">AI118+AJ118</f>
        <v>82155.399999999994</v>
      </c>
      <c r="AL118" s="42"/>
      <c r="AM118" s="68">
        <f t="shared" ref="AM118:AM119" si="348">AK118+AL118</f>
        <v>82155.399999999994</v>
      </c>
      <c r="AN118" s="31">
        <v>78582.2</v>
      </c>
      <c r="AO118" s="31"/>
      <c r="AP118" s="31">
        <f t="shared" si="267"/>
        <v>78582.2</v>
      </c>
      <c r="AQ118" s="31"/>
      <c r="AR118" s="31">
        <f t="shared" ref="AR118:AR119" si="349">AP118+AQ118</f>
        <v>78582.2</v>
      </c>
      <c r="AS118" s="31"/>
      <c r="AT118" s="31">
        <f t="shared" ref="AT118:AT119" si="350">AR118+AS118</f>
        <v>78582.2</v>
      </c>
      <c r="AU118" s="31"/>
      <c r="AV118" s="31">
        <f t="shared" ref="AV118:AV119" si="351">AT118+AU118</f>
        <v>78582.2</v>
      </c>
      <c r="AW118" s="31"/>
      <c r="AX118" s="31">
        <f t="shared" ref="AX118:AX119" si="352">AV118+AW118</f>
        <v>78582.2</v>
      </c>
      <c r="AY118" s="31"/>
      <c r="AZ118" s="31">
        <f t="shared" ref="AZ118:AZ119" si="353">AX118+AY118</f>
        <v>78582.2</v>
      </c>
      <c r="BA118" s="42"/>
      <c r="BB118" s="68">
        <f t="shared" ref="BB118:BB119" si="354">AZ118+BA118</f>
        <v>78582.2</v>
      </c>
      <c r="BC118" s="25" t="s">
        <v>232</v>
      </c>
      <c r="BE118" s="8"/>
    </row>
    <row r="119" spans="1:57" ht="54" x14ac:dyDescent="0.35">
      <c r="A119" s="96" t="s">
        <v>153</v>
      </c>
      <c r="B119" s="101" t="s">
        <v>135</v>
      </c>
      <c r="C119" s="104" t="s">
        <v>3</v>
      </c>
      <c r="D119" s="31">
        <f>D121+D122</f>
        <v>143054.29999999999</v>
      </c>
      <c r="E119" s="31">
        <f>E121+E122</f>
        <v>0</v>
      </c>
      <c r="F119" s="31">
        <f t="shared" si="265"/>
        <v>143054.29999999999</v>
      </c>
      <c r="G119" s="31">
        <f>G121+G122</f>
        <v>0</v>
      </c>
      <c r="H119" s="31">
        <f t="shared" si="334"/>
        <v>143054.29999999999</v>
      </c>
      <c r="I119" s="31">
        <f>I121+I122</f>
        <v>0</v>
      </c>
      <c r="J119" s="31">
        <f t="shared" si="335"/>
        <v>143054.29999999999</v>
      </c>
      <c r="K119" s="31">
        <f>K121+K122</f>
        <v>0</v>
      </c>
      <c r="L119" s="31">
        <f t="shared" si="336"/>
        <v>143054.29999999999</v>
      </c>
      <c r="M119" s="31">
        <f>M121+M122</f>
        <v>0</v>
      </c>
      <c r="N119" s="31">
        <f t="shared" si="337"/>
        <v>143054.29999999999</v>
      </c>
      <c r="O119" s="68">
        <f>O121+O122</f>
        <v>0</v>
      </c>
      <c r="P119" s="31">
        <f t="shared" si="338"/>
        <v>143054.29999999999</v>
      </c>
      <c r="Q119" s="31">
        <f>Q121+Q122</f>
        <v>0</v>
      </c>
      <c r="R119" s="31">
        <f t="shared" si="339"/>
        <v>143054.29999999999</v>
      </c>
      <c r="S119" s="31">
        <f>S121+S122</f>
        <v>0</v>
      </c>
      <c r="T119" s="31">
        <f t="shared" si="340"/>
        <v>143054.29999999999</v>
      </c>
      <c r="U119" s="31">
        <f>U121+U122</f>
        <v>0</v>
      </c>
      <c r="V119" s="31">
        <f t="shared" si="341"/>
        <v>143054.29999999999</v>
      </c>
      <c r="W119" s="42">
        <f>W121+W122</f>
        <v>0</v>
      </c>
      <c r="X119" s="68">
        <f t="shared" si="342"/>
        <v>143054.29999999999</v>
      </c>
      <c r="Y119" s="31">
        <f t="shared" ref="Y119:AO119" si="355">Y121+Y122</f>
        <v>138461.1</v>
      </c>
      <c r="Z119" s="31">
        <f t="shared" ref="Z119:AB119" si="356">Z121+Z122</f>
        <v>0</v>
      </c>
      <c r="AA119" s="31">
        <f t="shared" si="266"/>
        <v>138461.1</v>
      </c>
      <c r="AB119" s="31">
        <f t="shared" si="356"/>
        <v>0</v>
      </c>
      <c r="AC119" s="31">
        <f t="shared" si="343"/>
        <v>138461.1</v>
      </c>
      <c r="AD119" s="31">
        <f t="shared" ref="AD119:AF119" si="357">AD121+AD122</f>
        <v>0</v>
      </c>
      <c r="AE119" s="31">
        <f t="shared" si="344"/>
        <v>138461.1</v>
      </c>
      <c r="AF119" s="31">
        <f t="shared" si="357"/>
        <v>0</v>
      </c>
      <c r="AG119" s="31">
        <f t="shared" si="345"/>
        <v>138461.1</v>
      </c>
      <c r="AH119" s="31">
        <f t="shared" ref="AH119:AJ119" si="358">AH121+AH122</f>
        <v>0</v>
      </c>
      <c r="AI119" s="31">
        <f t="shared" si="346"/>
        <v>138461.1</v>
      </c>
      <c r="AJ119" s="31">
        <f t="shared" si="358"/>
        <v>0</v>
      </c>
      <c r="AK119" s="31">
        <f t="shared" si="347"/>
        <v>138461.1</v>
      </c>
      <c r="AL119" s="42">
        <f t="shared" ref="AL119" si="359">AL121+AL122</f>
        <v>0</v>
      </c>
      <c r="AM119" s="68">
        <f t="shared" si="348"/>
        <v>138461.1</v>
      </c>
      <c r="AN119" s="31">
        <f t="shared" si="355"/>
        <v>132336.9</v>
      </c>
      <c r="AO119" s="31">
        <f t="shared" si="355"/>
        <v>0</v>
      </c>
      <c r="AP119" s="31">
        <f t="shared" si="267"/>
        <v>132336.9</v>
      </c>
      <c r="AQ119" s="31">
        <f t="shared" ref="AQ119:AS119" si="360">AQ121+AQ122</f>
        <v>0</v>
      </c>
      <c r="AR119" s="31">
        <f t="shared" si="349"/>
        <v>132336.9</v>
      </c>
      <c r="AS119" s="31">
        <f t="shared" si="360"/>
        <v>0</v>
      </c>
      <c r="AT119" s="31">
        <f t="shared" si="350"/>
        <v>132336.9</v>
      </c>
      <c r="AU119" s="31">
        <f t="shared" ref="AU119:AW119" si="361">AU121+AU122</f>
        <v>0</v>
      </c>
      <c r="AV119" s="31">
        <f t="shared" si="351"/>
        <v>132336.9</v>
      </c>
      <c r="AW119" s="31">
        <f t="shared" si="361"/>
        <v>0</v>
      </c>
      <c r="AX119" s="31">
        <f t="shared" si="352"/>
        <v>132336.9</v>
      </c>
      <c r="AY119" s="31">
        <f t="shared" ref="AY119:BA119" si="362">AY121+AY122</f>
        <v>0</v>
      </c>
      <c r="AZ119" s="31">
        <f t="shared" si="353"/>
        <v>132336.9</v>
      </c>
      <c r="BA119" s="42">
        <f t="shared" si="362"/>
        <v>0</v>
      </c>
      <c r="BB119" s="68">
        <f t="shared" si="354"/>
        <v>132336.9</v>
      </c>
      <c r="BC119" s="25"/>
      <c r="BE119" s="8"/>
    </row>
    <row r="120" spans="1:57" x14ac:dyDescent="0.35">
      <c r="A120" s="96"/>
      <c r="B120" s="101" t="s">
        <v>5</v>
      </c>
      <c r="C120" s="104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68"/>
      <c r="P120" s="31"/>
      <c r="Q120" s="31"/>
      <c r="R120" s="31"/>
      <c r="S120" s="31"/>
      <c r="T120" s="31"/>
      <c r="U120" s="31"/>
      <c r="V120" s="31"/>
      <c r="W120" s="42"/>
      <c r="X120" s="68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42"/>
      <c r="AM120" s="68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42"/>
      <c r="BB120" s="68"/>
      <c r="BC120" s="25"/>
      <c r="BE120" s="8"/>
    </row>
    <row r="121" spans="1:57" x14ac:dyDescent="0.35">
      <c r="A121" s="96"/>
      <c r="B121" s="101" t="s">
        <v>12</v>
      </c>
      <c r="C121" s="104"/>
      <c r="D121" s="31">
        <v>35763.599999999999</v>
      </c>
      <c r="E121" s="31"/>
      <c r="F121" s="31">
        <f t="shared" si="265"/>
        <v>35763.599999999999</v>
      </c>
      <c r="G121" s="31"/>
      <c r="H121" s="31">
        <f t="shared" ref="H121:H123" si="363">F121+G121</f>
        <v>35763.599999999999</v>
      </c>
      <c r="I121" s="31"/>
      <c r="J121" s="31">
        <f t="shared" ref="J121:J123" si="364">H121+I121</f>
        <v>35763.599999999999</v>
      </c>
      <c r="K121" s="31"/>
      <c r="L121" s="31">
        <f t="shared" ref="L121:L123" si="365">J121+K121</f>
        <v>35763.599999999999</v>
      </c>
      <c r="M121" s="31"/>
      <c r="N121" s="31">
        <f t="shared" ref="N121:N123" si="366">L121+M121</f>
        <v>35763.599999999999</v>
      </c>
      <c r="O121" s="68"/>
      <c r="P121" s="31">
        <f t="shared" ref="P121:P123" si="367">N121+O121</f>
        <v>35763.599999999999</v>
      </c>
      <c r="Q121" s="31"/>
      <c r="R121" s="31">
        <f t="shared" ref="R121:R123" si="368">P121+Q121</f>
        <v>35763.599999999999</v>
      </c>
      <c r="S121" s="31"/>
      <c r="T121" s="31">
        <f t="shared" ref="T121:T123" si="369">R121+S121</f>
        <v>35763.599999999999</v>
      </c>
      <c r="U121" s="31"/>
      <c r="V121" s="31">
        <f t="shared" ref="V121:V123" si="370">T121+U121</f>
        <v>35763.599999999999</v>
      </c>
      <c r="W121" s="42"/>
      <c r="X121" s="68">
        <f t="shared" ref="X121:X123" si="371">V121+W121</f>
        <v>35763.599999999999</v>
      </c>
      <c r="Y121" s="31">
        <v>34615.300000000003</v>
      </c>
      <c r="Z121" s="31"/>
      <c r="AA121" s="31">
        <f t="shared" si="266"/>
        <v>34615.300000000003</v>
      </c>
      <c r="AB121" s="31"/>
      <c r="AC121" s="31">
        <f t="shared" ref="AC121:AC123" si="372">AA121+AB121</f>
        <v>34615.300000000003</v>
      </c>
      <c r="AD121" s="31"/>
      <c r="AE121" s="31">
        <f t="shared" ref="AE121:AE123" si="373">AC121+AD121</f>
        <v>34615.300000000003</v>
      </c>
      <c r="AF121" s="31"/>
      <c r="AG121" s="31">
        <f t="shared" ref="AG121:AG123" si="374">AE121+AF121</f>
        <v>34615.300000000003</v>
      </c>
      <c r="AH121" s="31"/>
      <c r="AI121" s="31">
        <f t="shared" ref="AI121:AI123" si="375">AG121+AH121</f>
        <v>34615.300000000003</v>
      </c>
      <c r="AJ121" s="31"/>
      <c r="AK121" s="31">
        <f t="shared" ref="AK121:AK123" si="376">AI121+AJ121</f>
        <v>34615.300000000003</v>
      </c>
      <c r="AL121" s="42"/>
      <c r="AM121" s="68">
        <f t="shared" ref="AM121:AM123" si="377">AK121+AL121</f>
        <v>34615.300000000003</v>
      </c>
      <c r="AN121" s="31">
        <v>33084.199999999997</v>
      </c>
      <c r="AO121" s="31"/>
      <c r="AP121" s="31">
        <f t="shared" si="267"/>
        <v>33084.199999999997</v>
      </c>
      <c r="AQ121" s="31"/>
      <c r="AR121" s="31">
        <f t="shared" ref="AR121:AR123" si="378">AP121+AQ121</f>
        <v>33084.199999999997</v>
      </c>
      <c r="AS121" s="31"/>
      <c r="AT121" s="31">
        <f t="shared" ref="AT121:AT123" si="379">AR121+AS121</f>
        <v>33084.199999999997</v>
      </c>
      <c r="AU121" s="31"/>
      <c r="AV121" s="31">
        <f t="shared" ref="AV121:AV123" si="380">AT121+AU121</f>
        <v>33084.199999999997</v>
      </c>
      <c r="AW121" s="31"/>
      <c r="AX121" s="31">
        <f t="shared" ref="AX121:AX123" si="381">AV121+AW121</f>
        <v>33084.199999999997</v>
      </c>
      <c r="AY121" s="31"/>
      <c r="AZ121" s="31">
        <f t="shared" ref="AZ121:AZ123" si="382">AX121+AY121</f>
        <v>33084.199999999997</v>
      </c>
      <c r="BA121" s="42"/>
      <c r="BB121" s="68">
        <f t="shared" ref="BB121:BB123" si="383">AZ121+BA121</f>
        <v>33084.199999999997</v>
      </c>
      <c r="BC121" s="25" t="s">
        <v>233</v>
      </c>
      <c r="BE121" s="8"/>
    </row>
    <row r="122" spans="1:57" x14ac:dyDescent="0.35">
      <c r="A122" s="96"/>
      <c r="B122" s="101" t="s">
        <v>19</v>
      </c>
      <c r="C122" s="104"/>
      <c r="D122" s="31">
        <v>107290.7</v>
      </c>
      <c r="E122" s="31"/>
      <c r="F122" s="31">
        <f t="shared" si="265"/>
        <v>107290.7</v>
      </c>
      <c r="G122" s="31"/>
      <c r="H122" s="31">
        <f t="shared" si="363"/>
        <v>107290.7</v>
      </c>
      <c r="I122" s="31"/>
      <c r="J122" s="31">
        <f t="shared" si="364"/>
        <v>107290.7</v>
      </c>
      <c r="K122" s="31"/>
      <c r="L122" s="31">
        <f t="shared" si="365"/>
        <v>107290.7</v>
      </c>
      <c r="M122" s="31"/>
      <c r="N122" s="31">
        <f t="shared" si="366"/>
        <v>107290.7</v>
      </c>
      <c r="O122" s="68"/>
      <c r="P122" s="31">
        <f t="shared" si="367"/>
        <v>107290.7</v>
      </c>
      <c r="Q122" s="31"/>
      <c r="R122" s="31">
        <f t="shared" si="368"/>
        <v>107290.7</v>
      </c>
      <c r="S122" s="31"/>
      <c r="T122" s="31">
        <f t="shared" si="369"/>
        <v>107290.7</v>
      </c>
      <c r="U122" s="31"/>
      <c r="V122" s="31">
        <f t="shared" si="370"/>
        <v>107290.7</v>
      </c>
      <c r="W122" s="42"/>
      <c r="X122" s="68">
        <f t="shared" si="371"/>
        <v>107290.7</v>
      </c>
      <c r="Y122" s="31">
        <v>103845.8</v>
      </c>
      <c r="Z122" s="31"/>
      <c r="AA122" s="31">
        <f t="shared" si="266"/>
        <v>103845.8</v>
      </c>
      <c r="AB122" s="31"/>
      <c r="AC122" s="31">
        <f t="shared" si="372"/>
        <v>103845.8</v>
      </c>
      <c r="AD122" s="31"/>
      <c r="AE122" s="31">
        <f t="shared" si="373"/>
        <v>103845.8</v>
      </c>
      <c r="AF122" s="31"/>
      <c r="AG122" s="31">
        <f t="shared" si="374"/>
        <v>103845.8</v>
      </c>
      <c r="AH122" s="31"/>
      <c r="AI122" s="31">
        <f t="shared" si="375"/>
        <v>103845.8</v>
      </c>
      <c r="AJ122" s="31"/>
      <c r="AK122" s="31">
        <f t="shared" si="376"/>
        <v>103845.8</v>
      </c>
      <c r="AL122" s="42"/>
      <c r="AM122" s="68">
        <f t="shared" si="377"/>
        <v>103845.8</v>
      </c>
      <c r="AN122" s="31">
        <v>99252.7</v>
      </c>
      <c r="AO122" s="31"/>
      <c r="AP122" s="31">
        <f t="shared" si="267"/>
        <v>99252.7</v>
      </c>
      <c r="AQ122" s="31"/>
      <c r="AR122" s="31">
        <f t="shared" si="378"/>
        <v>99252.7</v>
      </c>
      <c r="AS122" s="31"/>
      <c r="AT122" s="31">
        <f t="shared" si="379"/>
        <v>99252.7</v>
      </c>
      <c r="AU122" s="31"/>
      <c r="AV122" s="31">
        <f t="shared" si="380"/>
        <v>99252.7</v>
      </c>
      <c r="AW122" s="31"/>
      <c r="AX122" s="31">
        <f t="shared" si="381"/>
        <v>99252.7</v>
      </c>
      <c r="AY122" s="31"/>
      <c r="AZ122" s="31">
        <f t="shared" si="382"/>
        <v>99252.7</v>
      </c>
      <c r="BA122" s="42"/>
      <c r="BB122" s="68">
        <f t="shared" si="383"/>
        <v>99252.7</v>
      </c>
      <c r="BC122" s="25" t="s">
        <v>233</v>
      </c>
      <c r="BE122" s="8"/>
    </row>
    <row r="123" spans="1:57" ht="54" x14ac:dyDescent="0.35">
      <c r="A123" s="96" t="s">
        <v>154</v>
      </c>
      <c r="B123" s="101" t="s">
        <v>354</v>
      </c>
      <c r="C123" s="104" t="s">
        <v>32</v>
      </c>
      <c r="D123" s="31"/>
      <c r="E123" s="31">
        <f>E125</f>
        <v>11500.2</v>
      </c>
      <c r="F123" s="31">
        <f t="shared" si="265"/>
        <v>11500.2</v>
      </c>
      <c r="G123" s="31">
        <f>G125</f>
        <v>0</v>
      </c>
      <c r="H123" s="31">
        <f t="shared" si="363"/>
        <v>11500.2</v>
      </c>
      <c r="I123" s="31">
        <f>I125</f>
        <v>0</v>
      </c>
      <c r="J123" s="31">
        <f t="shared" si="364"/>
        <v>11500.2</v>
      </c>
      <c r="K123" s="31">
        <f>K125</f>
        <v>0</v>
      </c>
      <c r="L123" s="31">
        <f t="shared" si="365"/>
        <v>11500.2</v>
      </c>
      <c r="M123" s="31">
        <f>M125</f>
        <v>0</v>
      </c>
      <c r="N123" s="31">
        <f t="shared" si="366"/>
        <v>11500.2</v>
      </c>
      <c r="O123" s="68">
        <f>O125</f>
        <v>0</v>
      </c>
      <c r="P123" s="31">
        <f t="shared" si="367"/>
        <v>11500.2</v>
      </c>
      <c r="Q123" s="31">
        <f>Q125</f>
        <v>0</v>
      </c>
      <c r="R123" s="31">
        <f t="shared" si="368"/>
        <v>11500.2</v>
      </c>
      <c r="S123" s="31">
        <f>S125</f>
        <v>0</v>
      </c>
      <c r="T123" s="31">
        <f t="shared" si="369"/>
        <v>11500.2</v>
      </c>
      <c r="U123" s="31">
        <f>U125</f>
        <v>0</v>
      </c>
      <c r="V123" s="31">
        <f t="shared" si="370"/>
        <v>11500.2</v>
      </c>
      <c r="W123" s="42">
        <f>W125</f>
        <v>0</v>
      </c>
      <c r="X123" s="68">
        <f t="shared" si="371"/>
        <v>11500.2</v>
      </c>
      <c r="Y123" s="31"/>
      <c r="Z123" s="31">
        <f>Z125</f>
        <v>583233.69999999995</v>
      </c>
      <c r="AA123" s="31">
        <f t="shared" si="266"/>
        <v>583233.69999999995</v>
      </c>
      <c r="AB123" s="31">
        <f>AB125</f>
        <v>0</v>
      </c>
      <c r="AC123" s="31">
        <f t="shared" si="372"/>
        <v>583233.69999999995</v>
      </c>
      <c r="AD123" s="31">
        <f>AD125</f>
        <v>0</v>
      </c>
      <c r="AE123" s="31">
        <f t="shared" si="373"/>
        <v>583233.69999999995</v>
      </c>
      <c r="AF123" s="31">
        <f>AF125</f>
        <v>0</v>
      </c>
      <c r="AG123" s="31">
        <f t="shared" si="374"/>
        <v>583233.69999999995</v>
      </c>
      <c r="AH123" s="31">
        <f>AH125</f>
        <v>0</v>
      </c>
      <c r="AI123" s="31">
        <f t="shared" si="375"/>
        <v>583233.69999999995</v>
      </c>
      <c r="AJ123" s="31">
        <f>AJ125</f>
        <v>0</v>
      </c>
      <c r="AK123" s="31">
        <f t="shared" si="376"/>
        <v>583233.69999999995</v>
      </c>
      <c r="AL123" s="42">
        <f>AL125</f>
        <v>0</v>
      </c>
      <c r="AM123" s="68">
        <f t="shared" si="377"/>
        <v>583233.69999999995</v>
      </c>
      <c r="AN123" s="31"/>
      <c r="AO123" s="31"/>
      <c r="AP123" s="31">
        <f t="shared" si="267"/>
        <v>0</v>
      </c>
      <c r="AQ123" s="31"/>
      <c r="AR123" s="31">
        <f t="shared" si="378"/>
        <v>0</v>
      </c>
      <c r="AS123" s="31"/>
      <c r="AT123" s="31">
        <f t="shared" si="379"/>
        <v>0</v>
      </c>
      <c r="AU123" s="31"/>
      <c r="AV123" s="31">
        <f t="shared" si="380"/>
        <v>0</v>
      </c>
      <c r="AW123" s="31"/>
      <c r="AX123" s="31">
        <f t="shared" si="381"/>
        <v>0</v>
      </c>
      <c r="AY123" s="31"/>
      <c r="AZ123" s="31">
        <f t="shared" si="382"/>
        <v>0</v>
      </c>
      <c r="BA123" s="42"/>
      <c r="BB123" s="68">
        <f t="shared" si="383"/>
        <v>0</v>
      </c>
      <c r="BC123" s="25"/>
      <c r="BE123" s="8"/>
    </row>
    <row r="124" spans="1:57" x14ac:dyDescent="0.35">
      <c r="A124" s="96"/>
      <c r="B124" s="101" t="s">
        <v>5</v>
      </c>
      <c r="C124" s="104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68"/>
      <c r="P124" s="31"/>
      <c r="Q124" s="31"/>
      <c r="R124" s="31"/>
      <c r="S124" s="31"/>
      <c r="T124" s="31"/>
      <c r="U124" s="31"/>
      <c r="V124" s="31"/>
      <c r="W124" s="42"/>
      <c r="X124" s="68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42"/>
      <c r="AM124" s="68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42"/>
      <c r="BB124" s="68"/>
      <c r="BC124" s="25"/>
      <c r="BE124" s="8"/>
    </row>
    <row r="125" spans="1:57" ht="36" x14ac:dyDescent="0.35">
      <c r="A125" s="96"/>
      <c r="B125" s="101" t="s">
        <v>26</v>
      </c>
      <c r="C125" s="104"/>
      <c r="D125" s="31"/>
      <c r="E125" s="31">
        <v>11500.2</v>
      </c>
      <c r="F125" s="31">
        <f t="shared" si="265"/>
        <v>11500.2</v>
      </c>
      <c r="G125" s="31"/>
      <c r="H125" s="31">
        <f t="shared" ref="H125:H126" si="384">F125+G125</f>
        <v>11500.2</v>
      </c>
      <c r="I125" s="31"/>
      <c r="J125" s="31">
        <f t="shared" ref="J125:J126" si="385">H125+I125</f>
        <v>11500.2</v>
      </c>
      <c r="K125" s="31"/>
      <c r="L125" s="31">
        <f t="shared" ref="L125:L126" si="386">J125+K125</f>
        <v>11500.2</v>
      </c>
      <c r="M125" s="31"/>
      <c r="N125" s="31">
        <f t="shared" ref="N125:N126" si="387">L125+M125</f>
        <v>11500.2</v>
      </c>
      <c r="O125" s="68"/>
      <c r="P125" s="31">
        <f t="shared" ref="P125:P126" si="388">N125+O125</f>
        <v>11500.2</v>
      </c>
      <c r="Q125" s="31"/>
      <c r="R125" s="31">
        <f t="shared" ref="R125:R126" si="389">P125+Q125</f>
        <v>11500.2</v>
      </c>
      <c r="S125" s="31"/>
      <c r="T125" s="31">
        <f t="shared" ref="T125:T126" si="390">R125+S125</f>
        <v>11500.2</v>
      </c>
      <c r="U125" s="31"/>
      <c r="V125" s="31">
        <f t="shared" ref="V125:V126" si="391">T125+U125</f>
        <v>11500.2</v>
      </c>
      <c r="W125" s="42"/>
      <c r="X125" s="68">
        <f t="shared" ref="X125:X126" si="392">V125+W125</f>
        <v>11500.2</v>
      </c>
      <c r="Y125" s="31"/>
      <c r="Z125" s="31">
        <v>583233.69999999995</v>
      </c>
      <c r="AA125" s="31">
        <f t="shared" si="266"/>
        <v>583233.69999999995</v>
      </c>
      <c r="AB125" s="31"/>
      <c r="AC125" s="31">
        <f t="shared" ref="AC125:AC126" si="393">AA125+AB125</f>
        <v>583233.69999999995</v>
      </c>
      <c r="AD125" s="31"/>
      <c r="AE125" s="31">
        <f t="shared" ref="AE125:AE126" si="394">AC125+AD125</f>
        <v>583233.69999999995</v>
      </c>
      <c r="AF125" s="31"/>
      <c r="AG125" s="31">
        <f t="shared" ref="AG125:AG126" si="395">AE125+AF125</f>
        <v>583233.69999999995</v>
      </c>
      <c r="AH125" s="31"/>
      <c r="AI125" s="31">
        <f t="shared" ref="AI125:AI126" si="396">AG125+AH125</f>
        <v>583233.69999999995</v>
      </c>
      <c r="AJ125" s="31"/>
      <c r="AK125" s="31">
        <f t="shared" ref="AK125:AK126" si="397">AI125+AJ125</f>
        <v>583233.69999999995</v>
      </c>
      <c r="AL125" s="42"/>
      <c r="AM125" s="68">
        <f t="shared" ref="AM125:AM126" si="398">AK125+AL125</f>
        <v>583233.69999999995</v>
      </c>
      <c r="AN125" s="31"/>
      <c r="AO125" s="31"/>
      <c r="AP125" s="31">
        <f t="shared" si="267"/>
        <v>0</v>
      </c>
      <c r="AQ125" s="31"/>
      <c r="AR125" s="31">
        <f t="shared" ref="AR125:AR126" si="399">AP125+AQ125</f>
        <v>0</v>
      </c>
      <c r="AS125" s="31"/>
      <c r="AT125" s="31">
        <f t="shared" ref="AT125:AT126" si="400">AR125+AS125</f>
        <v>0</v>
      </c>
      <c r="AU125" s="31"/>
      <c r="AV125" s="31">
        <f t="shared" ref="AV125:AV126" si="401">AT125+AU125</f>
        <v>0</v>
      </c>
      <c r="AW125" s="31"/>
      <c r="AX125" s="31">
        <f t="shared" ref="AX125:AX126" si="402">AV125+AW125</f>
        <v>0</v>
      </c>
      <c r="AY125" s="31"/>
      <c r="AZ125" s="31">
        <f t="shared" ref="AZ125:AZ126" si="403">AX125+AY125</f>
        <v>0</v>
      </c>
      <c r="BA125" s="42"/>
      <c r="BB125" s="68">
        <f t="shared" ref="BB125:BB126" si="404">AZ125+BA125</f>
        <v>0</v>
      </c>
      <c r="BC125" s="25" t="s">
        <v>234</v>
      </c>
      <c r="BE125" s="8"/>
    </row>
    <row r="126" spans="1:57" ht="54" x14ac:dyDescent="0.35">
      <c r="A126" s="96" t="s">
        <v>155</v>
      </c>
      <c r="B126" s="101" t="s">
        <v>355</v>
      </c>
      <c r="C126" s="104" t="s">
        <v>32</v>
      </c>
      <c r="D126" s="31"/>
      <c r="E126" s="31">
        <f>E128</f>
        <v>11500.4</v>
      </c>
      <c r="F126" s="31">
        <f t="shared" si="265"/>
        <v>11500.4</v>
      </c>
      <c r="G126" s="31">
        <f>G128</f>
        <v>0</v>
      </c>
      <c r="H126" s="31">
        <f t="shared" si="384"/>
        <v>11500.4</v>
      </c>
      <c r="I126" s="31">
        <f>I128</f>
        <v>0</v>
      </c>
      <c r="J126" s="31">
        <f t="shared" si="385"/>
        <v>11500.4</v>
      </c>
      <c r="K126" s="31">
        <f>K128</f>
        <v>0</v>
      </c>
      <c r="L126" s="31">
        <f t="shared" si="386"/>
        <v>11500.4</v>
      </c>
      <c r="M126" s="31">
        <f>M128</f>
        <v>0</v>
      </c>
      <c r="N126" s="31">
        <f t="shared" si="387"/>
        <v>11500.4</v>
      </c>
      <c r="O126" s="68">
        <f>O128</f>
        <v>0</v>
      </c>
      <c r="P126" s="31">
        <f t="shared" si="388"/>
        <v>11500.4</v>
      </c>
      <c r="Q126" s="31">
        <f>Q128</f>
        <v>0</v>
      </c>
      <c r="R126" s="31">
        <f t="shared" si="389"/>
        <v>11500.4</v>
      </c>
      <c r="S126" s="31">
        <f>S128</f>
        <v>0</v>
      </c>
      <c r="T126" s="31">
        <f t="shared" si="390"/>
        <v>11500.4</v>
      </c>
      <c r="U126" s="31">
        <f>U128</f>
        <v>0</v>
      </c>
      <c r="V126" s="31">
        <f t="shared" si="391"/>
        <v>11500.4</v>
      </c>
      <c r="W126" s="42">
        <f>W128</f>
        <v>0</v>
      </c>
      <c r="X126" s="68">
        <f t="shared" si="392"/>
        <v>11500.4</v>
      </c>
      <c r="Y126" s="31"/>
      <c r="Z126" s="31">
        <f>Z128</f>
        <v>583431.19999999995</v>
      </c>
      <c r="AA126" s="31">
        <f t="shared" si="266"/>
        <v>583431.19999999995</v>
      </c>
      <c r="AB126" s="31">
        <f>AB128</f>
        <v>0</v>
      </c>
      <c r="AC126" s="31">
        <f t="shared" si="393"/>
        <v>583431.19999999995</v>
      </c>
      <c r="AD126" s="31">
        <f>AD128</f>
        <v>0</v>
      </c>
      <c r="AE126" s="31">
        <f t="shared" si="394"/>
        <v>583431.19999999995</v>
      </c>
      <c r="AF126" s="31">
        <f>AF128</f>
        <v>0</v>
      </c>
      <c r="AG126" s="31">
        <f t="shared" si="395"/>
        <v>583431.19999999995</v>
      </c>
      <c r="AH126" s="31">
        <f>AH128</f>
        <v>0</v>
      </c>
      <c r="AI126" s="31">
        <f t="shared" si="396"/>
        <v>583431.19999999995</v>
      </c>
      <c r="AJ126" s="31">
        <f>AJ128</f>
        <v>0</v>
      </c>
      <c r="AK126" s="31">
        <f t="shared" si="397"/>
        <v>583431.19999999995</v>
      </c>
      <c r="AL126" s="42">
        <f>AL128</f>
        <v>0</v>
      </c>
      <c r="AM126" s="68">
        <f t="shared" si="398"/>
        <v>583431.19999999995</v>
      </c>
      <c r="AN126" s="31"/>
      <c r="AO126" s="31"/>
      <c r="AP126" s="31">
        <f t="shared" si="267"/>
        <v>0</v>
      </c>
      <c r="AQ126" s="31"/>
      <c r="AR126" s="31">
        <f t="shared" si="399"/>
        <v>0</v>
      </c>
      <c r="AS126" s="31"/>
      <c r="AT126" s="31">
        <f t="shared" si="400"/>
        <v>0</v>
      </c>
      <c r="AU126" s="31"/>
      <c r="AV126" s="31">
        <f t="shared" si="401"/>
        <v>0</v>
      </c>
      <c r="AW126" s="31"/>
      <c r="AX126" s="31">
        <f t="shared" si="402"/>
        <v>0</v>
      </c>
      <c r="AY126" s="31"/>
      <c r="AZ126" s="31">
        <f t="shared" si="403"/>
        <v>0</v>
      </c>
      <c r="BA126" s="42"/>
      <c r="BB126" s="68">
        <f t="shared" si="404"/>
        <v>0</v>
      </c>
      <c r="BC126" s="25"/>
      <c r="BE126" s="8"/>
    </row>
    <row r="127" spans="1:57" x14ac:dyDescent="0.35">
      <c r="A127" s="96"/>
      <c r="B127" s="101" t="s">
        <v>5</v>
      </c>
      <c r="C127" s="104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68"/>
      <c r="P127" s="31"/>
      <c r="Q127" s="31"/>
      <c r="R127" s="31"/>
      <c r="S127" s="31"/>
      <c r="T127" s="31"/>
      <c r="U127" s="31"/>
      <c r="V127" s="31"/>
      <c r="W127" s="42"/>
      <c r="X127" s="68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42"/>
      <c r="AM127" s="68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42"/>
      <c r="BB127" s="68"/>
      <c r="BC127" s="25"/>
      <c r="BE127" s="8"/>
    </row>
    <row r="128" spans="1:57" ht="36" x14ac:dyDescent="0.35">
      <c r="A128" s="96"/>
      <c r="B128" s="101" t="s">
        <v>26</v>
      </c>
      <c r="C128" s="104"/>
      <c r="D128" s="31"/>
      <c r="E128" s="31">
        <v>11500.4</v>
      </c>
      <c r="F128" s="31">
        <f t="shared" si="265"/>
        <v>11500.4</v>
      </c>
      <c r="G128" s="31"/>
      <c r="H128" s="31">
        <f t="shared" ref="H128:H129" si="405">F128+G128</f>
        <v>11500.4</v>
      </c>
      <c r="I128" s="31"/>
      <c r="J128" s="31">
        <f t="shared" ref="J128:J129" si="406">H128+I128</f>
        <v>11500.4</v>
      </c>
      <c r="K128" s="31"/>
      <c r="L128" s="31">
        <f t="shared" ref="L128:L129" si="407">J128+K128</f>
        <v>11500.4</v>
      </c>
      <c r="M128" s="31"/>
      <c r="N128" s="31">
        <f t="shared" ref="N128:N129" si="408">L128+M128</f>
        <v>11500.4</v>
      </c>
      <c r="O128" s="68"/>
      <c r="P128" s="31">
        <f t="shared" ref="P128:P129" si="409">N128+O128</f>
        <v>11500.4</v>
      </c>
      <c r="Q128" s="31"/>
      <c r="R128" s="31">
        <f t="shared" ref="R128:R129" si="410">P128+Q128</f>
        <v>11500.4</v>
      </c>
      <c r="S128" s="31"/>
      <c r="T128" s="31">
        <f t="shared" ref="T128:T129" si="411">R128+S128</f>
        <v>11500.4</v>
      </c>
      <c r="U128" s="31"/>
      <c r="V128" s="31">
        <f t="shared" ref="V128:V129" si="412">T128+U128</f>
        <v>11500.4</v>
      </c>
      <c r="W128" s="42"/>
      <c r="X128" s="68">
        <f t="shared" ref="X128:X129" si="413">V128+W128</f>
        <v>11500.4</v>
      </c>
      <c r="Y128" s="31"/>
      <c r="Z128" s="31">
        <v>583431.19999999995</v>
      </c>
      <c r="AA128" s="31">
        <f t="shared" si="266"/>
        <v>583431.19999999995</v>
      </c>
      <c r="AB128" s="31"/>
      <c r="AC128" s="31">
        <f t="shared" ref="AC128:AC129" si="414">AA128+AB128</f>
        <v>583431.19999999995</v>
      </c>
      <c r="AD128" s="31"/>
      <c r="AE128" s="31">
        <f t="shared" ref="AE128:AE129" si="415">AC128+AD128</f>
        <v>583431.19999999995</v>
      </c>
      <c r="AF128" s="31"/>
      <c r="AG128" s="31">
        <f t="shared" ref="AG128:AG129" si="416">AE128+AF128</f>
        <v>583431.19999999995</v>
      </c>
      <c r="AH128" s="31"/>
      <c r="AI128" s="31">
        <f t="shared" ref="AI128:AI129" si="417">AG128+AH128</f>
        <v>583431.19999999995</v>
      </c>
      <c r="AJ128" s="31"/>
      <c r="AK128" s="31">
        <f t="shared" ref="AK128:AK129" si="418">AI128+AJ128</f>
        <v>583431.19999999995</v>
      </c>
      <c r="AL128" s="42"/>
      <c r="AM128" s="68">
        <f t="shared" ref="AM128:AM129" si="419">AK128+AL128</f>
        <v>583431.19999999995</v>
      </c>
      <c r="AN128" s="31"/>
      <c r="AO128" s="31"/>
      <c r="AP128" s="31">
        <f t="shared" si="267"/>
        <v>0</v>
      </c>
      <c r="AQ128" s="31"/>
      <c r="AR128" s="31">
        <f t="shared" ref="AR128:AR129" si="420">AP128+AQ128</f>
        <v>0</v>
      </c>
      <c r="AS128" s="31"/>
      <c r="AT128" s="31">
        <f t="shared" ref="AT128:AT129" si="421">AR128+AS128</f>
        <v>0</v>
      </c>
      <c r="AU128" s="31"/>
      <c r="AV128" s="31">
        <f t="shared" ref="AV128:AV129" si="422">AT128+AU128</f>
        <v>0</v>
      </c>
      <c r="AW128" s="31"/>
      <c r="AX128" s="31">
        <f t="shared" ref="AX128:AX129" si="423">AV128+AW128</f>
        <v>0</v>
      </c>
      <c r="AY128" s="31"/>
      <c r="AZ128" s="31">
        <f t="shared" ref="AZ128:AZ129" si="424">AX128+AY128</f>
        <v>0</v>
      </c>
      <c r="BA128" s="42"/>
      <c r="BB128" s="68">
        <f t="shared" ref="BB128:BB129" si="425">AZ128+BA128</f>
        <v>0</v>
      </c>
      <c r="BC128" s="25" t="s">
        <v>234</v>
      </c>
      <c r="BE128" s="8"/>
    </row>
    <row r="129" spans="1:58" x14ac:dyDescent="0.35">
      <c r="A129" s="96"/>
      <c r="B129" s="101" t="s">
        <v>24</v>
      </c>
      <c r="C129" s="101"/>
      <c r="D129" s="33">
        <f>D133+D137+D138+D139+D140+D141+D142+D143+D144+D145+D146+D147</f>
        <v>517225.00000000006</v>
      </c>
      <c r="E129" s="33">
        <f>E133+E137+E138+E139+E140+E141+E142+E143+E144+E145+E146+E147+E148</f>
        <v>-1474.1000000000004</v>
      </c>
      <c r="F129" s="33">
        <f t="shared" si="265"/>
        <v>515750.90000000008</v>
      </c>
      <c r="G129" s="33">
        <f>G133+G137+G138+G139+G140+G141+G142+G143+G144+G145+G146+G147+G148</f>
        <v>4011.2</v>
      </c>
      <c r="H129" s="33">
        <f t="shared" si="405"/>
        <v>519762.10000000009</v>
      </c>
      <c r="I129" s="33">
        <f>I133+I137+I138+I139+I140+I141+I142+I143+I144+I145+I146+I147+I148</f>
        <v>0</v>
      </c>
      <c r="J129" s="33">
        <f t="shared" si="406"/>
        <v>519762.10000000009</v>
      </c>
      <c r="K129" s="33">
        <f>K133+K137+K138+K139+K140+K141+K142+K143+K144+K145+K146+K147+K148</f>
        <v>0</v>
      </c>
      <c r="L129" s="33">
        <f t="shared" si="407"/>
        <v>519762.10000000009</v>
      </c>
      <c r="M129" s="33">
        <f>M133+M137+M138+M139+M140+M141+M142+M143+M144+M145+M146+M147+M148</f>
        <v>0</v>
      </c>
      <c r="N129" s="33">
        <f t="shared" si="408"/>
        <v>519762.10000000009</v>
      </c>
      <c r="O129" s="33">
        <f>O133+O137+O138+O139+O140+O141+O142+O143+O144+O145+O146+O147+O148</f>
        <v>18000</v>
      </c>
      <c r="P129" s="33">
        <f t="shared" si="409"/>
        <v>537762.10000000009</v>
      </c>
      <c r="Q129" s="33">
        <f>Q133+Q137+Q138+Q139+Q140+Q141+Q142+Q143+Q144+Q145+Q146+Q147+Q148</f>
        <v>0</v>
      </c>
      <c r="R129" s="33">
        <f t="shared" si="410"/>
        <v>537762.10000000009</v>
      </c>
      <c r="S129" s="33">
        <f>S133+S137+S138+S139+S140+S141+S142+S143+S144+S145+S146+S147+S148</f>
        <v>-1361.5</v>
      </c>
      <c r="T129" s="33">
        <f t="shared" si="411"/>
        <v>536400.60000000009</v>
      </c>
      <c r="U129" s="31">
        <f>U133+U137+U138+U139+U140+U141+U142+U143+U144+U145+U146+U147+U148</f>
        <v>0</v>
      </c>
      <c r="V129" s="33">
        <f t="shared" si="412"/>
        <v>536400.60000000009</v>
      </c>
      <c r="W129" s="33">
        <f>W133+W137+W138+W139+W140+W141+W142+W143+W144+W145+W146+W147+W148</f>
        <v>-11500</v>
      </c>
      <c r="X129" s="68">
        <f t="shared" si="413"/>
        <v>524900.60000000009</v>
      </c>
      <c r="Y129" s="33">
        <f t="shared" ref="Y129:AN129" si="426">Y133+Y137+Y138+Y139+Y140+Y141+Y142+Y143+Y144+Y145+Y146+Y147</f>
        <v>618381.4</v>
      </c>
      <c r="Z129" s="33">
        <f>Z133+Z137+Z138+Z139+Z140+Z141+Z142+Z143+Z144+Z145+Z146+Z147+Z148</f>
        <v>-1768.8999999999996</v>
      </c>
      <c r="AA129" s="33">
        <f t="shared" si="266"/>
        <v>616612.5</v>
      </c>
      <c r="AB129" s="33">
        <f>AB133+AB137+AB138+AB139+AB140+AB141+AB142+AB143+AB144+AB145+AB146+AB147+AB148</f>
        <v>0</v>
      </c>
      <c r="AC129" s="33">
        <f t="shared" si="414"/>
        <v>616612.5</v>
      </c>
      <c r="AD129" s="33">
        <f>AD133+AD137+AD138+AD139+AD140+AD141+AD142+AD143+AD144+AD145+AD146+AD147+AD148</f>
        <v>0</v>
      </c>
      <c r="AE129" s="33">
        <f t="shared" si="415"/>
        <v>616612.5</v>
      </c>
      <c r="AF129" s="33">
        <f>AF133+AF137+AF138+AF139+AF140+AF141+AF142+AF143+AF144+AF145+AF146+AF147+AF148</f>
        <v>0</v>
      </c>
      <c r="AG129" s="33">
        <f t="shared" si="416"/>
        <v>616612.5</v>
      </c>
      <c r="AH129" s="33">
        <f>AH133+AH137+AH138+AH139+AH140+AH141+AH142+AH143+AH144+AH145+AH146+AH147+AH148</f>
        <v>-18000</v>
      </c>
      <c r="AI129" s="33">
        <f t="shared" si="417"/>
        <v>598612.5</v>
      </c>
      <c r="AJ129" s="31">
        <f>AJ133+AJ137+AJ138+AJ139+AJ140+AJ141+AJ142+AJ143+AJ144+AJ145+AJ146+AJ147+AJ148</f>
        <v>0</v>
      </c>
      <c r="AK129" s="33">
        <f t="shared" si="418"/>
        <v>598612.5</v>
      </c>
      <c r="AL129" s="33">
        <f>AL133+AL137+AL138+AL139+AL140+AL141+AL142+AL143+AL144+AL145+AL146+AL147+AL148</f>
        <v>2738.9789999999994</v>
      </c>
      <c r="AM129" s="68">
        <f t="shared" si="419"/>
        <v>601351.47900000005</v>
      </c>
      <c r="AN129" s="33">
        <f t="shared" si="426"/>
        <v>201480.4</v>
      </c>
      <c r="AO129" s="33">
        <f>AO133+AO137+AO138+AO139+AO140+AO141+AO142+AO143+AO144+AO145+AO146+AO147+AO148</f>
        <v>0</v>
      </c>
      <c r="AP129" s="33">
        <f t="shared" si="267"/>
        <v>201480.4</v>
      </c>
      <c r="AQ129" s="33">
        <f>AQ133+AQ137+AQ138+AQ139+AQ140+AQ141+AQ142+AQ143+AQ144+AQ145+AQ146+AQ147+AQ148</f>
        <v>0</v>
      </c>
      <c r="AR129" s="33">
        <f t="shared" si="420"/>
        <v>201480.4</v>
      </c>
      <c r="AS129" s="33">
        <f>AS133+AS137+AS138+AS139+AS140+AS141+AS142+AS143+AS144+AS145+AS146+AS147+AS148</f>
        <v>0</v>
      </c>
      <c r="AT129" s="33">
        <f t="shared" si="421"/>
        <v>201480.4</v>
      </c>
      <c r="AU129" s="33">
        <f>AU133+AU137+AU138+AU139+AU140+AU141+AU142+AU143+AU144+AU145+AU146+AU147+AU148</f>
        <v>0</v>
      </c>
      <c r="AV129" s="33">
        <f t="shared" si="422"/>
        <v>201480.4</v>
      </c>
      <c r="AW129" s="33">
        <f>AW133+AW137+AW138+AW139+AW140+AW141+AW142+AW143+AW144+AW145+AW146+AW147+AW148</f>
        <v>-92000</v>
      </c>
      <c r="AX129" s="33">
        <f t="shared" si="423"/>
        <v>109480.4</v>
      </c>
      <c r="AY129" s="31">
        <f>AY133+AY137+AY138+AY139+AY140+AY141+AY142+AY143+AY144+AY145+AY146+AY147+AY148</f>
        <v>0</v>
      </c>
      <c r="AZ129" s="33">
        <f t="shared" si="424"/>
        <v>109480.4</v>
      </c>
      <c r="BA129" s="33">
        <f>BA133+BA137+BA138+BA139+BA140+BA141+BA142+BA143+BA144+BA145+BA146+BA147+BA148</f>
        <v>0</v>
      </c>
      <c r="BB129" s="68">
        <f t="shared" si="425"/>
        <v>109480.4</v>
      </c>
      <c r="BC129" s="27"/>
      <c r="BD129" s="20"/>
      <c r="BE129" s="13"/>
      <c r="BF129" s="14"/>
    </row>
    <row r="130" spans="1:58" x14ac:dyDescent="0.35">
      <c r="A130" s="96"/>
      <c r="B130" s="97" t="s">
        <v>5</v>
      </c>
      <c r="C130" s="101"/>
      <c r="D130" s="32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1"/>
      <c r="V130" s="33"/>
      <c r="W130" s="33"/>
      <c r="X130" s="68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1"/>
      <c r="AK130" s="33"/>
      <c r="AL130" s="33"/>
      <c r="AM130" s="68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1"/>
      <c r="AZ130" s="33"/>
      <c r="BA130" s="33"/>
      <c r="BB130" s="68"/>
      <c r="BC130" s="27"/>
      <c r="BD130" s="20"/>
      <c r="BE130" s="13"/>
      <c r="BF130" s="14"/>
    </row>
    <row r="131" spans="1:58" s="14" customFormat="1" hidden="1" x14ac:dyDescent="0.35">
      <c r="A131" s="12"/>
      <c r="B131" s="15" t="s">
        <v>6</v>
      </c>
      <c r="C131" s="50"/>
      <c r="D131" s="32">
        <f>D135+D137+D138+D139+D140+D141+D142+D143+D144+D145+D146+D147</f>
        <v>433563.80000000005</v>
      </c>
      <c r="E131" s="33">
        <f>E135+E137+E138+E139+E140+E141+E142+E143+E144+E145+E146+E147+E150</f>
        <v>-1474.1</v>
      </c>
      <c r="F131" s="33">
        <f t="shared" si="265"/>
        <v>432089.70000000007</v>
      </c>
      <c r="G131" s="33">
        <f>G135+G137+G138+G139+G140+G141+G142+G143+G144+G145+G146+G147+G150</f>
        <v>4011.2</v>
      </c>
      <c r="H131" s="33">
        <f t="shared" ref="H131:H133" si="427">F131+G131</f>
        <v>436100.90000000008</v>
      </c>
      <c r="I131" s="33">
        <f>I135+I137+I138+I139+I140+I141+I142+I143+I144+I145+I146+I147+I150</f>
        <v>0</v>
      </c>
      <c r="J131" s="33">
        <f t="shared" ref="J131:J133" si="428">H131+I131</f>
        <v>436100.90000000008</v>
      </c>
      <c r="K131" s="33">
        <f>K135+K137+K138+K139+K140+K141+K142+K143+K144+K145+K146+K147+K150</f>
        <v>0</v>
      </c>
      <c r="L131" s="33">
        <f t="shared" ref="L131:L133" si="429">J131+K131</f>
        <v>436100.90000000008</v>
      </c>
      <c r="M131" s="33">
        <f>M135+M137+M138+M139+M140+M141+M142+M143+M144+M145+M146+M147+M150</f>
        <v>0</v>
      </c>
      <c r="N131" s="33">
        <f t="shared" ref="N131:N133" si="430">L131+M131</f>
        <v>436100.90000000008</v>
      </c>
      <c r="O131" s="33">
        <f>O135+O137+O138+O139+O140+O141+O142+O143+O144+O145+O146+O147+O150</f>
        <v>18000</v>
      </c>
      <c r="P131" s="33">
        <f t="shared" ref="P131:P133" si="431">N131+O131</f>
        <v>454100.90000000008</v>
      </c>
      <c r="Q131" s="33">
        <f>Q135+Q137+Q138+Q139+Q140+Q141+Q142+Q143+Q144+Q145+Q146+Q147+Q150</f>
        <v>0</v>
      </c>
      <c r="R131" s="33">
        <f t="shared" ref="R131:R133" si="432">P131+Q131</f>
        <v>454100.90000000008</v>
      </c>
      <c r="S131" s="33">
        <f>S135+S137+S138+S139+S140+S141+S142+S143+S144+S145+S146+S147+S150</f>
        <v>-1361.5</v>
      </c>
      <c r="T131" s="33">
        <f t="shared" ref="T131:T133" si="433">R131+S131</f>
        <v>452739.40000000008</v>
      </c>
      <c r="U131" s="31">
        <f>U135+U137+U138+U139+U140+U141+U142+U143+U144+U145+U146+U147+U150</f>
        <v>0</v>
      </c>
      <c r="V131" s="33">
        <f t="shared" ref="V131:V133" si="434">T131+U131</f>
        <v>452739.40000000008</v>
      </c>
      <c r="W131" s="33">
        <f>W135+W137+W138+W139+W140+W141+W142+W143+W144+W145+W146+W147+W150</f>
        <v>-11500</v>
      </c>
      <c r="X131" s="33">
        <f t="shared" ref="X131:X133" si="435">V131+W131</f>
        <v>441239.40000000008</v>
      </c>
      <c r="Y131" s="33">
        <f t="shared" ref="Y131:AN131" si="436">Y135+Y137+Y138+Y139+Y140+Y141+Y142+Y143+Y144+Y145+Y146+Y147</f>
        <v>618381.4</v>
      </c>
      <c r="Z131" s="33">
        <f>Z135+Z137+Z138+Z139+Z140+Z141+Z142+Z143+Z144+Z145+Z146+Z147+Z150</f>
        <v>-1768.8999999999996</v>
      </c>
      <c r="AA131" s="33">
        <f t="shared" si="266"/>
        <v>616612.5</v>
      </c>
      <c r="AB131" s="33">
        <f>AB135+AB137+AB138+AB139+AB140+AB141+AB142+AB143+AB144+AB145+AB146+AB147+AB150</f>
        <v>0</v>
      </c>
      <c r="AC131" s="33">
        <f t="shared" ref="AC131:AC133" si="437">AA131+AB131</f>
        <v>616612.5</v>
      </c>
      <c r="AD131" s="33">
        <f>AD135+AD137+AD138+AD139+AD140+AD141+AD142+AD143+AD144+AD145+AD146+AD147+AD150</f>
        <v>0</v>
      </c>
      <c r="AE131" s="33">
        <f t="shared" ref="AE131:AE133" si="438">AC131+AD131</f>
        <v>616612.5</v>
      </c>
      <c r="AF131" s="33">
        <f>AF135+AF137+AF138+AF139+AF140+AF141+AF142+AF143+AF144+AF145+AF146+AF147+AF150</f>
        <v>0</v>
      </c>
      <c r="AG131" s="33">
        <f t="shared" ref="AG131:AG133" si="439">AE131+AF131</f>
        <v>616612.5</v>
      </c>
      <c r="AH131" s="33">
        <f>AH135+AH137+AH138+AH139+AH140+AH141+AH142+AH143+AH144+AH145+AH146+AH147+AH150</f>
        <v>-18000</v>
      </c>
      <c r="AI131" s="33">
        <f t="shared" ref="AI131:AI133" si="440">AG131+AH131</f>
        <v>598612.5</v>
      </c>
      <c r="AJ131" s="31">
        <f>AJ135+AJ137+AJ138+AJ139+AJ140+AJ141+AJ142+AJ143+AJ144+AJ145+AJ146+AJ147+AJ150</f>
        <v>0</v>
      </c>
      <c r="AK131" s="33">
        <f t="shared" ref="AK131:AK133" si="441">AI131+AJ131</f>
        <v>598612.5</v>
      </c>
      <c r="AL131" s="33">
        <f>AL135+AL137+AL138+AL139+AL140+AL141+AL142+AL143+AL144+AL145+AL146+AL147+AL150</f>
        <v>2738.9789999999994</v>
      </c>
      <c r="AM131" s="33">
        <f t="shared" ref="AM131:AM133" si="442">AK131+AL131</f>
        <v>601351.47900000005</v>
      </c>
      <c r="AN131" s="33">
        <f t="shared" si="436"/>
        <v>201480.4</v>
      </c>
      <c r="AO131" s="33">
        <f>AO135+AO137+AO138+AO139+AO140+AO141+AO142+AO143+AO144+AO145+AO146+AO147+AO150</f>
        <v>0</v>
      </c>
      <c r="AP131" s="33">
        <f t="shared" si="267"/>
        <v>201480.4</v>
      </c>
      <c r="AQ131" s="33">
        <f>AQ135+AQ137+AQ138+AQ139+AQ140+AQ141+AQ142+AQ143+AQ144+AQ145+AQ146+AQ147+AQ150</f>
        <v>0</v>
      </c>
      <c r="AR131" s="33">
        <f t="shared" ref="AR131:AR133" si="443">AP131+AQ131</f>
        <v>201480.4</v>
      </c>
      <c r="AS131" s="33">
        <f>AS135+AS137+AS138+AS139+AS140+AS141+AS142+AS143+AS144+AS145+AS146+AS147+AS150</f>
        <v>0</v>
      </c>
      <c r="AT131" s="33">
        <f t="shared" ref="AT131:AT133" si="444">AR131+AS131</f>
        <v>201480.4</v>
      </c>
      <c r="AU131" s="33">
        <f>AU135+AU137+AU138+AU139+AU140+AU141+AU142+AU143+AU144+AU145+AU146+AU147+AU150</f>
        <v>0</v>
      </c>
      <c r="AV131" s="33">
        <f t="shared" ref="AV131:AV133" si="445">AT131+AU131</f>
        <v>201480.4</v>
      </c>
      <c r="AW131" s="33">
        <f>AW135+AW137+AW138+AW139+AW140+AW141+AW142+AW143+AW144+AW145+AW146+AW147+AW150</f>
        <v>-92000</v>
      </c>
      <c r="AX131" s="33">
        <f t="shared" ref="AX131:AX133" si="446">AV131+AW131</f>
        <v>109480.4</v>
      </c>
      <c r="AY131" s="31">
        <f>AY135+AY137+AY138+AY139+AY140+AY141+AY142+AY143+AY144+AY145+AY146+AY147+AY150</f>
        <v>0</v>
      </c>
      <c r="AZ131" s="33">
        <f t="shared" ref="AZ131:AZ133" si="447">AX131+AY131</f>
        <v>109480.4</v>
      </c>
      <c r="BA131" s="33">
        <f>BA135+BA137+BA138+BA139+BA140+BA141+BA142+BA143+BA144+BA145+BA146+BA147+BA150</f>
        <v>0</v>
      </c>
      <c r="BB131" s="33">
        <f t="shared" ref="BB131:BB133" si="448">AZ131+BA131</f>
        <v>109480.4</v>
      </c>
      <c r="BC131" s="27"/>
      <c r="BD131" s="20" t="s">
        <v>51</v>
      </c>
      <c r="BE131" s="13"/>
    </row>
    <row r="132" spans="1:58" x14ac:dyDescent="0.35">
      <c r="A132" s="96"/>
      <c r="B132" s="97" t="s">
        <v>12</v>
      </c>
      <c r="C132" s="101"/>
      <c r="D132" s="32">
        <f>D136</f>
        <v>83661.2</v>
      </c>
      <c r="E132" s="33">
        <f>E136+E151</f>
        <v>0</v>
      </c>
      <c r="F132" s="33">
        <f t="shared" si="265"/>
        <v>83661.2</v>
      </c>
      <c r="G132" s="33">
        <f>G136+G151</f>
        <v>0</v>
      </c>
      <c r="H132" s="33">
        <f t="shared" si="427"/>
        <v>83661.2</v>
      </c>
      <c r="I132" s="33">
        <f>I136+I151</f>
        <v>0</v>
      </c>
      <c r="J132" s="33">
        <f t="shared" si="428"/>
        <v>83661.2</v>
      </c>
      <c r="K132" s="33">
        <f>K136+K151</f>
        <v>0</v>
      </c>
      <c r="L132" s="33">
        <f t="shared" si="429"/>
        <v>83661.2</v>
      </c>
      <c r="M132" s="33">
        <f>M136+M151</f>
        <v>0</v>
      </c>
      <c r="N132" s="33">
        <f t="shared" si="430"/>
        <v>83661.2</v>
      </c>
      <c r="O132" s="33">
        <f>O136+O151</f>
        <v>0</v>
      </c>
      <c r="P132" s="33">
        <f t="shared" si="431"/>
        <v>83661.2</v>
      </c>
      <c r="Q132" s="33">
        <f>Q136+Q151</f>
        <v>0</v>
      </c>
      <c r="R132" s="33">
        <f t="shared" si="432"/>
        <v>83661.2</v>
      </c>
      <c r="S132" s="33">
        <f>S136+S151</f>
        <v>0</v>
      </c>
      <c r="T132" s="33">
        <f t="shared" si="433"/>
        <v>83661.2</v>
      </c>
      <c r="U132" s="31">
        <f>U136+U151</f>
        <v>0</v>
      </c>
      <c r="V132" s="33">
        <f t="shared" si="434"/>
        <v>83661.2</v>
      </c>
      <c r="W132" s="33">
        <f>W136+W151</f>
        <v>0</v>
      </c>
      <c r="X132" s="68">
        <f t="shared" si="435"/>
        <v>83661.2</v>
      </c>
      <c r="Y132" s="33">
        <f t="shared" ref="Y132:AN132" si="449">Y136</f>
        <v>0</v>
      </c>
      <c r="Z132" s="33">
        <f>Z136+Z151</f>
        <v>0</v>
      </c>
      <c r="AA132" s="33">
        <f t="shared" si="266"/>
        <v>0</v>
      </c>
      <c r="AB132" s="33">
        <f>AB136+AB151</f>
        <v>0</v>
      </c>
      <c r="AC132" s="33">
        <f t="shared" si="437"/>
        <v>0</v>
      </c>
      <c r="AD132" s="33">
        <f>AD136+AD151</f>
        <v>0</v>
      </c>
      <c r="AE132" s="33">
        <f t="shared" si="438"/>
        <v>0</v>
      </c>
      <c r="AF132" s="33">
        <f>AF136+AF151</f>
        <v>0</v>
      </c>
      <c r="AG132" s="33">
        <f t="shared" si="439"/>
        <v>0</v>
      </c>
      <c r="AH132" s="33">
        <f>AH136+AH151</f>
        <v>0</v>
      </c>
      <c r="AI132" s="33">
        <f t="shared" si="440"/>
        <v>0</v>
      </c>
      <c r="AJ132" s="31">
        <f>AJ136+AJ151</f>
        <v>0</v>
      </c>
      <c r="AK132" s="33">
        <f t="shared" si="441"/>
        <v>0</v>
      </c>
      <c r="AL132" s="33">
        <f>AL136+AL151</f>
        <v>0</v>
      </c>
      <c r="AM132" s="68">
        <f t="shared" si="442"/>
        <v>0</v>
      </c>
      <c r="AN132" s="33">
        <f t="shared" si="449"/>
        <v>0</v>
      </c>
      <c r="AO132" s="33">
        <f>AO136+AO151</f>
        <v>0</v>
      </c>
      <c r="AP132" s="33">
        <f t="shared" si="267"/>
        <v>0</v>
      </c>
      <c r="AQ132" s="33">
        <f>AQ136+AQ151</f>
        <v>0</v>
      </c>
      <c r="AR132" s="33">
        <f t="shared" si="443"/>
        <v>0</v>
      </c>
      <c r="AS132" s="33">
        <f>AS136+AS151</f>
        <v>0</v>
      </c>
      <c r="AT132" s="33">
        <f t="shared" si="444"/>
        <v>0</v>
      </c>
      <c r="AU132" s="33">
        <f>AU136+AU151</f>
        <v>0</v>
      </c>
      <c r="AV132" s="33">
        <f t="shared" si="445"/>
        <v>0</v>
      </c>
      <c r="AW132" s="33">
        <f>AW136+AW151</f>
        <v>0</v>
      </c>
      <c r="AX132" s="33">
        <f t="shared" si="446"/>
        <v>0</v>
      </c>
      <c r="AY132" s="31">
        <f>AY136+AY151</f>
        <v>0</v>
      </c>
      <c r="AZ132" s="33">
        <f t="shared" si="447"/>
        <v>0</v>
      </c>
      <c r="BA132" s="33">
        <f>BA136+BA151</f>
        <v>0</v>
      </c>
      <c r="BB132" s="68">
        <f t="shared" si="448"/>
        <v>0</v>
      </c>
      <c r="BC132" s="27"/>
      <c r="BD132" s="20"/>
      <c r="BE132" s="13"/>
      <c r="BF132" s="14"/>
    </row>
    <row r="133" spans="1:58" ht="54" x14ac:dyDescent="0.35">
      <c r="A133" s="96" t="s">
        <v>156</v>
      </c>
      <c r="B133" s="97" t="s">
        <v>99</v>
      </c>
      <c r="C133" s="104" t="s">
        <v>28</v>
      </c>
      <c r="D133" s="30">
        <f>D135+D136</f>
        <v>144161.20000000001</v>
      </c>
      <c r="E133" s="31">
        <f>E135+E136</f>
        <v>-8013.6</v>
      </c>
      <c r="F133" s="31">
        <f t="shared" si="265"/>
        <v>136147.6</v>
      </c>
      <c r="G133" s="31">
        <f>G135+G136</f>
        <v>3770.5059999999999</v>
      </c>
      <c r="H133" s="31">
        <f t="shared" si="427"/>
        <v>139918.106</v>
      </c>
      <c r="I133" s="31">
        <f>I135+I136</f>
        <v>0</v>
      </c>
      <c r="J133" s="31">
        <f t="shared" si="428"/>
        <v>139918.106</v>
      </c>
      <c r="K133" s="31">
        <f>K135+K136</f>
        <v>-2353.636</v>
      </c>
      <c r="L133" s="31">
        <f t="shared" si="429"/>
        <v>137564.47</v>
      </c>
      <c r="M133" s="31">
        <f>M135+M136</f>
        <v>2353.6</v>
      </c>
      <c r="N133" s="31">
        <f t="shared" si="430"/>
        <v>139918.07</v>
      </c>
      <c r="O133" s="68">
        <f>O135+O136</f>
        <v>18000</v>
      </c>
      <c r="P133" s="31">
        <f t="shared" si="431"/>
        <v>157918.07</v>
      </c>
      <c r="Q133" s="31">
        <f>Q135+Q136</f>
        <v>0</v>
      </c>
      <c r="R133" s="31">
        <f t="shared" si="432"/>
        <v>157918.07</v>
      </c>
      <c r="S133" s="31">
        <f>S135+S136</f>
        <v>0</v>
      </c>
      <c r="T133" s="31">
        <f t="shared" si="433"/>
        <v>157918.07</v>
      </c>
      <c r="U133" s="31">
        <f>U135+U136</f>
        <v>0</v>
      </c>
      <c r="V133" s="31">
        <f t="shared" si="434"/>
        <v>157918.07</v>
      </c>
      <c r="W133" s="42">
        <f>W135+W136</f>
        <v>0</v>
      </c>
      <c r="X133" s="68">
        <f t="shared" si="435"/>
        <v>157918.07</v>
      </c>
      <c r="Y133" s="31">
        <f t="shared" ref="Y133:AO133" si="450">Y135+Y136</f>
        <v>68900</v>
      </c>
      <c r="Z133" s="31">
        <f t="shared" ref="Z133:AB133" si="451">Z135+Z136</f>
        <v>-8356.2000000000007</v>
      </c>
      <c r="AA133" s="31">
        <f t="shared" si="266"/>
        <v>60543.8</v>
      </c>
      <c r="AB133" s="31">
        <f t="shared" si="451"/>
        <v>0</v>
      </c>
      <c r="AC133" s="31">
        <f t="shared" si="437"/>
        <v>60543.8</v>
      </c>
      <c r="AD133" s="31">
        <f t="shared" ref="AD133:AF133" si="452">AD135+AD136</f>
        <v>0</v>
      </c>
      <c r="AE133" s="31">
        <f t="shared" si="438"/>
        <v>60543.8</v>
      </c>
      <c r="AF133" s="31">
        <f t="shared" si="452"/>
        <v>0</v>
      </c>
      <c r="AG133" s="31">
        <f t="shared" si="439"/>
        <v>60543.8</v>
      </c>
      <c r="AH133" s="31">
        <f t="shared" ref="AH133:AJ133" si="453">AH135+AH136</f>
        <v>-18000</v>
      </c>
      <c r="AI133" s="31">
        <f t="shared" si="440"/>
        <v>42543.8</v>
      </c>
      <c r="AJ133" s="31">
        <f t="shared" si="453"/>
        <v>0</v>
      </c>
      <c r="AK133" s="31">
        <f t="shared" si="441"/>
        <v>42543.8</v>
      </c>
      <c r="AL133" s="42">
        <f t="shared" ref="AL133" si="454">AL135+AL136</f>
        <v>0</v>
      </c>
      <c r="AM133" s="68">
        <f t="shared" si="442"/>
        <v>42543.8</v>
      </c>
      <c r="AN133" s="31">
        <f t="shared" si="450"/>
        <v>80000</v>
      </c>
      <c r="AO133" s="31">
        <f t="shared" si="450"/>
        <v>0</v>
      </c>
      <c r="AP133" s="31">
        <f t="shared" si="267"/>
        <v>80000</v>
      </c>
      <c r="AQ133" s="31">
        <f t="shared" ref="AQ133:AS133" si="455">AQ135+AQ136</f>
        <v>0</v>
      </c>
      <c r="AR133" s="31">
        <f t="shared" si="443"/>
        <v>80000</v>
      </c>
      <c r="AS133" s="31">
        <f t="shared" si="455"/>
        <v>0</v>
      </c>
      <c r="AT133" s="31">
        <f t="shared" si="444"/>
        <v>80000</v>
      </c>
      <c r="AU133" s="31">
        <f t="shared" ref="AU133:AW133" si="456">AU135+AU136</f>
        <v>0</v>
      </c>
      <c r="AV133" s="31">
        <f t="shared" si="445"/>
        <v>80000</v>
      </c>
      <c r="AW133" s="31">
        <f t="shared" si="456"/>
        <v>0</v>
      </c>
      <c r="AX133" s="31">
        <f t="shared" si="446"/>
        <v>80000</v>
      </c>
      <c r="AY133" s="31">
        <f t="shared" ref="AY133:BA133" si="457">AY135+AY136</f>
        <v>0</v>
      </c>
      <c r="AZ133" s="31">
        <f t="shared" si="447"/>
        <v>80000</v>
      </c>
      <c r="BA133" s="42">
        <f t="shared" si="457"/>
        <v>0</v>
      </c>
      <c r="BB133" s="68">
        <f t="shared" si="448"/>
        <v>80000</v>
      </c>
      <c r="BC133" s="25"/>
      <c r="BE133" s="8"/>
    </row>
    <row r="134" spans="1:58" x14ac:dyDescent="0.35">
      <c r="A134" s="96"/>
      <c r="B134" s="97" t="s">
        <v>5</v>
      </c>
      <c r="C134" s="104"/>
      <c r="D134" s="30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68"/>
      <c r="P134" s="31"/>
      <c r="Q134" s="31"/>
      <c r="R134" s="31"/>
      <c r="S134" s="31"/>
      <c r="T134" s="31"/>
      <c r="U134" s="31"/>
      <c r="V134" s="31"/>
      <c r="W134" s="42"/>
      <c r="X134" s="68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42"/>
      <c r="AM134" s="68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42"/>
      <c r="BB134" s="68"/>
      <c r="BC134" s="25"/>
      <c r="BE134" s="8"/>
    </row>
    <row r="135" spans="1:58" s="3" customFormat="1" hidden="1" x14ac:dyDescent="0.35">
      <c r="A135" s="1"/>
      <c r="B135" s="4" t="s">
        <v>6</v>
      </c>
      <c r="C135" s="39"/>
      <c r="D135" s="30">
        <v>60500</v>
      </c>
      <c r="E135" s="31"/>
      <c r="F135" s="31">
        <f t="shared" si="265"/>
        <v>60500</v>
      </c>
      <c r="G135" s="31">
        <v>3770.5059999999999</v>
      </c>
      <c r="H135" s="31">
        <f t="shared" ref="H135:H148" si="458">F135+G135</f>
        <v>64270.506000000001</v>
      </c>
      <c r="I135" s="31"/>
      <c r="J135" s="31">
        <f t="shared" ref="J135:J148" si="459">H135+I135</f>
        <v>64270.506000000001</v>
      </c>
      <c r="K135" s="31">
        <v>-2353.636</v>
      </c>
      <c r="L135" s="31">
        <f t="shared" ref="L135:L148" si="460">J135+K135</f>
        <v>61916.87</v>
      </c>
      <c r="M135" s="31"/>
      <c r="N135" s="31">
        <f t="shared" ref="N135:N148" si="461">L135+M135</f>
        <v>61916.87</v>
      </c>
      <c r="O135" s="68">
        <v>18000</v>
      </c>
      <c r="P135" s="31">
        <f t="shared" ref="P135:P148" si="462">N135+O135</f>
        <v>79916.87</v>
      </c>
      <c r="Q135" s="31"/>
      <c r="R135" s="31">
        <f t="shared" ref="R135:R148" si="463">P135+Q135</f>
        <v>79916.87</v>
      </c>
      <c r="S135" s="31"/>
      <c r="T135" s="31">
        <f t="shared" ref="T135:T148" si="464">R135+S135</f>
        <v>79916.87</v>
      </c>
      <c r="U135" s="31"/>
      <c r="V135" s="31">
        <f t="shared" ref="V135:V148" si="465">T135+U135</f>
        <v>79916.87</v>
      </c>
      <c r="W135" s="42"/>
      <c r="X135" s="31">
        <f t="shared" ref="X135:X148" si="466">V135+W135</f>
        <v>79916.87</v>
      </c>
      <c r="Y135" s="31">
        <v>68900</v>
      </c>
      <c r="Z135" s="31">
        <v>-8356.2000000000007</v>
      </c>
      <c r="AA135" s="31">
        <f t="shared" si="266"/>
        <v>60543.8</v>
      </c>
      <c r="AB135" s="31"/>
      <c r="AC135" s="31">
        <f t="shared" ref="AC135:AC148" si="467">AA135+AB135</f>
        <v>60543.8</v>
      </c>
      <c r="AD135" s="31"/>
      <c r="AE135" s="31">
        <f t="shared" ref="AE135:AE148" si="468">AC135+AD135</f>
        <v>60543.8</v>
      </c>
      <c r="AF135" s="31"/>
      <c r="AG135" s="31">
        <f t="shared" ref="AG135:AG148" si="469">AE135+AF135</f>
        <v>60543.8</v>
      </c>
      <c r="AH135" s="31">
        <v>-18000</v>
      </c>
      <c r="AI135" s="31">
        <f t="shared" ref="AI135:AI148" si="470">AG135+AH135</f>
        <v>42543.8</v>
      </c>
      <c r="AJ135" s="31"/>
      <c r="AK135" s="31">
        <f t="shared" ref="AK135:AK148" si="471">AI135+AJ135</f>
        <v>42543.8</v>
      </c>
      <c r="AL135" s="42"/>
      <c r="AM135" s="31">
        <f t="shared" ref="AM135:AM148" si="472">AK135+AL135</f>
        <v>42543.8</v>
      </c>
      <c r="AN135" s="31">
        <v>80000</v>
      </c>
      <c r="AO135" s="31"/>
      <c r="AP135" s="31">
        <f t="shared" si="267"/>
        <v>80000</v>
      </c>
      <c r="AQ135" s="31"/>
      <c r="AR135" s="31">
        <f t="shared" ref="AR135:AR148" si="473">AP135+AQ135</f>
        <v>80000</v>
      </c>
      <c r="AS135" s="31"/>
      <c r="AT135" s="31">
        <f t="shared" ref="AT135:AT148" si="474">AR135+AS135</f>
        <v>80000</v>
      </c>
      <c r="AU135" s="31"/>
      <c r="AV135" s="31">
        <f t="shared" ref="AV135:AV148" si="475">AT135+AU135</f>
        <v>80000</v>
      </c>
      <c r="AW135" s="31"/>
      <c r="AX135" s="31">
        <f t="shared" ref="AX135:AX148" si="476">AV135+AW135</f>
        <v>80000</v>
      </c>
      <c r="AY135" s="31"/>
      <c r="AZ135" s="31">
        <f t="shared" ref="AZ135:AZ148" si="477">AX135+AY135</f>
        <v>80000</v>
      </c>
      <c r="BA135" s="42"/>
      <c r="BB135" s="31">
        <f t="shared" ref="BB135:BB148" si="478">AZ135+BA135</f>
        <v>80000</v>
      </c>
      <c r="BC135" s="25" t="s">
        <v>235</v>
      </c>
      <c r="BD135" s="19" t="s">
        <v>51</v>
      </c>
      <c r="BE135" s="8"/>
    </row>
    <row r="136" spans="1:58" x14ac:dyDescent="0.35">
      <c r="A136" s="96"/>
      <c r="B136" s="97" t="s">
        <v>12</v>
      </c>
      <c r="C136" s="101"/>
      <c r="D136" s="30">
        <v>83661.2</v>
      </c>
      <c r="E136" s="31">
        <v>-8013.6</v>
      </c>
      <c r="F136" s="31">
        <f t="shared" si="265"/>
        <v>75647.599999999991</v>
      </c>
      <c r="G136" s="31"/>
      <c r="H136" s="31">
        <f t="shared" si="458"/>
        <v>75647.599999999991</v>
      </c>
      <c r="I136" s="31"/>
      <c r="J136" s="31">
        <f t="shared" si="459"/>
        <v>75647.599999999991</v>
      </c>
      <c r="K136" s="31"/>
      <c r="L136" s="31">
        <f t="shared" si="460"/>
        <v>75647.599999999991</v>
      </c>
      <c r="M136" s="31">
        <v>2353.6</v>
      </c>
      <c r="N136" s="31">
        <f t="shared" si="461"/>
        <v>78001.2</v>
      </c>
      <c r="O136" s="68"/>
      <c r="P136" s="31">
        <f t="shared" si="462"/>
        <v>78001.2</v>
      </c>
      <c r="Q136" s="31"/>
      <c r="R136" s="31">
        <f t="shared" si="463"/>
        <v>78001.2</v>
      </c>
      <c r="S136" s="31"/>
      <c r="T136" s="31">
        <f t="shared" si="464"/>
        <v>78001.2</v>
      </c>
      <c r="U136" s="31"/>
      <c r="V136" s="31">
        <f t="shared" si="465"/>
        <v>78001.2</v>
      </c>
      <c r="W136" s="42"/>
      <c r="X136" s="68">
        <f t="shared" si="466"/>
        <v>78001.2</v>
      </c>
      <c r="Y136" s="31">
        <v>0</v>
      </c>
      <c r="Z136" s="31"/>
      <c r="AA136" s="31">
        <f t="shared" si="266"/>
        <v>0</v>
      </c>
      <c r="AB136" s="31"/>
      <c r="AC136" s="31">
        <f t="shared" si="467"/>
        <v>0</v>
      </c>
      <c r="AD136" s="31"/>
      <c r="AE136" s="31">
        <f t="shared" si="468"/>
        <v>0</v>
      </c>
      <c r="AF136" s="31"/>
      <c r="AG136" s="31">
        <f t="shared" si="469"/>
        <v>0</v>
      </c>
      <c r="AH136" s="31"/>
      <c r="AI136" s="31">
        <f t="shared" si="470"/>
        <v>0</v>
      </c>
      <c r="AJ136" s="31"/>
      <c r="AK136" s="31">
        <f t="shared" si="471"/>
        <v>0</v>
      </c>
      <c r="AL136" s="42"/>
      <c r="AM136" s="68">
        <f t="shared" si="472"/>
        <v>0</v>
      </c>
      <c r="AN136" s="31">
        <v>0</v>
      </c>
      <c r="AO136" s="31"/>
      <c r="AP136" s="31">
        <f t="shared" si="267"/>
        <v>0</v>
      </c>
      <c r="AQ136" s="31"/>
      <c r="AR136" s="31">
        <f t="shared" si="473"/>
        <v>0</v>
      </c>
      <c r="AS136" s="31"/>
      <c r="AT136" s="31">
        <f t="shared" si="474"/>
        <v>0</v>
      </c>
      <c r="AU136" s="31"/>
      <c r="AV136" s="31">
        <f t="shared" si="475"/>
        <v>0</v>
      </c>
      <c r="AW136" s="31"/>
      <c r="AX136" s="31">
        <f t="shared" si="476"/>
        <v>0</v>
      </c>
      <c r="AY136" s="31"/>
      <c r="AZ136" s="31">
        <f t="shared" si="477"/>
        <v>0</v>
      </c>
      <c r="BA136" s="42"/>
      <c r="BB136" s="68">
        <f t="shared" si="478"/>
        <v>0</v>
      </c>
      <c r="BC136" s="25" t="s">
        <v>264</v>
      </c>
      <c r="BE136" s="8"/>
    </row>
    <row r="137" spans="1:58" ht="54" x14ac:dyDescent="0.35">
      <c r="A137" s="96" t="s">
        <v>157</v>
      </c>
      <c r="B137" s="101" t="s">
        <v>100</v>
      </c>
      <c r="C137" s="104" t="s">
        <v>28</v>
      </c>
      <c r="D137" s="30">
        <v>43000</v>
      </c>
      <c r="E137" s="31"/>
      <c r="F137" s="31">
        <f t="shared" si="265"/>
        <v>43000</v>
      </c>
      <c r="G137" s="31"/>
      <c r="H137" s="31">
        <f t="shared" si="458"/>
        <v>43000</v>
      </c>
      <c r="I137" s="31"/>
      <c r="J137" s="31">
        <f t="shared" si="459"/>
        <v>43000</v>
      </c>
      <c r="K137" s="31"/>
      <c r="L137" s="31">
        <f t="shared" si="460"/>
        <v>43000</v>
      </c>
      <c r="M137" s="31"/>
      <c r="N137" s="31">
        <f t="shared" si="461"/>
        <v>43000</v>
      </c>
      <c r="O137" s="68"/>
      <c r="P137" s="31">
        <f t="shared" si="462"/>
        <v>43000</v>
      </c>
      <c r="Q137" s="31"/>
      <c r="R137" s="31">
        <f t="shared" si="463"/>
        <v>43000</v>
      </c>
      <c r="S137" s="31"/>
      <c r="T137" s="31">
        <f t="shared" si="464"/>
        <v>43000</v>
      </c>
      <c r="U137" s="31"/>
      <c r="V137" s="31">
        <f t="shared" si="465"/>
        <v>43000</v>
      </c>
      <c r="W137" s="42"/>
      <c r="X137" s="68">
        <f t="shared" si="466"/>
        <v>43000</v>
      </c>
      <c r="Y137" s="31">
        <v>30079.5</v>
      </c>
      <c r="Z137" s="31"/>
      <c r="AA137" s="31">
        <f t="shared" si="266"/>
        <v>30079.5</v>
      </c>
      <c r="AB137" s="31"/>
      <c r="AC137" s="31">
        <f t="shared" si="467"/>
        <v>30079.5</v>
      </c>
      <c r="AD137" s="31"/>
      <c r="AE137" s="31">
        <f t="shared" si="468"/>
        <v>30079.5</v>
      </c>
      <c r="AF137" s="31"/>
      <c r="AG137" s="31">
        <f t="shared" si="469"/>
        <v>30079.5</v>
      </c>
      <c r="AH137" s="31"/>
      <c r="AI137" s="31">
        <f t="shared" si="470"/>
        <v>30079.5</v>
      </c>
      <c r="AJ137" s="31"/>
      <c r="AK137" s="31">
        <f t="shared" si="471"/>
        <v>30079.5</v>
      </c>
      <c r="AL137" s="42"/>
      <c r="AM137" s="68">
        <f t="shared" si="472"/>
        <v>30079.5</v>
      </c>
      <c r="AN137" s="31">
        <v>29480.400000000001</v>
      </c>
      <c r="AO137" s="31"/>
      <c r="AP137" s="31">
        <f t="shared" si="267"/>
        <v>29480.400000000001</v>
      </c>
      <c r="AQ137" s="31"/>
      <c r="AR137" s="31">
        <f t="shared" si="473"/>
        <v>29480.400000000001</v>
      </c>
      <c r="AS137" s="31"/>
      <c r="AT137" s="31">
        <f t="shared" si="474"/>
        <v>29480.400000000001</v>
      </c>
      <c r="AU137" s="31"/>
      <c r="AV137" s="31">
        <f t="shared" si="475"/>
        <v>29480.400000000001</v>
      </c>
      <c r="AW137" s="31"/>
      <c r="AX137" s="31">
        <f t="shared" si="476"/>
        <v>29480.400000000001</v>
      </c>
      <c r="AY137" s="31"/>
      <c r="AZ137" s="31">
        <f t="shared" si="477"/>
        <v>29480.400000000001</v>
      </c>
      <c r="BA137" s="42"/>
      <c r="BB137" s="68">
        <f t="shared" si="478"/>
        <v>29480.400000000001</v>
      </c>
      <c r="BC137" s="25" t="s">
        <v>236</v>
      </c>
      <c r="BE137" s="8"/>
    </row>
    <row r="138" spans="1:58" ht="54" x14ac:dyDescent="0.35">
      <c r="A138" s="96" t="s">
        <v>158</v>
      </c>
      <c r="B138" s="97" t="s">
        <v>101</v>
      </c>
      <c r="C138" s="104" t="s">
        <v>28</v>
      </c>
      <c r="D138" s="30">
        <v>3673.8</v>
      </c>
      <c r="E138" s="31">
        <v>-78.5</v>
      </c>
      <c r="F138" s="31">
        <f t="shared" si="265"/>
        <v>3595.3</v>
      </c>
      <c r="G138" s="31">
        <v>240.69399999999999</v>
      </c>
      <c r="H138" s="31">
        <f t="shared" si="458"/>
        <v>3835.9940000000001</v>
      </c>
      <c r="I138" s="31"/>
      <c r="J138" s="31">
        <f t="shared" si="459"/>
        <v>3835.9940000000001</v>
      </c>
      <c r="K138" s="31"/>
      <c r="L138" s="31">
        <f t="shared" si="460"/>
        <v>3835.9940000000001</v>
      </c>
      <c r="M138" s="31"/>
      <c r="N138" s="31">
        <f t="shared" si="461"/>
        <v>3835.9940000000001</v>
      </c>
      <c r="O138" s="68"/>
      <c r="P138" s="31">
        <f t="shared" si="462"/>
        <v>3835.9940000000001</v>
      </c>
      <c r="Q138" s="31"/>
      <c r="R138" s="31">
        <f t="shared" si="463"/>
        <v>3835.9940000000001</v>
      </c>
      <c r="S138" s="31"/>
      <c r="T138" s="31">
        <f t="shared" si="464"/>
        <v>3835.9940000000001</v>
      </c>
      <c r="U138" s="31"/>
      <c r="V138" s="31">
        <f t="shared" si="465"/>
        <v>3835.9940000000001</v>
      </c>
      <c r="W138" s="42"/>
      <c r="X138" s="68">
        <f t="shared" si="466"/>
        <v>3835.9940000000001</v>
      </c>
      <c r="Y138" s="31">
        <v>18064.5</v>
      </c>
      <c r="Z138" s="31"/>
      <c r="AA138" s="31">
        <f t="shared" si="266"/>
        <v>18064.5</v>
      </c>
      <c r="AB138" s="31"/>
      <c r="AC138" s="31">
        <f t="shared" si="467"/>
        <v>18064.5</v>
      </c>
      <c r="AD138" s="31"/>
      <c r="AE138" s="31">
        <f t="shared" si="468"/>
        <v>18064.5</v>
      </c>
      <c r="AF138" s="31"/>
      <c r="AG138" s="31">
        <f t="shared" si="469"/>
        <v>18064.5</v>
      </c>
      <c r="AH138" s="31"/>
      <c r="AI138" s="31">
        <f t="shared" si="470"/>
        <v>18064.5</v>
      </c>
      <c r="AJ138" s="31"/>
      <c r="AK138" s="31">
        <f t="shared" si="471"/>
        <v>18064.5</v>
      </c>
      <c r="AL138" s="42">
        <v>-8761.0210000000006</v>
      </c>
      <c r="AM138" s="68">
        <f t="shared" si="472"/>
        <v>9303.4789999999994</v>
      </c>
      <c r="AN138" s="31">
        <v>0</v>
      </c>
      <c r="AO138" s="31"/>
      <c r="AP138" s="31">
        <f t="shared" si="267"/>
        <v>0</v>
      </c>
      <c r="AQ138" s="31"/>
      <c r="AR138" s="31">
        <f t="shared" si="473"/>
        <v>0</v>
      </c>
      <c r="AS138" s="31"/>
      <c r="AT138" s="31">
        <f t="shared" si="474"/>
        <v>0</v>
      </c>
      <c r="AU138" s="31"/>
      <c r="AV138" s="31">
        <f t="shared" si="475"/>
        <v>0</v>
      </c>
      <c r="AW138" s="31"/>
      <c r="AX138" s="31">
        <f t="shared" si="476"/>
        <v>0</v>
      </c>
      <c r="AY138" s="31"/>
      <c r="AZ138" s="31">
        <f t="shared" si="477"/>
        <v>0</v>
      </c>
      <c r="BA138" s="42"/>
      <c r="BB138" s="68">
        <f t="shared" si="478"/>
        <v>0</v>
      </c>
      <c r="BC138" s="25" t="s">
        <v>237</v>
      </c>
      <c r="BE138" s="8"/>
    </row>
    <row r="139" spans="1:58" ht="54" x14ac:dyDescent="0.35">
      <c r="A139" s="96" t="s">
        <v>159</v>
      </c>
      <c r="B139" s="97" t="s">
        <v>102</v>
      </c>
      <c r="C139" s="104" t="s">
        <v>28</v>
      </c>
      <c r="D139" s="30">
        <v>50217.2</v>
      </c>
      <c r="E139" s="31"/>
      <c r="F139" s="31">
        <f t="shared" si="265"/>
        <v>50217.2</v>
      </c>
      <c r="G139" s="31"/>
      <c r="H139" s="31">
        <f t="shared" si="458"/>
        <v>50217.2</v>
      </c>
      <c r="I139" s="31"/>
      <c r="J139" s="31">
        <f t="shared" si="459"/>
        <v>50217.2</v>
      </c>
      <c r="K139" s="31"/>
      <c r="L139" s="31">
        <f t="shared" si="460"/>
        <v>50217.2</v>
      </c>
      <c r="M139" s="31"/>
      <c r="N139" s="31">
        <f t="shared" si="461"/>
        <v>50217.2</v>
      </c>
      <c r="O139" s="68"/>
      <c r="P139" s="31">
        <f t="shared" si="462"/>
        <v>50217.2</v>
      </c>
      <c r="Q139" s="31"/>
      <c r="R139" s="31">
        <f t="shared" si="463"/>
        <v>50217.2</v>
      </c>
      <c r="S139" s="31"/>
      <c r="T139" s="31">
        <f t="shared" si="464"/>
        <v>50217.2</v>
      </c>
      <c r="U139" s="31"/>
      <c r="V139" s="31">
        <f t="shared" si="465"/>
        <v>50217.2</v>
      </c>
      <c r="W139" s="42"/>
      <c r="X139" s="68">
        <f t="shared" si="466"/>
        <v>50217.2</v>
      </c>
      <c r="Y139" s="31">
        <v>33915.699999999997</v>
      </c>
      <c r="Z139" s="31">
        <v>-1565.6</v>
      </c>
      <c r="AA139" s="31">
        <f t="shared" si="266"/>
        <v>32350.1</v>
      </c>
      <c r="AB139" s="31"/>
      <c r="AC139" s="31">
        <f t="shared" si="467"/>
        <v>32350.1</v>
      </c>
      <c r="AD139" s="31"/>
      <c r="AE139" s="31">
        <f t="shared" si="468"/>
        <v>32350.1</v>
      </c>
      <c r="AF139" s="31"/>
      <c r="AG139" s="31">
        <f t="shared" si="469"/>
        <v>32350.1</v>
      </c>
      <c r="AH139" s="31"/>
      <c r="AI139" s="31">
        <f t="shared" si="470"/>
        <v>32350.1</v>
      </c>
      <c r="AJ139" s="31"/>
      <c r="AK139" s="31">
        <f t="shared" si="471"/>
        <v>32350.1</v>
      </c>
      <c r="AL139" s="42"/>
      <c r="AM139" s="68">
        <f t="shared" si="472"/>
        <v>32350.1</v>
      </c>
      <c r="AN139" s="31">
        <v>0</v>
      </c>
      <c r="AO139" s="31"/>
      <c r="AP139" s="31">
        <f t="shared" si="267"/>
        <v>0</v>
      </c>
      <c r="AQ139" s="31"/>
      <c r="AR139" s="31">
        <f t="shared" si="473"/>
        <v>0</v>
      </c>
      <c r="AS139" s="31"/>
      <c r="AT139" s="31">
        <f t="shared" si="474"/>
        <v>0</v>
      </c>
      <c r="AU139" s="31"/>
      <c r="AV139" s="31">
        <f t="shared" si="475"/>
        <v>0</v>
      </c>
      <c r="AW139" s="31"/>
      <c r="AX139" s="31">
        <f t="shared" si="476"/>
        <v>0</v>
      </c>
      <c r="AY139" s="31"/>
      <c r="AZ139" s="31">
        <f t="shared" si="477"/>
        <v>0</v>
      </c>
      <c r="BA139" s="42"/>
      <c r="BB139" s="68">
        <f t="shared" si="478"/>
        <v>0</v>
      </c>
      <c r="BC139" s="25" t="s">
        <v>238</v>
      </c>
      <c r="BE139" s="8"/>
    </row>
    <row r="140" spans="1:58" ht="54" x14ac:dyDescent="0.35">
      <c r="A140" s="96" t="s">
        <v>160</v>
      </c>
      <c r="B140" s="97" t="s">
        <v>103</v>
      </c>
      <c r="C140" s="104" t="s">
        <v>28</v>
      </c>
      <c r="D140" s="30">
        <v>36605.5</v>
      </c>
      <c r="E140" s="31">
        <v>-765.5</v>
      </c>
      <c r="F140" s="31">
        <f t="shared" si="265"/>
        <v>35840</v>
      </c>
      <c r="G140" s="31"/>
      <c r="H140" s="31">
        <f t="shared" si="458"/>
        <v>35840</v>
      </c>
      <c r="I140" s="31"/>
      <c r="J140" s="31">
        <f t="shared" si="459"/>
        <v>35840</v>
      </c>
      <c r="K140" s="31"/>
      <c r="L140" s="31">
        <f t="shared" si="460"/>
        <v>35840</v>
      </c>
      <c r="M140" s="31"/>
      <c r="N140" s="31">
        <f t="shared" si="461"/>
        <v>35840</v>
      </c>
      <c r="O140" s="68"/>
      <c r="P140" s="31">
        <f t="shared" si="462"/>
        <v>35840</v>
      </c>
      <c r="Q140" s="31"/>
      <c r="R140" s="31">
        <f t="shared" si="463"/>
        <v>35840</v>
      </c>
      <c r="S140" s="31"/>
      <c r="T140" s="31">
        <f t="shared" si="464"/>
        <v>35840</v>
      </c>
      <c r="U140" s="31"/>
      <c r="V140" s="31">
        <f t="shared" si="465"/>
        <v>35840</v>
      </c>
      <c r="W140" s="42"/>
      <c r="X140" s="68">
        <f t="shared" si="466"/>
        <v>35840</v>
      </c>
      <c r="Y140" s="31">
        <v>0</v>
      </c>
      <c r="Z140" s="31"/>
      <c r="AA140" s="31">
        <f t="shared" si="266"/>
        <v>0</v>
      </c>
      <c r="AB140" s="31"/>
      <c r="AC140" s="31">
        <f t="shared" si="467"/>
        <v>0</v>
      </c>
      <c r="AD140" s="31"/>
      <c r="AE140" s="31">
        <f t="shared" si="468"/>
        <v>0</v>
      </c>
      <c r="AF140" s="31"/>
      <c r="AG140" s="31">
        <f t="shared" si="469"/>
        <v>0</v>
      </c>
      <c r="AH140" s="31"/>
      <c r="AI140" s="31">
        <f t="shared" si="470"/>
        <v>0</v>
      </c>
      <c r="AJ140" s="31"/>
      <c r="AK140" s="31">
        <f t="shared" si="471"/>
        <v>0</v>
      </c>
      <c r="AL140" s="42"/>
      <c r="AM140" s="68">
        <f t="shared" si="472"/>
        <v>0</v>
      </c>
      <c r="AN140" s="31">
        <v>0</v>
      </c>
      <c r="AO140" s="31"/>
      <c r="AP140" s="31">
        <f t="shared" si="267"/>
        <v>0</v>
      </c>
      <c r="AQ140" s="31"/>
      <c r="AR140" s="31">
        <f t="shared" si="473"/>
        <v>0</v>
      </c>
      <c r="AS140" s="31"/>
      <c r="AT140" s="31">
        <f t="shared" si="474"/>
        <v>0</v>
      </c>
      <c r="AU140" s="31"/>
      <c r="AV140" s="31">
        <f t="shared" si="475"/>
        <v>0</v>
      </c>
      <c r="AW140" s="31"/>
      <c r="AX140" s="31">
        <f t="shared" si="476"/>
        <v>0</v>
      </c>
      <c r="AY140" s="31"/>
      <c r="AZ140" s="31">
        <f t="shared" si="477"/>
        <v>0</v>
      </c>
      <c r="BA140" s="42"/>
      <c r="BB140" s="68">
        <f t="shared" si="478"/>
        <v>0</v>
      </c>
      <c r="BC140" s="25" t="s">
        <v>239</v>
      </c>
      <c r="BE140" s="8"/>
    </row>
    <row r="141" spans="1:58" s="3" customFormat="1" ht="54" hidden="1" x14ac:dyDescent="0.35">
      <c r="A141" s="1" t="s">
        <v>158</v>
      </c>
      <c r="B141" s="4" t="s">
        <v>104</v>
      </c>
      <c r="C141" s="5" t="s">
        <v>28</v>
      </c>
      <c r="D141" s="30">
        <v>0</v>
      </c>
      <c r="E141" s="31"/>
      <c r="F141" s="31">
        <f t="shared" si="265"/>
        <v>0</v>
      </c>
      <c r="G141" s="31"/>
      <c r="H141" s="31">
        <f t="shared" si="458"/>
        <v>0</v>
      </c>
      <c r="I141" s="31"/>
      <c r="J141" s="31">
        <f t="shared" si="459"/>
        <v>0</v>
      </c>
      <c r="K141" s="31"/>
      <c r="L141" s="31">
        <f t="shared" si="460"/>
        <v>0</v>
      </c>
      <c r="M141" s="31"/>
      <c r="N141" s="31">
        <f t="shared" si="461"/>
        <v>0</v>
      </c>
      <c r="O141" s="68"/>
      <c r="P141" s="31">
        <f t="shared" si="462"/>
        <v>0</v>
      </c>
      <c r="Q141" s="31"/>
      <c r="R141" s="31">
        <f t="shared" si="463"/>
        <v>0</v>
      </c>
      <c r="S141" s="31"/>
      <c r="T141" s="31">
        <f t="shared" si="464"/>
        <v>0</v>
      </c>
      <c r="U141" s="31"/>
      <c r="V141" s="31">
        <f t="shared" si="465"/>
        <v>0</v>
      </c>
      <c r="W141" s="42"/>
      <c r="X141" s="31">
        <f t="shared" si="466"/>
        <v>0</v>
      </c>
      <c r="Y141" s="31">
        <v>0</v>
      </c>
      <c r="Z141" s="31"/>
      <c r="AA141" s="31">
        <f t="shared" si="266"/>
        <v>0</v>
      </c>
      <c r="AB141" s="31"/>
      <c r="AC141" s="31">
        <f t="shared" si="467"/>
        <v>0</v>
      </c>
      <c r="AD141" s="31"/>
      <c r="AE141" s="31">
        <f t="shared" si="468"/>
        <v>0</v>
      </c>
      <c r="AF141" s="31"/>
      <c r="AG141" s="31">
        <f t="shared" si="469"/>
        <v>0</v>
      </c>
      <c r="AH141" s="31"/>
      <c r="AI141" s="31">
        <f t="shared" si="470"/>
        <v>0</v>
      </c>
      <c r="AJ141" s="31"/>
      <c r="AK141" s="31">
        <f t="shared" si="471"/>
        <v>0</v>
      </c>
      <c r="AL141" s="42"/>
      <c r="AM141" s="31">
        <f t="shared" si="472"/>
        <v>0</v>
      </c>
      <c r="AN141" s="31">
        <v>92000</v>
      </c>
      <c r="AO141" s="31"/>
      <c r="AP141" s="31">
        <f t="shared" si="267"/>
        <v>92000</v>
      </c>
      <c r="AQ141" s="31"/>
      <c r="AR141" s="31">
        <f t="shared" si="473"/>
        <v>92000</v>
      </c>
      <c r="AS141" s="31"/>
      <c r="AT141" s="31">
        <f t="shared" si="474"/>
        <v>92000</v>
      </c>
      <c r="AU141" s="31"/>
      <c r="AV141" s="31">
        <f t="shared" si="475"/>
        <v>92000</v>
      </c>
      <c r="AW141" s="31">
        <v>-92000</v>
      </c>
      <c r="AX141" s="31">
        <f t="shared" si="476"/>
        <v>0</v>
      </c>
      <c r="AY141" s="31"/>
      <c r="AZ141" s="31">
        <f t="shared" si="477"/>
        <v>0</v>
      </c>
      <c r="BA141" s="42"/>
      <c r="BB141" s="31">
        <f t="shared" si="478"/>
        <v>0</v>
      </c>
      <c r="BC141" s="25" t="s">
        <v>240</v>
      </c>
      <c r="BD141" s="19" t="s">
        <v>51</v>
      </c>
      <c r="BE141" s="8"/>
    </row>
    <row r="142" spans="1:58" ht="54" x14ac:dyDescent="0.35">
      <c r="A142" s="96" t="s">
        <v>161</v>
      </c>
      <c r="B142" s="97" t="s">
        <v>105</v>
      </c>
      <c r="C142" s="104" t="s">
        <v>28</v>
      </c>
      <c r="D142" s="30">
        <v>54241.5</v>
      </c>
      <c r="E142" s="31">
        <v>-630.1</v>
      </c>
      <c r="F142" s="31">
        <f t="shared" si="265"/>
        <v>53611.4</v>
      </c>
      <c r="G142" s="31"/>
      <c r="H142" s="31">
        <f t="shared" si="458"/>
        <v>53611.4</v>
      </c>
      <c r="I142" s="31"/>
      <c r="J142" s="31">
        <f t="shared" si="459"/>
        <v>53611.4</v>
      </c>
      <c r="K142" s="31"/>
      <c r="L142" s="31">
        <f t="shared" si="460"/>
        <v>53611.4</v>
      </c>
      <c r="M142" s="31"/>
      <c r="N142" s="31">
        <f t="shared" si="461"/>
        <v>53611.4</v>
      </c>
      <c r="O142" s="68"/>
      <c r="P142" s="31">
        <f t="shared" si="462"/>
        <v>53611.4</v>
      </c>
      <c r="Q142" s="31"/>
      <c r="R142" s="31">
        <f t="shared" si="463"/>
        <v>53611.4</v>
      </c>
      <c r="S142" s="31"/>
      <c r="T142" s="31">
        <f t="shared" si="464"/>
        <v>53611.4</v>
      </c>
      <c r="U142" s="31"/>
      <c r="V142" s="31">
        <f t="shared" si="465"/>
        <v>53611.4</v>
      </c>
      <c r="W142" s="42"/>
      <c r="X142" s="68">
        <f t="shared" si="466"/>
        <v>53611.4</v>
      </c>
      <c r="Y142" s="31">
        <v>0</v>
      </c>
      <c r="Z142" s="31"/>
      <c r="AA142" s="31">
        <f t="shared" si="266"/>
        <v>0</v>
      </c>
      <c r="AB142" s="31"/>
      <c r="AC142" s="31">
        <f t="shared" si="467"/>
        <v>0</v>
      </c>
      <c r="AD142" s="31"/>
      <c r="AE142" s="31">
        <f t="shared" si="468"/>
        <v>0</v>
      </c>
      <c r="AF142" s="31"/>
      <c r="AG142" s="31">
        <f t="shared" si="469"/>
        <v>0</v>
      </c>
      <c r="AH142" s="31"/>
      <c r="AI142" s="31">
        <f t="shared" si="470"/>
        <v>0</v>
      </c>
      <c r="AJ142" s="31"/>
      <c r="AK142" s="31">
        <f t="shared" si="471"/>
        <v>0</v>
      </c>
      <c r="AL142" s="42"/>
      <c r="AM142" s="68">
        <f t="shared" si="472"/>
        <v>0</v>
      </c>
      <c r="AN142" s="31">
        <v>0</v>
      </c>
      <c r="AO142" s="31"/>
      <c r="AP142" s="31">
        <f t="shared" si="267"/>
        <v>0</v>
      </c>
      <c r="AQ142" s="31"/>
      <c r="AR142" s="31">
        <f t="shared" si="473"/>
        <v>0</v>
      </c>
      <c r="AS142" s="31"/>
      <c r="AT142" s="31">
        <f t="shared" si="474"/>
        <v>0</v>
      </c>
      <c r="AU142" s="31"/>
      <c r="AV142" s="31">
        <f t="shared" si="475"/>
        <v>0</v>
      </c>
      <c r="AW142" s="31"/>
      <c r="AX142" s="31">
        <f t="shared" si="476"/>
        <v>0</v>
      </c>
      <c r="AY142" s="31"/>
      <c r="AZ142" s="31">
        <f t="shared" si="477"/>
        <v>0</v>
      </c>
      <c r="BA142" s="42"/>
      <c r="BB142" s="68">
        <f t="shared" si="478"/>
        <v>0</v>
      </c>
      <c r="BC142" s="25" t="s">
        <v>241</v>
      </c>
      <c r="BE142" s="8"/>
    </row>
    <row r="143" spans="1:58" ht="54" x14ac:dyDescent="0.35">
      <c r="A143" s="96" t="s">
        <v>162</v>
      </c>
      <c r="B143" s="97" t="s">
        <v>106</v>
      </c>
      <c r="C143" s="104" t="s">
        <v>28</v>
      </c>
      <c r="D143" s="30">
        <v>56188.4</v>
      </c>
      <c r="E143" s="31"/>
      <c r="F143" s="31">
        <f t="shared" si="265"/>
        <v>56188.4</v>
      </c>
      <c r="G143" s="31"/>
      <c r="H143" s="31">
        <f t="shared" si="458"/>
        <v>56188.4</v>
      </c>
      <c r="I143" s="31"/>
      <c r="J143" s="31">
        <f t="shared" si="459"/>
        <v>56188.4</v>
      </c>
      <c r="K143" s="31"/>
      <c r="L143" s="31">
        <f t="shared" si="460"/>
        <v>56188.4</v>
      </c>
      <c r="M143" s="31"/>
      <c r="N143" s="31">
        <f t="shared" si="461"/>
        <v>56188.4</v>
      </c>
      <c r="O143" s="68"/>
      <c r="P143" s="31">
        <f t="shared" si="462"/>
        <v>56188.4</v>
      </c>
      <c r="Q143" s="31"/>
      <c r="R143" s="31">
        <f t="shared" si="463"/>
        <v>56188.4</v>
      </c>
      <c r="S143" s="31"/>
      <c r="T143" s="31">
        <f t="shared" si="464"/>
        <v>56188.4</v>
      </c>
      <c r="U143" s="31"/>
      <c r="V143" s="31">
        <f t="shared" si="465"/>
        <v>56188.4</v>
      </c>
      <c r="W143" s="42"/>
      <c r="X143" s="68">
        <f t="shared" si="466"/>
        <v>56188.4</v>
      </c>
      <c r="Y143" s="31">
        <v>25289.4</v>
      </c>
      <c r="Z143" s="31">
        <v>-203.3</v>
      </c>
      <c r="AA143" s="31">
        <f t="shared" si="266"/>
        <v>25086.100000000002</v>
      </c>
      <c r="AB143" s="31"/>
      <c r="AC143" s="31">
        <f t="shared" si="467"/>
        <v>25086.100000000002</v>
      </c>
      <c r="AD143" s="31"/>
      <c r="AE143" s="31">
        <f t="shared" si="468"/>
        <v>25086.100000000002</v>
      </c>
      <c r="AF143" s="31"/>
      <c r="AG143" s="31">
        <f t="shared" si="469"/>
        <v>25086.100000000002</v>
      </c>
      <c r="AH143" s="31"/>
      <c r="AI143" s="31">
        <f t="shared" si="470"/>
        <v>25086.100000000002</v>
      </c>
      <c r="AJ143" s="31"/>
      <c r="AK143" s="31">
        <f t="shared" si="471"/>
        <v>25086.100000000002</v>
      </c>
      <c r="AL143" s="42"/>
      <c r="AM143" s="68">
        <f t="shared" si="472"/>
        <v>25086.100000000002</v>
      </c>
      <c r="AN143" s="31">
        <v>0</v>
      </c>
      <c r="AO143" s="31"/>
      <c r="AP143" s="31">
        <f t="shared" si="267"/>
        <v>0</v>
      </c>
      <c r="AQ143" s="31"/>
      <c r="AR143" s="31">
        <f t="shared" si="473"/>
        <v>0</v>
      </c>
      <c r="AS143" s="31"/>
      <c r="AT143" s="31">
        <f t="shared" si="474"/>
        <v>0</v>
      </c>
      <c r="AU143" s="31"/>
      <c r="AV143" s="31">
        <f t="shared" si="475"/>
        <v>0</v>
      </c>
      <c r="AW143" s="31"/>
      <c r="AX143" s="31">
        <f t="shared" si="476"/>
        <v>0</v>
      </c>
      <c r="AY143" s="31"/>
      <c r="AZ143" s="31">
        <f t="shared" si="477"/>
        <v>0</v>
      </c>
      <c r="BA143" s="42"/>
      <c r="BB143" s="68">
        <f t="shared" si="478"/>
        <v>0</v>
      </c>
      <c r="BC143" s="25" t="s">
        <v>242</v>
      </c>
      <c r="BE143" s="8"/>
    </row>
    <row r="144" spans="1:58" ht="54" x14ac:dyDescent="0.35">
      <c r="A144" s="96" t="s">
        <v>163</v>
      </c>
      <c r="B144" s="97" t="s">
        <v>107</v>
      </c>
      <c r="C144" s="104" t="s">
        <v>28</v>
      </c>
      <c r="D144" s="30">
        <v>16975.900000000001</v>
      </c>
      <c r="E144" s="31"/>
      <c r="F144" s="31">
        <f t="shared" si="265"/>
        <v>16975.900000000001</v>
      </c>
      <c r="G144" s="31"/>
      <c r="H144" s="31">
        <f t="shared" si="458"/>
        <v>16975.900000000001</v>
      </c>
      <c r="I144" s="31"/>
      <c r="J144" s="31">
        <f t="shared" si="459"/>
        <v>16975.900000000001</v>
      </c>
      <c r="K144" s="31"/>
      <c r="L144" s="31">
        <f t="shared" si="460"/>
        <v>16975.900000000001</v>
      </c>
      <c r="M144" s="31"/>
      <c r="N144" s="31">
        <f t="shared" si="461"/>
        <v>16975.900000000001</v>
      </c>
      <c r="O144" s="68"/>
      <c r="P144" s="31">
        <f t="shared" si="462"/>
        <v>16975.900000000001</v>
      </c>
      <c r="Q144" s="31"/>
      <c r="R144" s="31">
        <f t="shared" si="463"/>
        <v>16975.900000000001</v>
      </c>
      <c r="S144" s="31"/>
      <c r="T144" s="31">
        <f t="shared" si="464"/>
        <v>16975.900000000001</v>
      </c>
      <c r="U144" s="31"/>
      <c r="V144" s="31">
        <f t="shared" si="465"/>
        <v>16975.900000000001</v>
      </c>
      <c r="W144" s="42"/>
      <c r="X144" s="68">
        <f t="shared" si="466"/>
        <v>16975.900000000001</v>
      </c>
      <c r="Y144" s="31">
        <v>0</v>
      </c>
      <c r="Z144" s="31"/>
      <c r="AA144" s="31">
        <f t="shared" si="266"/>
        <v>0</v>
      </c>
      <c r="AB144" s="31"/>
      <c r="AC144" s="31">
        <f t="shared" si="467"/>
        <v>0</v>
      </c>
      <c r="AD144" s="31"/>
      <c r="AE144" s="31">
        <f t="shared" si="468"/>
        <v>0</v>
      </c>
      <c r="AF144" s="31"/>
      <c r="AG144" s="31">
        <f t="shared" si="469"/>
        <v>0</v>
      </c>
      <c r="AH144" s="31"/>
      <c r="AI144" s="31">
        <f t="shared" si="470"/>
        <v>0</v>
      </c>
      <c r="AJ144" s="31"/>
      <c r="AK144" s="31">
        <f t="shared" si="471"/>
        <v>0</v>
      </c>
      <c r="AL144" s="42"/>
      <c r="AM144" s="68">
        <f t="shared" si="472"/>
        <v>0</v>
      </c>
      <c r="AN144" s="31">
        <v>0</v>
      </c>
      <c r="AO144" s="31"/>
      <c r="AP144" s="31">
        <f t="shared" si="267"/>
        <v>0</v>
      </c>
      <c r="AQ144" s="31"/>
      <c r="AR144" s="31">
        <f t="shared" si="473"/>
        <v>0</v>
      </c>
      <c r="AS144" s="31"/>
      <c r="AT144" s="31">
        <f t="shared" si="474"/>
        <v>0</v>
      </c>
      <c r="AU144" s="31"/>
      <c r="AV144" s="31">
        <f t="shared" si="475"/>
        <v>0</v>
      </c>
      <c r="AW144" s="31"/>
      <c r="AX144" s="31">
        <f t="shared" si="476"/>
        <v>0</v>
      </c>
      <c r="AY144" s="31"/>
      <c r="AZ144" s="31">
        <f t="shared" si="477"/>
        <v>0</v>
      </c>
      <c r="BA144" s="42"/>
      <c r="BB144" s="68">
        <f t="shared" si="478"/>
        <v>0</v>
      </c>
      <c r="BC144" s="25" t="s">
        <v>260</v>
      </c>
      <c r="BE144" s="8"/>
    </row>
    <row r="145" spans="1:58" ht="54" x14ac:dyDescent="0.35">
      <c r="A145" s="96" t="s">
        <v>164</v>
      </c>
      <c r="B145" s="101" t="s">
        <v>108</v>
      </c>
      <c r="C145" s="104" t="s">
        <v>32</v>
      </c>
      <c r="D145" s="30">
        <v>4161.5</v>
      </c>
      <c r="E145" s="31"/>
      <c r="F145" s="31">
        <f t="shared" si="265"/>
        <v>4161.5</v>
      </c>
      <c r="G145" s="31"/>
      <c r="H145" s="31">
        <f t="shared" si="458"/>
        <v>4161.5</v>
      </c>
      <c r="I145" s="31"/>
      <c r="J145" s="31">
        <f t="shared" si="459"/>
        <v>4161.5</v>
      </c>
      <c r="K145" s="31"/>
      <c r="L145" s="31">
        <f t="shared" si="460"/>
        <v>4161.5</v>
      </c>
      <c r="M145" s="31"/>
      <c r="N145" s="31">
        <f t="shared" si="461"/>
        <v>4161.5</v>
      </c>
      <c r="O145" s="68"/>
      <c r="P145" s="31">
        <f t="shared" si="462"/>
        <v>4161.5</v>
      </c>
      <c r="Q145" s="31"/>
      <c r="R145" s="31">
        <f t="shared" si="463"/>
        <v>4161.5</v>
      </c>
      <c r="S145" s="31">
        <v>-1361.5</v>
      </c>
      <c r="T145" s="31">
        <f t="shared" si="464"/>
        <v>2800</v>
      </c>
      <c r="U145" s="31"/>
      <c r="V145" s="31">
        <f t="shared" si="465"/>
        <v>2800</v>
      </c>
      <c r="W145" s="42"/>
      <c r="X145" s="68">
        <f t="shared" si="466"/>
        <v>2800</v>
      </c>
      <c r="Y145" s="31">
        <v>0</v>
      </c>
      <c r="Z145" s="31"/>
      <c r="AA145" s="31">
        <f t="shared" si="266"/>
        <v>0</v>
      </c>
      <c r="AB145" s="31"/>
      <c r="AC145" s="31">
        <f t="shared" si="467"/>
        <v>0</v>
      </c>
      <c r="AD145" s="31"/>
      <c r="AE145" s="31">
        <f t="shared" si="468"/>
        <v>0</v>
      </c>
      <c r="AF145" s="31"/>
      <c r="AG145" s="31">
        <f t="shared" si="469"/>
        <v>0</v>
      </c>
      <c r="AH145" s="31"/>
      <c r="AI145" s="31">
        <f t="shared" si="470"/>
        <v>0</v>
      </c>
      <c r="AJ145" s="31"/>
      <c r="AK145" s="31">
        <f t="shared" si="471"/>
        <v>0</v>
      </c>
      <c r="AL145" s="42"/>
      <c r="AM145" s="68">
        <f t="shared" si="472"/>
        <v>0</v>
      </c>
      <c r="AN145" s="31">
        <v>0</v>
      </c>
      <c r="AO145" s="31"/>
      <c r="AP145" s="31">
        <f t="shared" si="267"/>
        <v>0</v>
      </c>
      <c r="AQ145" s="31"/>
      <c r="AR145" s="31">
        <f t="shared" si="473"/>
        <v>0</v>
      </c>
      <c r="AS145" s="31"/>
      <c r="AT145" s="31">
        <f t="shared" si="474"/>
        <v>0</v>
      </c>
      <c r="AU145" s="31"/>
      <c r="AV145" s="31">
        <f t="shared" si="475"/>
        <v>0</v>
      </c>
      <c r="AW145" s="31"/>
      <c r="AX145" s="31">
        <f t="shared" si="476"/>
        <v>0</v>
      </c>
      <c r="AY145" s="31"/>
      <c r="AZ145" s="31">
        <f t="shared" si="477"/>
        <v>0</v>
      </c>
      <c r="BA145" s="42"/>
      <c r="BB145" s="68">
        <f t="shared" si="478"/>
        <v>0</v>
      </c>
      <c r="BC145" s="25" t="s">
        <v>261</v>
      </c>
      <c r="BE145" s="8"/>
    </row>
    <row r="146" spans="1:58" ht="54" x14ac:dyDescent="0.35">
      <c r="A146" s="96" t="s">
        <v>165</v>
      </c>
      <c r="B146" s="101" t="s">
        <v>109</v>
      </c>
      <c r="C146" s="104" t="s">
        <v>28</v>
      </c>
      <c r="D146" s="30">
        <v>96500</v>
      </c>
      <c r="E146" s="31"/>
      <c r="F146" s="31">
        <f t="shared" si="265"/>
        <v>96500</v>
      </c>
      <c r="G146" s="31"/>
      <c r="H146" s="31">
        <f t="shared" si="458"/>
        <v>96500</v>
      </c>
      <c r="I146" s="31"/>
      <c r="J146" s="31">
        <f t="shared" si="459"/>
        <v>96500</v>
      </c>
      <c r="K146" s="31"/>
      <c r="L146" s="31">
        <f t="shared" si="460"/>
        <v>96500</v>
      </c>
      <c r="M146" s="31"/>
      <c r="N146" s="31">
        <f t="shared" si="461"/>
        <v>96500</v>
      </c>
      <c r="O146" s="68"/>
      <c r="P146" s="31">
        <f t="shared" si="462"/>
        <v>96500</v>
      </c>
      <c r="Q146" s="31"/>
      <c r="R146" s="31">
        <f t="shared" si="463"/>
        <v>96500</v>
      </c>
      <c r="S146" s="31"/>
      <c r="T146" s="31">
        <f t="shared" si="464"/>
        <v>96500</v>
      </c>
      <c r="U146" s="31"/>
      <c r="V146" s="31">
        <f t="shared" si="465"/>
        <v>96500</v>
      </c>
      <c r="W146" s="42"/>
      <c r="X146" s="68">
        <f t="shared" si="466"/>
        <v>96500</v>
      </c>
      <c r="Y146" s="31">
        <v>365837.5</v>
      </c>
      <c r="Z146" s="31"/>
      <c r="AA146" s="31">
        <f t="shared" si="266"/>
        <v>365837.5</v>
      </c>
      <c r="AB146" s="31"/>
      <c r="AC146" s="31">
        <f t="shared" si="467"/>
        <v>365837.5</v>
      </c>
      <c r="AD146" s="31"/>
      <c r="AE146" s="31">
        <f t="shared" si="468"/>
        <v>365837.5</v>
      </c>
      <c r="AF146" s="31"/>
      <c r="AG146" s="31">
        <f t="shared" si="469"/>
        <v>365837.5</v>
      </c>
      <c r="AH146" s="31"/>
      <c r="AI146" s="31">
        <f t="shared" si="470"/>
        <v>365837.5</v>
      </c>
      <c r="AJ146" s="31"/>
      <c r="AK146" s="31">
        <f t="shared" si="471"/>
        <v>365837.5</v>
      </c>
      <c r="AL146" s="42"/>
      <c r="AM146" s="68">
        <f t="shared" si="472"/>
        <v>365837.5</v>
      </c>
      <c r="AN146" s="31">
        <v>0</v>
      </c>
      <c r="AO146" s="31"/>
      <c r="AP146" s="31">
        <f t="shared" si="267"/>
        <v>0</v>
      </c>
      <c r="AQ146" s="31"/>
      <c r="AR146" s="31">
        <f t="shared" si="473"/>
        <v>0</v>
      </c>
      <c r="AS146" s="31"/>
      <c r="AT146" s="31">
        <f t="shared" si="474"/>
        <v>0</v>
      </c>
      <c r="AU146" s="31"/>
      <c r="AV146" s="31">
        <f t="shared" si="475"/>
        <v>0</v>
      </c>
      <c r="AW146" s="31"/>
      <c r="AX146" s="31">
        <f t="shared" si="476"/>
        <v>0</v>
      </c>
      <c r="AY146" s="31"/>
      <c r="AZ146" s="31">
        <f t="shared" si="477"/>
        <v>0</v>
      </c>
      <c r="BA146" s="42"/>
      <c r="BB146" s="68">
        <f t="shared" si="478"/>
        <v>0</v>
      </c>
      <c r="BC146" s="25" t="s">
        <v>262</v>
      </c>
      <c r="BE146" s="8"/>
    </row>
    <row r="147" spans="1:58" ht="54" x14ac:dyDescent="0.35">
      <c r="A147" s="96" t="s">
        <v>166</v>
      </c>
      <c r="B147" s="101" t="s">
        <v>356</v>
      </c>
      <c r="C147" s="104" t="s">
        <v>32</v>
      </c>
      <c r="D147" s="31">
        <v>11500</v>
      </c>
      <c r="E147" s="31"/>
      <c r="F147" s="31">
        <f t="shared" si="265"/>
        <v>11500</v>
      </c>
      <c r="G147" s="31"/>
      <c r="H147" s="31">
        <f t="shared" si="458"/>
        <v>11500</v>
      </c>
      <c r="I147" s="31"/>
      <c r="J147" s="31">
        <f t="shared" si="459"/>
        <v>11500</v>
      </c>
      <c r="K147" s="31"/>
      <c r="L147" s="31">
        <f t="shared" si="460"/>
        <v>11500</v>
      </c>
      <c r="M147" s="31"/>
      <c r="N147" s="31">
        <f t="shared" si="461"/>
        <v>11500</v>
      </c>
      <c r="O147" s="68"/>
      <c r="P147" s="31">
        <f t="shared" si="462"/>
        <v>11500</v>
      </c>
      <c r="Q147" s="31"/>
      <c r="R147" s="31">
        <f t="shared" si="463"/>
        <v>11500</v>
      </c>
      <c r="S147" s="31"/>
      <c r="T147" s="31">
        <f t="shared" si="464"/>
        <v>11500</v>
      </c>
      <c r="U147" s="31"/>
      <c r="V147" s="31">
        <f t="shared" si="465"/>
        <v>11500</v>
      </c>
      <c r="W147" s="42">
        <v>-11500</v>
      </c>
      <c r="X147" s="68">
        <f t="shared" si="466"/>
        <v>0</v>
      </c>
      <c r="Y147" s="31">
        <v>76294.8</v>
      </c>
      <c r="Z147" s="31"/>
      <c r="AA147" s="31">
        <f t="shared" si="266"/>
        <v>76294.8</v>
      </c>
      <c r="AB147" s="31"/>
      <c r="AC147" s="31">
        <f t="shared" si="467"/>
        <v>76294.8</v>
      </c>
      <c r="AD147" s="31"/>
      <c r="AE147" s="31">
        <f t="shared" si="468"/>
        <v>76294.8</v>
      </c>
      <c r="AF147" s="31"/>
      <c r="AG147" s="31">
        <f t="shared" si="469"/>
        <v>76294.8</v>
      </c>
      <c r="AH147" s="31"/>
      <c r="AI147" s="31">
        <f t="shared" si="470"/>
        <v>76294.8</v>
      </c>
      <c r="AJ147" s="31"/>
      <c r="AK147" s="31">
        <f t="shared" si="471"/>
        <v>76294.8</v>
      </c>
      <c r="AL147" s="42">
        <v>11500</v>
      </c>
      <c r="AM147" s="68">
        <f t="shared" si="472"/>
        <v>87794.8</v>
      </c>
      <c r="AN147" s="31">
        <v>0</v>
      </c>
      <c r="AO147" s="31"/>
      <c r="AP147" s="31">
        <f t="shared" si="267"/>
        <v>0</v>
      </c>
      <c r="AQ147" s="31"/>
      <c r="AR147" s="31">
        <f t="shared" si="473"/>
        <v>0</v>
      </c>
      <c r="AS147" s="31"/>
      <c r="AT147" s="31">
        <f t="shared" si="474"/>
        <v>0</v>
      </c>
      <c r="AU147" s="31"/>
      <c r="AV147" s="31">
        <f t="shared" si="475"/>
        <v>0</v>
      </c>
      <c r="AW147" s="31"/>
      <c r="AX147" s="31">
        <f t="shared" si="476"/>
        <v>0</v>
      </c>
      <c r="AY147" s="31"/>
      <c r="AZ147" s="31">
        <f t="shared" si="477"/>
        <v>0</v>
      </c>
      <c r="BA147" s="42"/>
      <c r="BB147" s="68">
        <f t="shared" si="478"/>
        <v>0</v>
      </c>
      <c r="BC147" s="25" t="s">
        <v>263</v>
      </c>
      <c r="BE147" s="8"/>
    </row>
    <row r="148" spans="1:58" ht="54" x14ac:dyDescent="0.35">
      <c r="A148" s="96" t="s">
        <v>167</v>
      </c>
      <c r="B148" s="101" t="s">
        <v>308</v>
      </c>
      <c r="C148" s="104" t="s">
        <v>28</v>
      </c>
      <c r="D148" s="31"/>
      <c r="E148" s="31">
        <f>E151</f>
        <v>8013.6</v>
      </c>
      <c r="F148" s="31">
        <f t="shared" si="265"/>
        <v>8013.6</v>
      </c>
      <c r="G148" s="31">
        <f>G151</f>
        <v>0</v>
      </c>
      <c r="H148" s="31">
        <f t="shared" si="458"/>
        <v>8013.6</v>
      </c>
      <c r="I148" s="31">
        <f>I151</f>
        <v>0</v>
      </c>
      <c r="J148" s="31">
        <f t="shared" si="459"/>
        <v>8013.6</v>
      </c>
      <c r="K148" s="31">
        <f>K151+K150</f>
        <v>2353.636</v>
      </c>
      <c r="L148" s="31">
        <f t="shared" si="460"/>
        <v>10367.236000000001</v>
      </c>
      <c r="M148" s="31">
        <f>M151+M150</f>
        <v>-2353.6</v>
      </c>
      <c r="N148" s="31">
        <f t="shared" si="461"/>
        <v>8013.6360000000004</v>
      </c>
      <c r="O148" s="68">
        <f>O151+O150</f>
        <v>0</v>
      </c>
      <c r="P148" s="31">
        <f t="shared" si="462"/>
        <v>8013.6360000000004</v>
      </c>
      <c r="Q148" s="31">
        <f>Q151+Q150</f>
        <v>0</v>
      </c>
      <c r="R148" s="31">
        <f t="shared" si="463"/>
        <v>8013.6360000000004</v>
      </c>
      <c r="S148" s="31">
        <f>S151+S150</f>
        <v>0</v>
      </c>
      <c r="T148" s="31">
        <f t="shared" si="464"/>
        <v>8013.6360000000004</v>
      </c>
      <c r="U148" s="31">
        <f>U151+U150</f>
        <v>0</v>
      </c>
      <c r="V148" s="31">
        <f t="shared" si="465"/>
        <v>8013.6360000000004</v>
      </c>
      <c r="W148" s="42">
        <f>W151+W150</f>
        <v>0</v>
      </c>
      <c r="X148" s="68">
        <f t="shared" si="466"/>
        <v>8013.6360000000004</v>
      </c>
      <c r="Y148" s="31"/>
      <c r="Z148" s="31">
        <f>Z150</f>
        <v>8356.2000000000007</v>
      </c>
      <c r="AA148" s="31">
        <f t="shared" si="266"/>
        <v>8356.2000000000007</v>
      </c>
      <c r="AB148" s="31">
        <f>AB150</f>
        <v>0</v>
      </c>
      <c r="AC148" s="31">
        <f t="shared" si="467"/>
        <v>8356.2000000000007</v>
      </c>
      <c r="AD148" s="31">
        <f>AD150</f>
        <v>0</v>
      </c>
      <c r="AE148" s="31">
        <f t="shared" si="468"/>
        <v>8356.2000000000007</v>
      </c>
      <c r="AF148" s="31">
        <f>AF151+AF150</f>
        <v>0</v>
      </c>
      <c r="AG148" s="31">
        <f t="shared" si="469"/>
        <v>8356.2000000000007</v>
      </c>
      <c r="AH148" s="31">
        <f>AH151+AH150</f>
        <v>0</v>
      </c>
      <c r="AI148" s="31">
        <f t="shared" si="470"/>
        <v>8356.2000000000007</v>
      </c>
      <c r="AJ148" s="31">
        <f>AJ151+AJ150</f>
        <v>0</v>
      </c>
      <c r="AK148" s="31">
        <f t="shared" si="471"/>
        <v>8356.2000000000007</v>
      </c>
      <c r="AL148" s="42">
        <f>AL151+AL150</f>
        <v>0</v>
      </c>
      <c r="AM148" s="68">
        <f t="shared" si="472"/>
        <v>8356.2000000000007</v>
      </c>
      <c r="AN148" s="31"/>
      <c r="AO148" s="31"/>
      <c r="AP148" s="31">
        <f t="shared" si="267"/>
        <v>0</v>
      </c>
      <c r="AQ148" s="31"/>
      <c r="AR148" s="31">
        <f t="shared" si="473"/>
        <v>0</v>
      </c>
      <c r="AS148" s="31"/>
      <c r="AT148" s="31">
        <f t="shared" si="474"/>
        <v>0</v>
      </c>
      <c r="AU148" s="31">
        <f>AU151+AU150</f>
        <v>0</v>
      </c>
      <c r="AV148" s="31">
        <f t="shared" si="475"/>
        <v>0</v>
      </c>
      <c r="AW148" s="31">
        <f>AW151+AW150</f>
        <v>0</v>
      </c>
      <c r="AX148" s="31">
        <f t="shared" si="476"/>
        <v>0</v>
      </c>
      <c r="AY148" s="31">
        <f>AY151+AY150</f>
        <v>0</v>
      </c>
      <c r="AZ148" s="31">
        <f t="shared" si="477"/>
        <v>0</v>
      </c>
      <c r="BA148" s="42">
        <f>BA151+BA150</f>
        <v>0</v>
      </c>
      <c r="BB148" s="68">
        <f t="shared" si="478"/>
        <v>0</v>
      </c>
      <c r="BC148" s="25"/>
      <c r="BE148" s="8"/>
    </row>
    <row r="149" spans="1:58" x14ac:dyDescent="0.35">
      <c r="A149" s="96"/>
      <c r="B149" s="97" t="s">
        <v>5</v>
      </c>
      <c r="C149" s="104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68"/>
      <c r="P149" s="31"/>
      <c r="Q149" s="31"/>
      <c r="R149" s="31"/>
      <c r="S149" s="31"/>
      <c r="T149" s="31"/>
      <c r="U149" s="31"/>
      <c r="V149" s="31"/>
      <c r="W149" s="42"/>
      <c r="X149" s="68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42"/>
      <c r="AM149" s="68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42"/>
      <c r="BB149" s="68"/>
      <c r="BC149" s="25"/>
      <c r="BE149" s="8"/>
    </row>
    <row r="150" spans="1:58" s="3" customFormat="1" hidden="1" x14ac:dyDescent="0.35">
      <c r="A150" s="1"/>
      <c r="B150" s="4" t="s">
        <v>6</v>
      </c>
      <c r="C150" s="5"/>
      <c r="D150" s="31"/>
      <c r="E150" s="31"/>
      <c r="F150" s="31">
        <f t="shared" si="265"/>
        <v>0</v>
      </c>
      <c r="G150" s="31"/>
      <c r="H150" s="31">
        <f t="shared" ref="H150:H152" si="479">F150+G150</f>
        <v>0</v>
      </c>
      <c r="I150" s="31"/>
      <c r="J150" s="31">
        <f t="shared" ref="J150:J152" si="480">H150+I150</f>
        <v>0</v>
      </c>
      <c r="K150" s="31">
        <v>2353.636</v>
      </c>
      <c r="L150" s="31">
        <f t="shared" ref="L150:L152" si="481">J150+K150</f>
        <v>2353.636</v>
      </c>
      <c r="M150" s="31"/>
      <c r="N150" s="31">
        <f t="shared" ref="N150:N152" si="482">L150+M150</f>
        <v>2353.636</v>
      </c>
      <c r="O150" s="68"/>
      <c r="P150" s="31">
        <f t="shared" ref="P150:P152" si="483">N150+O150</f>
        <v>2353.636</v>
      </c>
      <c r="Q150" s="31"/>
      <c r="R150" s="31">
        <f t="shared" ref="R150:R152" si="484">P150+Q150</f>
        <v>2353.636</v>
      </c>
      <c r="S150" s="31"/>
      <c r="T150" s="31">
        <f t="shared" ref="T150:T152" si="485">R150+S150</f>
        <v>2353.636</v>
      </c>
      <c r="U150" s="31"/>
      <c r="V150" s="31">
        <f t="shared" ref="V150:V152" si="486">T150+U150</f>
        <v>2353.636</v>
      </c>
      <c r="W150" s="42"/>
      <c r="X150" s="31">
        <f t="shared" ref="X150:X152" si="487">V150+W150</f>
        <v>2353.636</v>
      </c>
      <c r="Y150" s="31"/>
      <c r="Z150" s="31">
        <v>8356.2000000000007</v>
      </c>
      <c r="AA150" s="31">
        <f t="shared" si="266"/>
        <v>8356.2000000000007</v>
      </c>
      <c r="AB150" s="31"/>
      <c r="AC150" s="31">
        <f t="shared" ref="AC150:AC152" si="488">AA150+AB150</f>
        <v>8356.2000000000007</v>
      </c>
      <c r="AD150" s="31"/>
      <c r="AE150" s="31">
        <f t="shared" ref="AE150:AE152" si="489">AC150+AD150</f>
        <v>8356.2000000000007</v>
      </c>
      <c r="AF150" s="31"/>
      <c r="AG150" s="31">
        <f t="shared" ref="AG150:AG152" si="490">AE150+AF150</f>
        <v>8356.2000000000007</v>
      </c>
      <c r="AH150" s="31"/>
      <c r="AI150" s="31">
        <f t="shared" ref="AI150:AI152" si="491">AG150+AH150</f>
        <v>8356.2000000000007</v>
      </c>
      <c r="AJ150" s="31"/>
      <c r="AK150" s="31">
        <f t="shared" ref="AK150:AK152" si="492">AI150+AJ150</f>
        <v>8356.2000000000007</v>
      </c>
      <c r="AL150" s="42"/>
      <c r="AM150" s="31">
        <f t="shared" ref="AM150:AM152" si="493">AK150+AL150</f>
        <v>8356.2000000000007</v>
      </c>
      <c r="AN150" s="31"/>
      <c r="AO150" s="31"/>
      <c r="AP150" s="31">
        <f t="shared" si="267"/>
        <v>0</v>
      </c>
      <c r="AQ150" s="31"/>
      <c r="AR150" s="31">
        <f t="shared" ref="AR150:AR152" si="494">AP150+AQ150</f>
        <v>0</v>
      </c>
      <c r="AS150" s="31"/>
      <c r="AT150" s="31">
        <f t="shared" ref="AT150:AT152" si="495">AR150+AS150</f>
        <v>0</v>
      </c>
      <c r="AU150" s="31"/>
      <c r="AV150" s="31">
        <f t="shared" ref="AV150:AV152" si="496">AT150+AU150</f>
        <v>0</v>
      </c>
      <c r="AW150" s="31"/>
      <c r="AX150" s="31">
        <f t="shared" ref="AX150:AX152" si="497">AV150+AW150</f>
        <v>0</v>
      </c>
      <c r="AY150" s="31"/>
      <c r="AZ150" s="31">
        <f t="shared" ref="AZ150:AZ152" si="498">AX150+AY150</f>
        <v>0</v>
      </c>
      <c r="BA150" s="42"/>
      <c r="BB150" s="31">
        <f t="shared" ref="BB150:BB152" si="499">AZ150+BA150</f>
        <v>0</v>
      </c>
      <c r="BC150" s="35">
        <v>1110543580</v>
      </c>
      <c r="BD150" s="19" t="s">
        <v>51</v>
      </c>
      <c r="BE150" s="8"/>
    </row>
    <row r="151" spans="1:58" x14ac:dyDescent="0.35">
      <c r="A151" s="96"/>
      <c r="B151" s="97" t="s">
        <v>12</v>
      </c>
      <c r="C151" s="104"/>
      <c r="D151" s="31"/>
      <c r="E151" s="31">
        <v>8013.6</v>
      </c>
      <c r="F151" s="31">
        <f t="shared" si="265"/>
        <v>8013.6</v>
      </c>
      <c r="G151" s="31"/>
      <c r="H151" s="31">
        <f t="shared" si="479"/>
        <v>8013.6</v>
      </c>
      <c r="I151" s="31"/>
      <c r="J151" s="31">
        <f t="shared" si="480"/>
        <v>8013.6</v>
      </c>
      <c r="K151" s="31"/>
      <c r="L151" s="31">
        <f t="shared" si="481"/>
        <v>8013.6</v>
      </c>
      <c r="M151" s="31">
        <v>-2353.6</v>
      </c>
      <c r="N151" s="31">
        <f t="shared" si="482"/>
        <v>5660</v>
      </c>
      <c r="O151" s="68"/>
      <c r="P151" s="31">
        <f t="shared" si="483"/>
        <v>5660</v>
      </c>
      <c r="Q151" s="31"/>
      <c r="R151" s="31">
        <f t="shared" si="484"/>
        <v>5660</v>
      </c>
      <c r="S151" s="31"/>
      <c r="T151" s="31">
        <f t="shared" si="485"/>
        <v>5660</v>
      </c>
      <c r="U151" s="31"/>
      <c r="V151" s="31">
        <f t="shared" si="486"/>
        <v>5660</v>
      </c>
      <c r="W151" s="42"/>
      <c r="X151" s="68">
        <f t="shared" si="487"/>
        <v>5660</v>
      </c>
      <c r="Y151" s="31"/>
      <c r="Z151" s="31"/>
      <c r="AA151" s="31">
        <f t="shared" si="266"/>
        <v>0</v>
      </c>
      <c r="AB151" s="31"/>
      <c r="AC151" s="31">
        <f t="shared" si="488"/>
        <v>0</v>
      </c>
      <c r="AD151" s="31"/>
      <c r="AE151" s="31">
        <f t="shared" si="489"/>
        <v>0</v>
      </c>
      <c r="AF151" s="31"/>
      <c r="AG151" s="31">
        <f t="shared" si="490"/>
        <v>0</v>
      </c>
      <c r="AH151" s="31"/>
      <c r="AI151" s="31">
        <f t="shared" si="491"/>
        <v>0</v>
      </c>
      <c r="AJ151" s="31"/>
      <c r="AK151" s="31">
        <f t="shared" si="492"/>
        <v>0</v>
      </c>
      <c r="AL151" s="42"/>
      <c r="AM151" s="68">
        <f t="shared" si="493"/>
        <v>0</v>
      </c>
      <c r="AN151" s="31"/>
      <c r="AO151" s="31"/>
      <c r="AP151" s="31">
        <f t="shared" si="267"/>
        <v>0</v>
      </c>
      <c r="AQ151" s="31"/>
      <c r="AR151" s="31">
        <f t="shared" si="494"/>
        <v>0</v>
      </c>
      <c r="AS151" s="31"/>
      <c r="AT151" s="31">
        <f t="shared" si="495"/>
        <v>0</v>
      </c>
      <c r="AU151" s="31"/>
      <c r="AV151" s="31">
        <f t="shared" si="496"/>
        <v>0</v>
      </c>
      <c r="AW151" s="31"/>
      <c r="AX151" s="31">
        <f t="shared" si="497"/>
        <v>0</v>
      </c>
      <c r="AY151" s="31"/>
      <c r="AZ151" s="31">
        <f t="shared" si="498"/>
        <v>0</v>
      </c>
      <c r="BA151" s="42"/>
      <c r="BB151" s="68">
        <f t="shared" si="499"/>
        <v>0</v>
      </c>
      <c r="BC151" s="25" t="s">
        <v>309</v>
      </c>
      <c r="BE151" s="8"/>
    </row>
    <row r="152" spans="1:58" x14ac:dyDescent="0.35">
      <c r="A152" s="96"/>
      <c r="B152" s="101" t="s">
        <v>4</v>
      </c>
      <c r="C152" s="101"/>
      <c r="D152" s="33">
        <f>D157+D158+D159+D160+D161+D162+D163+D164+D168+D172+D176+D177+D181+D185+D189+D193+D198</f>
        <v>1068232.1000000001</v>
      </c>
      <c r="E152" s="33">
        <f>E157+E158+E159+E160+E161+E162+E163+E164+E168+E172+E176+E177+E181+E185+E189+E193+E198</f>
        <v>0</v>
      </c>
      <c r="F152" s="33">
        <f t="shared" si="265"/>
        <v>1068232.1000000001</v>
      </c>
      <c r="G152" s="33">
        <f>G157+G158+G159+G160+G161+G162+G163+G164+G168+G172+G176+G177+G181+G185+G189+G193+G198+G201</f>
        <v>30698.199999999997</v>
      </c>
      <c r="H152" s="33">
        <f t="shared" si="479"/>
        <v>1098930.3</v>
      </c>
      <c r="I152" s="33">
        <f>I157+I158+I159+I160+I161+I162+I163+I164+I168+I172+I176+I177+I181+I185+I189+I193+I198+I201</f>
        <v>0</v>
      </c>
      <c r="J152" s="33">
        <f t="shared" si="480"/>
        <v>1098930.3</v>
      </c>
      <c r="K152" s="33">
        <f>K157+K158+K159+K160+K161+K162+K163+K164+K168+K172+K176+K177+K181+K185+K189+K193+K198+K201</f>
        <v>0</v>
      </c>
      <c r="L152" s="33">
        <f t="shared" si="481"/>
        <v>1098930.3</v>
      </c>
      <c r="M152" s="33">
        <f>M157+M158+M159+M160+M161+M162+M163+M164+M168+M172+M176+M177+M181+M185+M189+M193+M198+M201</f>
        <v>0</v>
      </c>
      <c r="N152" s="33">
        <f t="shared" si="482"/>
        <v>1098930.3</v>
      </c>
      <c r="O152" s="33">
        <f>O157+O158+O159+O160+O161+O162+O163+O164+O168+O172+O176+O177+O181+O185+O189+O193+O198+O201</f>
        <v>121013.87899999999</v>
      </c>
      <c r="P152" s="33">
        <f t="shared" si="483"/>
        <v>1219944.179</v>
      </c>
      <c r="Q152" s="33">
        <f>Q157+Q158+Q159+Q160+Q161+Q162+Q163+Q164+Q168+Q172+Q176+Q177+Q181+Q185+Q189+Q193+Q198+Q201</f>
        <v>0</v>
      </c>
      <c r="R152" s="33">
        <f t="shared" si="484"/>
        <v>1219944.179</v>
      </c>
      <c r="S152" s="33">
        <f>S157+S158+S159+S160+S161+S162+S163+S164+S168+S172+S176+S177+S181+S185+S189+S193+S198+S201+S205</f>
        <v>15502.397999999999</v>
      </c>
      <c r="T152" s="33">
        <f t="shared" si="485"/>
        <v>1235446.577</v>
      </c>
      <c r="U152" s="31">
        <f>U157+U158+U159+U160+U161+U162+U163+U164+U168+U172+U176+U177+U181+U185+U189+U193+U198+U201+U205</f>
        <v>0</v>
      </c>
      <c r="V152" s="33">
        <f t="shared" si="486"/>
        <v>1235446.577</v>
      </c>
      <c r="W152" s="33">
        <f>W157+W158+W159+W160+W161+W162+W163+W164+W168+W172+W176+W177+W181+W185+W189+W193+W198+W201+W205</f>
        <v>-355998.06499999994</v>
      </c>
      <c r="X152" s="68">
        <f t="shared" si="487"/>
        <v>879448.5120000001</v>
      </c>
      <c r="Y152" s="33">
        <f t="shared" ref="Y152:AO152" si="500">Y157+Y158+Y159+Y160+Y161+Y162+Y163+Y164+Y168+Y172+Y176+Y177+Y181+Y185+Y189+Y193+Y198</f>
        <v>771904.09999999986</v>
      </c>
      <c r="Z152" s="33">
        <f t="shared" ref="Z152" si="501">Z157+Z158+Z159+Z160+Z161+Z162+Z163+Z164+Z168+Z172+Z176+Z177+Z181+Z185+Z189+Z193+Z198</f>
        <v>0</v>
      </c>
      <c r="AA152" s="33">
        <f t="shared" si="266"/>
        <v>771904.09999999986</v>
      </c>
      <c r="AB152" s="33">
        <f>AB157+AB158+AB159+AB160+AB161+AB162+AB163+AB164+AB168+AB172+AB176+AB177+AB181+AB185+AB189+AB193+AB198+AB201</f>
        <v>0</v>
      </c>
      <c r="AC152" s="33">
        <f t="shared" si="488"/>
        <v>771904.09999999986</v>
      </c>
      <c r="AD152" s="33">
        <f>AD157+AD158+AD159+AD160+AD161+AD162+AD163+AD164+AD168+AD172+AD176+AD177+AD181+AD185+AD189+AD193+AD198+AD201</f>
        <v>0</v>
      </c>
      <c r="AE152" s="33">
        <f t="shared" si="489"/>
        <v>771904.09999999986</v>
      </c>
      <c r="AF152" s="33">
        <f>AF157+AF158+AF159+AF160+AF161+AF162+AF163+AF164+AF168+AF172+AF176+AF177+AF181+AF185+AF189+AF193+AF198+AF201</f>
        <v>0</v>
      </c>
      <c r="AG152" s="33">
        <f t="shared" si="490"/>
        <v>771904.09999999986</v>
      </c>
      <c r="AH152" s="33">
        <f>AH157+AH158+AH159+AH160+AH161+AH162+AH163+AH164+AH168+AH172+AH176+AH177+AH181+AH185+AH189+AH193+AH198+AH201</f>
        <v>-6816.6819999999998</v>
      </c>
      <c r="AI152" s="33">
        <f t="shared" si="491"/>
        <v>765087.41799999983</v>
      </c>
      <c r="AJ152" s="31">
        <f>AJ157+AJ158+AJ159+AJ160+AJ161+AJ162+AJ163+AJ164+AJ168+AJ172+AJ176+AJ177+AJ181+AJ185+AJ189+AJ193+AJ198+AJ201+AJ205</f>
        <v>0</v>
      </c>
      <c r="AK152" s="33">
        <f t="shared" si="492"/>
        <v>765087.41799999983</v>
      </c>
      <c r="AL152" s="33">
        <f>AL157+AL158+AL159+AL160+AL161+AL162+AL163+AL164+AL168+AL172+AL176+AL177+AL181+AL185+AL189+AL193+AL198+AL201+AL205</f>
        <v>88311.4</v>
      </c>
      <c r="AM152" s="68">
        <f t="shared" si="493"/>
        <v>853398.81799999985</v>
      </c>
      <c r="AN152" s="33">
        <f t="shared" si="500"/>
        <v>1699506.2</v>
      </c>
      <c r="AO152" s="33">
        <f t="shared" si="500"/>
        <v>0</v>
      </c>
      <c r="AP152" s="33">
        <f t="shared" si="267"/>
        <v>1699506.2</v>
      </c>
      <c r="AQ152" s="33">
        <f>AQ157+AQ158+AQ159+AQ160+AQ161+AQ162+AQ163+AQ164+AQ168+AQ172+AQ176+AQ177+AQ181+AQ185+AQ189+AQ193+AQ198+AQ201</f>
        <v>0</v>
      </c>
      <c r="AR152" s="33">
        <f t="shared" si="494"/>
        <v>1699506.2</v>
      </c>
      <c r="AS152" s="33">
        <f>AS157+AS158+AS159+AS160+AS161+AS162+AS163+AS164+AS168+AS172+AS176+AS177+AS181+AS185+AS189+AS193+AS198+AS201</f>
        <v>0</v>
      </c>
      <c r="AT152" s="33">
        <f t="shared" si="495"/>
        <v>1699506.2</v>
      </c>
      <c r="AU152" s="33">
        <f>AU157+AU158+AU159+AU160+AU161+AU162+AU163+AU164+AU168+AU172+AU176+AU177+AU181+AU185+AU189+AU193+AU198+AU201</f>
        <v>0</v>
      </c>
      <c r="AV152" s="33">
        <f t="shared" si="496"/>
        <v>1699506.2</v>
      </c>
      <c r="AW152" s="33">
        <f>AW157+AW158+AW159+AW160+AW161+AW162+AW163+AW164+AW168+AW172+AW176+AW177+AW181+AW185+AW189+AW193+AW198+AW201</f>
        <v>142302.80299999999</v>
      </c>
      <c r="AX152" s="33">
        <f t="shared" si="497"/>
        <v>1841809.003</v>
      </c>
      <c r="AY152" s="31">
        <f>AY157+AY158+AY159+AY160+AY161+AY162+AY163+AY164+AY168+AY172+AY176+AY177+AY181+AY185+AY189+AY193+AY198+AY201+AY205</f>
        <v>0</v>
      </c>
      <c r="AZ152" s="33">
        <f t="shared" si="498"/>
        <v>1841809.003</v>
      </c>
      <c r="BA152" s="33">
        <f>BA157+BA158+BA159+BA160+BA161+BA162+BA163+BA164+BA168+BA172+BA176+BA177+BA181+BA185+BA189+BA193+BA198+BA201+BA205</f>
        <v>100264.44799999999</v>
      </c>
      <c r="BB152" s="68">
        <f t="shared" si="499"/>
        <v>1942073.4510000001</v>
      </c>
      <c r="BC152" s="27"/>
      <c r="BD152" s="20"/>
      <c r="BE152" s="13"/>
      <c r="BF152" s="14"/>
    </row>
    <row r="153" spans="1:58" x14ac:dyDescent="0.35">
      <c r="A153" s="96"/>
      <c r="B153" s="97" t="s">
        <v>5</v>
      </c>
      <c r="C153" s="103"/>
      <c r="D153" s="32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1"/>
      <c r="V153" s="33"/>
      <c r="W153" s="33"/>
      <c r="X153" s="68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1"/>
      <c r="AK153" s="33"/>
      <c r="AL153" s="33"/>
      <c r="AM153" s="68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1"/>
      <c r="AZ153" s="33"/>
      <c r="BA153" s="33"/>
      <c r="BB153" s="68"/>
      <c r="BC153" s="27"/>
      <c r="BD153" s="20"/>
      <c r="BE153" s="13"/>
      <c r="BF153" s="14"/>
    </row>
    <row r="154" spans="1:58" s="14" customFormat="1" hidden="1" x14ac:dyDescent="0.35">
      <c r="A154" s="12"/>
      <c r="B154" s="15" t="s">
        <v>6</v>
      </c>
      <c r="C154" s="16"/>
      <c r="D154" s="32">
        <f>D157+D158+D159+D160+D161+D162+D163+D166+D170+D174+D176+D179+D183+D187+D191+D195</f>
        <v>446886.1</v>
      </c>
      <c r="E154" s="33">
        <f>E157+E158+E159+E160+E161+E162+E163+E166+E170+E174+E176+E179+E183+E187+E191+E195</f>
        <v>0</v>
      </c>
      <c r="F154" s="33">
        <f t="shared" si="265"/>
        <v>446886.1</v>
      </c>
      <c r="G154" s="33">
        <f>G157+G158+G159+G160+G161+G162+G163+G166+G170+G174+G176+G179+G183+G187+G191+G195+G201</f>
        <v>30698.199999999997</v>
      </c>
      <c r="H154" s="33">
        <f t="shared" ref="H154:H164" si="502">F154+G154</f>
        <v>477584.3</v>
      </c>
      <c r="I154" s="33">
        <f>I157+I158+I159+I160+I161+I162+I163+I166+I170+I174+I176+I179+I183+I187+I191+I195+I201</f>
        <v>0</v>
      </c>
      <c r="J154" s="33">
        <f t="shared" ref="J154:J164" si="503">H154+I154</f>
        <v>477584.3</v>
      </c>
      <c r="K154" s="33">
        <f>K157+K158+K159+K160+K161+K162+K163+K166+K170+K174+K176+K179+K183+K187+K191+K195+K203</f>
        <v>0</v>
      </c>
      <c r="L154" s="33">
        <f t="shared" ref="L154:L164" si="504">J154+K154</f>
        <v>477584.3</v>
      </c>
      <c r="M154" s="33">
        <f>M157+M158+M159+M160+M161+M162+M163+M166+M170+M174+M176+M179+M183+M187+M191+M195+M203</f>
        <v>0</v>
      </c>
      <c r="N154" s="33">
        <f t="shared" ref="N154:N164" si="505">L154+M154</f>
        <v>477584.3</v>
      </c>
      <c r="O154" s="33">
        <f>O157+O158+O159+O160+O161+O162+O163+O166+O170+O174+O176+O179+O183+O187+O191+O195+O203</f>
        <v>-135486.12100000001</v>
      </c>
      <c r="P154" s="33">
        <f t="shared" ref="P154:P164" si="506">N154+O154</f>
        <v>342098.179</v>
      </c>
      <c r="Q154" s="33">
        <f>Q157+Q158+Q159+Q160+Q161+Q162+Q163+Q166+Q170+Q174+Q176+Q179+Q183+Q187+Q191+Q195+Q203</f>
        <v>0</v>
      </c>
      <c r="R154" s="33">
        <f t="shared" ref="R154:R164" si="507">P154+Q154</f>
        <v>342098.179</v>
      </c>
      <c r="S154" s="33">
        <f>S157+S158+S159+S160+S161+S162+S163+S166+S170+S174+S176+S179+S183+S187+S191+S195+S203+S205</f>
        <v>15502.397999999999</v>
      </c>
      <c r="T154" s="33">
        <f t="shared" ref="T154:T164" si="508">R154+S154</f>
        <v>357600.57699999999</v>
      </c>
      <c r="U154" s="31">
        <f>U157+U158+U159+U160+U161+U162+U163+U166+U170+U174+U176+U179+U183+U187+U191+U195+U203+U205</f>
        <v>0</v>
      </c>
      <c r="V154" s="33">
        <f t="shared" ref="V154:V164" si="509">T154+U154</f>
        <v>357600.57699999999</v>
      </c>
      <c r="W154" s="33">
        <f>W157+W158+W159+W160+W161+W162+W163+W166+W170+W174+W176+W179+W183+W187+W191+W195+W203+W205</f>
        <v>-142394.66500000001</v>
      </c>
      <c r="X154" s="33">
        <f t="shared" ref="X154:X164" si="510">V154+W154</f>
        <v>215205.91199999998</v>
      </c>
      <c r="Y154" s="33">
        <f t="shared" ref="Y154:AO154" si="511">Y157+Y158+Y159+Y160+Y161+Y162+Y163+Y166+Y170+Y174+Y176+Y179+Y183+Y187+Y191+Y195</f>
        <v>246904.09999999998</v>
      </c>
      <c r="Z154" s="33">
        <f t="shared" ref="Z154" si="512">Z157+Z158+Z159+Z160+Z161+Z162+Z163+Z166+Z170+Z174+Z176+Z179+Z183+Z187+Z191+Z195</f>
        <v>0</v>
      </c>
      <c r="AA154" s="33">
        <f t="shared" si="266"/>
        <v>246904.09999999998</v>
      </c>
      <c r="AB154" s="33">
        <f>AB157+AB158+AB159+AB160+AB161+AB162+AB163+AB166+AB170+AB174+AB176+AB179+AB183+AB187+AB191+AB195+AB201</f>
        <v>0</v>
      </c>
      <c r="AC154" s="33">
        <f t="shared" ref="AC154:AC164" si="513">AA154+AB154</f>
        <v>246904.09999999998</v>
      </c>
      <c r="AD154" s="33">
        <f>AD157+AD158+AD159+AD160+AD161+AD162+AD163+AD166+AD170+AD174+AD176+AD179+AD183+AD187+AD191+AD195+AD201</f>
        <v>0</v>
      </c>
      <c r="AE154" s="33">
        <f t="shared" ref="AE154:AE164" si="514">AC154+AD154</f>
        <v>246904.09999999998</v>
      </c>
      <c r="AF154" s="33">
        <f>AF157+AF158+AF159+AF160+AF161+AF162+AF163+AF166+AF170+AF174+AF176+AF179+AF183+AF187+AF191+AF195+AF201</f>
        <v>0</v>
      </c>
      <c r="AG154" s="33">
        <f t="shared" ref="AG154:AG164" si="515">AE154+AF154</f>
        <v>246904.09999999998</v>
      </c>
      <c r="AH154" s="33">
        <f>AH157+AH158+AH159+AH160+AH161+AH162+AH163+AH166+AH170+AH174+AH176+AH179+AH183+AH187+AH191+AH195+AH201</f>
        <v>-6816.6819999999998</v>
      </c>
      <c r="AI154" s="33">
        <f t="shared" ref="AI154:AI164" si="516">AG154+AH154</f>
        <v>240087.41799999998</v>
      </c>
      <c r="AJ154" s="31">
        <f>AJ157+AJ158+AJ159+AJ160+AJ161+AJ162+AJ163+AJ166+AJ170+AJ174+AJ176+AJ179+AJ183+AJ187+AJ191+AJ195+AJ203+AJ205</f>
        <v>0</v>
      </c>
      <c r="AK154" s="33">
        <f t="shared" ref="AK154:AK164" si="517">AI154+AJ154</f>
        <v>240087.41799999998</v>
      </c>
      <c r="AL154" s="33">
        <f>AL157+AL158+AL159+AL160+AL161+AL162+AL163+AL166+AL170+AL174+AL176+AL179+AL183+AL187+AL191+AL195+AL203+AL205</f>
        <v>0</v>
      </c>
      <c r="AM154" s="33">
        <f t="shared" ref="AM154:AM164" si="518">AK154+AL154</f>
        <v>240087.41799999998</v>
      </c>
      <c r="AN154" s="33">
        <f t="shared" si="511"/>
        <v>574506.19999999995</v>
      </c>
      <c r="AO154" s="33">
        <f t="shared" si="511"/>
        <v>0</v>
      </c>
      <c r="AP154" s="33">
        <f t="shared" si="267"/>
        <v>574506.19999999995</v>
      </c>
      <c r="AQ154" s="33">
        <f>AQ157+AQ158+AQ159+AQ160+AQ161+AQ162+AQ163+AQ166+AQ170+AQ174+AQ176+AQ179+AQ183+AQ187+AQ191+AQ195+AQ201</f>
        <v>0</v>
      </c>
      <c r="AR154" s="33">
        <f t="shared" ref="AR154:AR164" si="519">AP154+AQ154</f>
        <v>574506.19999999995</v>
      </c>
      <c r="AS154" s="33">
        <f>AS157+AS158+AS159+AS160+AS161+AS162+AS163+AS166+AS170+AS174+AS176+AS179+AS183+AS187+AS191+AS195+AS201</f>
        <v>0</v>
      </c>
      <c r="AT154" s="33">
        <f t="shared" ref="AT154:AT164" si="520">AR154+AS154</f>
        <v>574506.19999999995</v>
      </c>
      <c r="AU154" s="33">
        <f>AU157+AU158+AU159+AU160+AU161+AU162+AU163+AU166+AU170+AU174+AU176+AU179+AU183+AU187+AU191+AU195+AU201</f>
        <v>0</v>
      </c>
      <c r="AV154" s="33">
        <f t="shared" ref="AV154:AV164" si="521">AT154+AU154</f>
        <v>574506.19999999995</v>
      </c>
      <c r="AW154" s="33">
        <f>AW157+AW158+AW159+AW160+AW161+AW162+AW163+AW166+AW170+AW174+AW176+AW179+AW183+AW187+AW191+AW195+AW201</f>
        <v>142302.80299999999</v>
      </c>
      <c r="AX154" s="33">
        <f t="shared" ref="AX154:AX164" si="522">AV154+AW154</f>
        <v>716809.00299999991</v>
      </c>
      <c r="AY154" s="31">
        <f>AY157+AY158+AY159+AY160+AY161+AY162+AY163+AY166+AY170+AY174+AY176+AY179+AY183+AY187+AY191+AY195+AY203+AY205</f>
        <v>0</v>
      </c>
      <c r="AZ154" s="33">
        <f t="shared" ref="AZ154:AZ164" si="523">AX154+AY154</f>
        <v>716809.00299999991</v>
      </c>
      <c r="BA154" s="33">
        <f>BA157+BA158+BA159+BA160+BA161+BA162+BA163+BA166+BA170+BA174+BA176+BA179+BA183+BA187+BA191+BA195+BA203+BA205</f>
        <v>100264.448</v>
      </c>
      <c r="BB154" s="33">
        <f t="shared" ref="BB154:BB164" si="524">AZ154+BA154</f>
        <v>817073.45099999988</v>
      </c>
      <c r="BC154" s="28"/>
      <c r="BD154" s="20" t="s">
        <v>51</v>
      </c>
      <c r="BE154" s="13"/>
    </row>
    <row r="155" spans="1:58" x14ac:dyDescent="0.35">
      <c r="A155" s="96"/>
      <c r="B155" s="101" t="s">
        <v>20</v>
      </c>
      <c r="C155" s="103"/>
      <c r="D155" s="32">
        <f>D167+D171+D175+D180+D184+D188+D192+D200+D196</f>
        <v>621346</v>
      </c>
      <c r="E155" s="33">
        <f>E167+E171+E175+E180+E184+E188+E192+E200+E196</f>
        <v>0</v>
      </c>
      <c r="F155" s="33">
        <f t="shared" si="265"/>
        <v>621346</v>
      </c>
      <c r="G155" s="33">
        <f>G167+G171+G175+G180+G184+G188+G192+G200+G196</f>
        <v>0</v>
      </c>
      <c r="H155" s="33">
        <f t="shared" si="502"/>
        <v>621346</v>
      </c>
      <c r="I155" s="33">
        <f>I167+I171+I175+I180+I184+I188+I192+I200+I196</f>
        <v>0</v>
      </c>
      <c r="J155" s="33">
        <f t="shared" si="503"/>
        <v>621346</v>
      </c>
      <c r="K155" s="33">
        <f>K167+K171+K175+K180+K184+K188+K192+K200+K196+K204</f>
        <v>0</v>
      </c>
      <c r="L155" s="33">
        <f t="shared" si="504"/>
        <v>621346</v>
      </c>
      <c r="M155" s="33">
        <f>M167+M171+M175+M180+M184+M188+M192+M200+M196+M204</f>
        <v>0</v>
      </c>
      <c r="N155" s="33">
        <f t="shared" si="505"/>
        <v>621346</v>
      </c>
      <c r="O155" s="33">
        <f>O167+O171+O175+O180+O184+O188+O192+O200+O196+O204</f>
        <v>0</v>
      </c>
      <c r="P155" s="33">
        <f t="shared" si="506"/>
        <v>621346</v>
      </c>
      <c r="Q155" s="33">
        <f>Q167+Q171+Q175+Q180+Q184+Q188+Q192+Q200+Q196+Q204</f>
        <v>0</v>
      </c>
      <c r="R155" s="33">
        <f t="shared" si="507"/>
        <v>621346</v>
      </c>
      <c r="S155" s="33">
        <f>S167+S171+S175+S180+S184+S188+S192+S200+S196+S204</f>
        <v>0</v>
      </c>
      <c r="T155" s="33">
        <f t="shared" si="508"/>
        <v>621346</v>
      </c>
      <c r="U155" s="31">
        <f>U167+U171+U175+U180+U184+U188+U192+U200+U196+U204</f>
        <v>0</v>
      </c>
      <c r="V155" s="33">
        <f t="shared" si="509"/>
        <v>621346</v>
      </c>
      <c r="W155" s="33">
        <f>W167+W171+W175+W180+W184+W188+W192+W200+W196+W204</f>
        <v>-213603.4</v>
      </c>
      <c r="X155" s="68">
        <f t="shared" si="510"/>
        <v>407742.6</v>
      </c>
      <c r="Y155" s="33">
        <f t="shared" ref="Y155:AO155" si="525">Y167+Y171+Y175+Y180+Y184+Y188+Y192+Y200+Y196</f>
        <v>525000</v>
      </c>
      <c r="Z155" s="33">
        <f t="shared" ref="Z155:AB155" si="526">Z167+Z171+Z175+Z180+Z184+Z188+Z192+Z200+Z196</f>
        <v>0</v>
      </c>
      <c r="AA155" s="33">
        <f t="shared" si="266"/>
        <v>525000</v>
      </c>
      <c r="AB155" s="33">
        <f t="shared" si="526"/>
        <v>0</v>
      </c>
      <c r="AC155" s="33">
        <f t="shared" si="513"/>
        <v>525000</v>
      </c>
      <c r="AD155" s="33">
        <f t="shared" ref="AD155:AF155" si="527">AD167+AD171+AD175+AD180+AD184+AD188+AD192+AD200+AD196</f>
        <v>0</v>
      </c>
      <c r="AE155" s="33">
        <f t="shared" si="514"/>
        <v>525000</v>
      </c>
      <c r="AF155" s="33">
        <f t="shared" si="527"/>
        <v>0</v>
      </c>
      <c r="AG155" s="33">
        <f t="shared" si="515"/>
        <v>525000</v>
      </c>
      <c r="AH155" s="33">
        <f t="shared" ref="AH155:AJ155" si="528">AH167+AH171+AH175+AH180+AH184+AH188+AH192+AH200+AH196</f>
        <v>0</v>
      </c>
      <c r="AI155" s="33">
        <f t="shared" si="516"/>
        <v>525000</v>
      </c>
      <c r="AJ155" s="31">
        <f t="shared" si="528"/>
        <v>0</v>
      </c>
      <c r="AK155" s="33">
        <f t="shared" si="517"/>
        <v>525000</v>
      </c>
      <c r="AL155" s="33">
        <f t="shared" ref="AL155" si="529">AL167+AL171+AL175+AL180+AL184+AL188+AL192+AL200+AL196</f>
        <v>88311.4</v>
      </c>
      <c r="AM155" s="68">
        <f t="shared" si="518"/>
        <v>613311.4</v>
      </c>
      <c r="AN155" s="33">
        <f t="shared" si="525"/>
        <v>1125000</v>
      </c>
      <c r="AO155" s="33">
        <f t="shared" si="525"/>
        <v>0</v>
      </c>
      <c r="AP155" s="33">
        <f t="shared" si="267"/>
        <v>1125000</v>
      </c>
      <c r="AQ155" s="33">
        <f t="shared" ref="AQ155:AS155" si="530">AQ167+AQ171+AQ175+AQ180+AQ184+AQ188+AQ192+AQ200+AQ196</f>
        <v>0</v>
      </c>
      <c r="AR155" s="33">
        <f t="shared" si="519"/>
        <v>1125000</v>
      </c>
      <c r="AS155" s="33">
        <f t="shared" si="530"/>
        <v>0</v>
      </c>
      <c r="AT155" s="33">
        <f t="shared" si="520"/>
        <v>1125000</v>
      </c>
      <c r="AU155" s="33">
        <f t="shared" ref="AU155:AW155" si="531">AU167+AU171+AU175+AU180+AU184+AU188+AU192+AU200+AU196</f>
        <v>0</v>
      </c>
      <c r="AV155" s="33">
        <f t="shared" si="521"/>
        <v>1125000</v>
      </c>
      <c r="AW155" s="33">
        <f t="shared" si="531"/>
        <v>0</v>
      </c>
      <c r="AX155" s="33">
        <f t="shared" si="522"/>
        <v>1125000</v>
      </c>
      <c r="AY155" s="31">
        <f t="shared" ref="AY155:BA155" si="532">AY167+AY171+AY175+AY180+AY184+AY188+AY192+AY200+AY196</f>
        <v>0</v>
      </c>
      <c r="AZ155" s="33">
        <f t="shared" si="523"/>
        <v>1125000</v>
      </c>
      <c r="BA155" s="33">
        <f t="shared" si="532"/>
        <v>-2.9103830456733704E-11</v>
      </c>
      <c r="BB155" s="68">
        <f t="shared" si="524"/>
        <v>1125000</v>
      </c>
      <c r="BC155" s="27"/>
      <c r="BD155" s="20"/>
      <c r="BE155" s="13"/>
      <c r="BF155" s="14"/>
    </row>
    <row r="156" spans="1:58" x14ac:dyDescent="0.35">
      <c r="A156" s="96"/>
      <c r="B156" s="101" t="s">
        <v>19</v>
      </c>
      <c r="C156" s="103"/>
      <c r="D156" s="32"/>
      <c r="E156" s="33"/>
      <c r="F156" s="33"/>
      <c r="G156" s="33"/>
      <c r="H156" s="33"/>
      <c r="I156" s="33"/>
      <c r="J156" s="33"/>
      <c r="K156" s="33">
        <f>K197</f>
        <v>0</v>
      </c>
      <c r="L156" s="33">
        <f t="shared" si="504"/>
        <v>0</v>
      </c>
      <c r="M156" s="33">
        <f>M197</f>
        <v>0</v>
      </c>
      <c r="N156" s="33">
        <f t="shared" si="505"/>
        <v>0</v>
      </c>
      <c r="O156" s="33">
        <f>O197</f>
        <v>256500</v>
      </c>
      <c r="P156" s="33">
        <f t="shared" si="506"/>
        <v>256500</v>
      </c>
      <c r="Q156" s="33">
        <f>Q197</f>
        <v>0</v>
      </c>
      <c r="R156" s="33">
        <f t="shared" si="507"/>
        <v>256500</v>
      </c>
      <c r="S156" s="33">
        <f>S197</f>
        <v>0</v>
      </c>
      <c r="T156" s="33">
        <f t="shared" si="508"/>
        <v>256500</v>
      </c>
      <c r="U156" s="31">
        <f>U197</f>
        <v>0</v>
      </c>
      <c r="V156" s="33">
        <f t="shared" si="509"/>
        <v>256500</v>
      </c>
      <c r="W156" s="33">
        <f>W197</f>
        <v>0</v>
      </c>
      <c r="X156" s="68">
        <f t="shared" si="510"/>
        <v>256500</v>
      </c>
      <c r="Y156" s="33"/>
      <c r="Z156" s="33"/>
      <c r="AA156" s="33"/>
      <c r="AB156" s="33"/>
      <c r="AC156" s="33"/>
      <c r="AD156" s="33"/>
      <c r="AE156" s="33"/>
      <c r="AF156" s="33"/>
      <c r="AG156" s="33">
        <f t="shared" si="515"/>
        <v>0</v>
      </c>
      <c r="AH156" s="33"/>
      <c r="AI156" s="33">
        <f t="shared" si="516"/>
        <v>0</v>
      </c>
      <c r="AJ156" s="31"/>
      <c r="AK156" s="33">
        <f t="shared" si="517"/>
        <v>0</v>
      </c>
      <c r="AL156" s="33"/>
      <c r="AM156" s="68">
        <f t="shared" si="518"/>
        <v>0</v>
      </c>
      <c r="AN156" s="33"/>
      <c r="AO156" s="33"/>
      <c r="AP156" s="33"/>
      <c r="AQ156" s="33"/>
      <c r="AR156" s="33"/>
      <c r="AS156" s="33"/>
      <c r="AT156" s="33"/>
      <c r="AU156" s="33"/>
      <c r="AV156" s="33">
        <f t="shared" si="521"/>
        <v>0</v>
      </c>
      <c r="AW156" s="33"/>
      <c r="AX156" s="33">
        <f t="shared" si="522"/>
        <v>0</v>
      </c>
      <c r="AY156" s="31"/>
      <c r="AZ156" s="33">
        <f t="shared" si="523"/>
        <v>0</v>
      </c>
      <c r="BA156" s="33"/>
      <c r="BB156" s="68">
        <f t="shared" si="524"/>
        <v>0</v>
      </c>
      <c r="BC156" s="27"/>
      <c r="BD156" s="20"/>
      <c r="BE156" s="13"/>
      <c r="BF156" s="14"/>
    </row>
    <row r="157" spans="1:58" ht="54" x14ac:dyDescent="0.35">
      <c r="A157" s="96" t="s">
        <v>168</v>
      </c>
      <c r="B157" s="101" t="s">
        <v>110</v>
      </c>
      <c r="C157" s="104" t="s">
        <v>111</v>
      </c>
      <c r="D157" s="30">
        <v>11495</v>
      </c>
      <c r="E157" s="31"/>
      <c r="F157" s="31">
        <f t="shared" si="265"/>
        <v>11495</v>
      </c>
      <c r="G157" s="31"/>
      <c r="H157" s="31">
        <f t="shared" si="502"/>
        <v>11495</v>
      </c>
      <c r="I157" s="31"/>
      <c r="J157" s="31">
        <f t="shared" si="503"/>
        <v>11495</v>
      </c>
      <c r="K157" s="31"/>
      <c r="L157" s="31">
        <f t="shared" si="504"/>
        <v>11495</v>
      </c>
      <c r="M157" s="31"/>
      <c r="N157" s="31">
        <f t="shared" si="505"/>
        <v>11495</v>
      </c>
      <c r="O157" s="68"/>
      <c r="P157" s="31">
        <f t="shared" si="506"/>
        <v>11495</v>
      </c>
      <c r="Q157" s="31"/>
      <c r="R157" s="31">
        <f t="shared" si="507"/>
        <v>11495</v>
      </c>
      <c r="S157" s="31"/>
      <c r="T157" s="31">
        <f t="shared" si="508"/>
        <v>11495</v>
      </c>
      <c r="U157" s="31"/>
      <c r="V157" s="31">
        <f t="shared" si="509"/>
        <v>11495</v>
      </c>
      <c r="W157" s="42"/>
      <c r="X157" s="68">
        <f t="shared" si="510"/>
        <v>11495</v>
      </c>
      <c r="Y157" s="31">
        <v>0</v>
      </c>
      <c r="Z157" s="31"/>
      <c r="AA157" s="31">
        <f t="shared" si="266"/>
        <v>0</v>
      </c>
      <c r="AB157" s="31"/>
      <c r="AC157" s="31">
        <f t="shared" si="513"/>
        <v>0</v>
      </c>
      <c r="AD157" s="31"/>
      <c r="AE157" s="31">
        <f t="shared" si="514"/>
        <v>0</v>
      </c>
      <c r="AF157" s="31"/>
      <c r="AG157" s="31">
        <f t="shared" si="515"/>
        <v>0</v>
      </c>
      <c r="AH157" s="31"/>
      <c r="AI157" s="31">
        <f t="shared" si="516"/>
        <v>0</v>
      </c>
      <c r="AJ157" s="31"/>
      <c r="AK157" s="31">
        <f t="shared" si="517"/>
        <v>0</v>
      </c>
      <c r="AL157" s="42"/>
      <c r="AM157" s="68">
        <f t="shared" si="518"/>
        <v>0</v>
      </c>
      <c r="AN157" s="31">
        <v>0</v>
      </c>
      <c r="AO157" s="31"/>
      <c r="AP157" s="31">
        <f t="shared" si="267"/>
        <v>0</v>
      </c>
      <c r="AQ157" s="31"/>
      <c r="AR157" s="31">
        <f t="shared" si="519"/>
        <v>0</v>
      </c>
      <c r="AS157" s="31"/>
      <c r="AT157" s="31">
        <f t="shared" si="520"/>
        <v>0</v>
      </c>
      <c r="AU157" s="31"/>
      <c r="AV157" s="31">
        <f t="shared" si="521"/>
        <v>0</v>
      </c>
      <c r="AW157" s="31"/>
      <c r="AX157" s="31">
        <f t="shared" si="522"/>
        <v>0</v>
      </c>
      <c r="AY157" s="31"/>
      <c r="AZ157" s="31">
        <f t="shared" si="523"/>
        <v>0</v>
      </c>
      <c r="BA157" s="42"/>
      <c r="BB157" s="68">
        <f t="shared" si="524"/>
        <v>0</v>
      </c>
      <c r="BC157" s="25" t="s">
        <v>265</v>
      </c>
      <c r="BE157" s="8"/>
    </row>
    <row r="158" spans="1:58" ht="54" x14ac:dyDescent="0.35">
      <c r="A158" s="96" t="s">
        <v>169</v>
      </c>
      <c r="B158" s="101" t="s">
        <v>112</v>
      </c>
      <c r="C158" s="103" t="s">
        <v>111</v>
      </c>
      <c r="D158" s="30">
        <v>5820.5</v>
      </c>
      <c r="E158" s="31"/>
      <c r="F158" s="31">
        <f t="shared" si="265"/>
        <v>5820.5</v>
      </c>
      <c r="G158" s="31"/>
      <c r="H158" s="31">
        <f t="shared" si="502"/>
        <v>5820.5</v>
      </c>
      <c r="I158" s="31"/>
      <c r="J158" s="31">
        <f t="shared" si="503"/>
        <v>5820.5</v>
      </c>
      <c r="K158" s="31"/>
      <c r="L158" s="31">
        <f t="shared" si="504"/>
        <v>5820.5</v>
      </c>
      <c r="M158" s="31"/>
      <c r="N158" s="31">
        <f t="shared" si="505"/>
        <v>5820.5</v>
      </c>
      <c r="O158" s="68"/>
      <c r="P158" s="31">
        <f t="shared" si="506"/>
        <v>5820.5</v>
      </c>
      <c r="Q158" s="31"/>
      <c r="R158" s="31">
        <f t="shared" si="507"/>
        <v>5820.5</v>
      </c>
      <c r="S158" s="31"/>
      <c r="T158" s="31">
        <f t="shared" si="508"/>
        <v>5820.5</v>
      </c>
      <c r="U158" s="31"/>
      <c r="V158" s="31">
        <f t="shared" si="509"/>
        <v>5820.5</v>
      </c>
      <c r="W158" s="42"/>
      <c r="X158" s="68">
        <f t="shared" si="510"/>
        <v>5820.5</v>
      </c>
      <c r="Y158" s="31">
        <v>0</v>
      </c>
      <c r="Z158" s="31"/>
      <c r="AA158" s="31">
        <f t="shared" si="266"/>
        <v>0</v>
      </c>
      <c r="AB158" s="31"/>
      <c r="AC158" s="31">
        <f t="shared" si="513"/>
        <v>0</v>
      </c>
      <c r="AD158" s="31"/>
      <c r="AE158" s="31">
        <f t="shared" si="514"/>
        <v>0</v>
      </c>
      <c r="AF158" s="31"/>
      <c r="AG158" s="31">
        <f t="shared" si="515"/>
        <v>0</v>
      </c>
      <c r="AH158" s="31"/>
      <c r="AI158" s="31">
        <f t="shared" si="516"/>
        <v>0</v>
      </c>
      <c r="AJ158" s="31"/>
      <c r="AK158" s="31">
        <f t="shared" si="517"/>
        <v>0</v>
      </c>
      <c r="AL158" s="42"/>
      <c r="AM158" s="68">
        <f t="shared" si="518"/>
        <v>0</v>
      </c>
      <c r="AN158" s="31">
        <v>0</v>
      </c>
      <c r="AO158" s="31"/>
      <c r="AP158" s="31">
        <f t="shared" si="267"/>
        <v>0</v>
      </c>
      <c r="AQ158" s="31"/>
      <c r="AR158" s="31">
        <f t="shared" si="519"/>
        <v>0</v>
      </c>
      <c r="AS158" s="31"/>
      <c r="AT158" s="31">
        <f t="shared" si="520"/>
        <v>0</v>
      </c>
      <c r="AU158" s="31"/>
      <c r="AV158" s="31">
        <f t="shared" si="521"/>
        <v>0</v>
      </c>
      <c r="AW158" s="31"/>
      <c r="AX158" s="31">
        <f t="shared" si="522"/>
        <v>0</v>
      </c>
      <c r="AY158" s="31"/>
      <c r="AZ158" s="31">
        <f t="shared" si="523"/>
        <v>0</v>
      </c>
      <c r="BA158" s="42"/>
      <c r="BB158" s="68">
        <f t="shared" si="524"/>
        <v>0</v>
      </c>
      <c r="BC158" s="25" t="s">
        <v>266</v>
      </c>
      <c r="BE158" s="8"/>
    </row>
    <row r="159" spans="1:58" ht="54" x14ac:dyDescent="0.35">
      <c r="A159" s="96" t="s">
        <v>170</v>
      </c>
      <c r="B159" s="101" t="s">
        <v>113</v>
      </c>
      <c r="C159" s="107" t="s">
        <v>111</v>
      </c>
      <c r="D159" s="30">
        <v>18000</v>
      </c>
      <c r="E159" s="31"/>
      <c r="F159" s="31">
        <f t="shared" si="265"/>
        <v>18000</v>
      </c>
      <c r="G159" s="31"/>
      <c r="H159" s="31">
        <f t="shared" si="502"/>
        <v>18000</v>
      </c>
      <c r="I159" s="31"/>
      <c r="J159" s="31">
        <f t="shared" si="503"/>
        <v>18000</v>
      </c>
      <c r="K159" s="31"/>
      <c r="L159" s="31">
        <f t="shared" si="504"/>
        <v>18000</v>
      </c>
      <c r="M159" s="31"/>
      <c r="N159" s="31">
        <f t="shared" si="505"/>
        <v>18000</v>
      </c>
      <c r="O159" s="68">
        <v>-18000</v>
      </c>
      <c r="P159" s="31">
        <f t="shared" si="506"/>
        <v>0</v>
      </c>
      <c r="Q159" s="31"/>
      <c r="R159" s="31">
        <f t="shared" si="507"/>
        <v>0</v>
      </c>
      <c r="S159" s="31"/>
      <c r="T159" s="31">
        <f t="shared" si="508"/>
        <v>0</v>
      </c>
      <c r="U159" s="31"/>
      <c r="V159" s="31">
        <f t="shared" si="509"/>
        <v>0</v>
      </c>
      <c r="W159" s="42"/>
      <c r="X159" s="68">
        <f t="shared" si="510"/>
        <v>0</v>
      </c>
      <c r="Y159" s="31">
        <v>0</v>
      </c>
      <c r="Z159" s="31"/>
      <c r="AA159" s="31">
        <f t="shared" si="266"/>
        <v>0</v>
      </c>
      <c r="AB159" s="31"/>
      <c r="AC159" s="31">
        <f t="shared" si="513"/>
        <v>0</v>
      </c>
      <c r="AD159" s="31"/>
      <c r="AE159" s="31">
        <f t="shared" si="514"/>
        <v>0</v>
      </c>
      <c r="AF159" s="31"/>
      <c r="AG159" s="31">
        <f t="shared" si="515"/>
        <v>0</v>
      </c>
      <c r="AH159" s="31">
        <v>18000</v>
      </c>
      <c r="AI159" s="31">
        <f t="shared" si="516"/>
        <v>18000</v>
      </c>
      <c r="AJ159" s="31"/>
      <c r="AK159" s="31">
        <f t="shared" si="517"/>
        <v>18000</v>
      </c>
      <c r="AL159" s="42"/>
      <c r="AM159" s="68">
        <f t="shared" si="518"/>
        <v>18000</v>
      </c>
      <c r="AN159" s="31">
        <v>180000</v>
      </c>
      <c r="AO159" s="31"/>
      <c r="AP159" s="31">
        <f t="shared" si="267"/>
        <v>180000</v>
      </c>
      <c r="AQ159" s="31"/>
      <c r="AR159" s="31">
        <f t="shared" si="519"/>
        <v>180000</v>
      </c>
      <c r="AS159" s="31"/>
      <c r="AT159" s="31">
        <f t="shared" si="520"/>
        <v>180000</v>
      </c>
      <c r="AU159" s="31"/>
      <c r="AV159" s="31">
        <f t="shared" si="521"/>
        <v>180000</v>
      </c>
      <c r="AW159" s="31"/>
      <c r="AX159" s="31">
        <f t="shared" si="522"/>
        <v>180000</v>
      </c>
      <c r="AY159" s="31"/>
      <c r="AZ159" s="31">
        <f t="shared" si="523"/>
        <v>180000</v>
      </c>
      <c r="BA159" s="42"/>
      <c r="BB159" s="68">
        <f t="shared" si="524"/>
        <v>180000</v>
      </c>
      <c r="BC159" s="26" t="s">
        <v>267</v>
      </c>
      <c r="BE159" s="8"/>
    </row>
    <row r="160" spans="1:58" ht="54" x14ac:dyDescent="0.35">
      <c r="A160" s="96" t="s">
        <v>171</v>
      </c>
      <c r="B160" s="101" t="s">
        <v>114</v>
      </c>
      <c r="C160" s="103" t="s">
        <v>111</v>
      </c>
      <c r="D160" s="30">
        <v>0</v>
      </c>
      <c r="E160" s="31"/>
      <c r="F160" s="31">
        <f t="shared" si="265"/>
        <v>0</v>
      </c>
      <c r="G160" s="31"/>
      <c r="H160" s="31">
        <f t="shared" si="502"/>
        <v>0</v>
      </c>
      <c r="I160" s="31"/>
      <c r="J160" s="31">
        <f t="shared" si="503"/>
        <v>0</v>
      </c>
      <c r="K160" s="31"/>
      <c r="L160" s="31">
        <f t="shared" si="504"/>
        <v>0</v>
      </c>
      <c r="M160" s="31"/>
      <c r="N160" s="31">
        <f t="shared" si="505"/>
        <v>0</v>
      </c>
      <c r="O160" s="68"/>
      <c r="P160" s="31">
        <f t="shared" si="506"/>
        <v>0</v>
      </c>
      <c r="Q160" s="31"/>
      <c r="R160" s="31">
        <f t="shared" si="507"/>
        <v>0</v>
      </c>
      <c r="S160" s="31"/>
      <c r="T160" s="31">
        <f t="shared" si="508"/>
        <v>0</v>
      </c>
      <c r="U160" s="31"/>
      <c r="V160" s="31">
        <f t="shared" si="509"/>
        <v>0</v>
      </c>
      <c r="W160" s="42"/>
      <c r="X160" s="68">
        <f t="shared" si="510"/>
        <v>0</v>
      </c>
      <c r="Y160" s="31">
        <v>7202.2</v>
      </c>
      <c r="Z160" s="31"/>
      <c r="AA160" s="31">
        <f t="shared" si="266"/>
        <v>7202.2</v>
      </c>
      <c r="AB160" s="31"/>
      <c r="AC160" s="31">
        <f t="shared" si="513"/>
        <v>7202.2</v>
      </c>
      <c r="AD160" s="31"/>
      <c r="AE160" s="31">
        <f t="shared" si="514"/>
        <v>7202.2</v>
      </c>
      <c r="AF160" s="31"/>
      <c r="AG160" s="31">
        <f t="shared" si="515"/>
        <v>7202.2</v>
      </c>
      <c r="AH160" s="31"/>
      <c r="AI160" s="31">
        <f t="shared" si="516"/>
        <v>7202.2</v>
      </c>
      <c r="AJ160" s="31"/>
      <c r="AK160" s="31">
        <f t="shared" si="517"/>
        <v>7202.2</v>
      </c>
      <c r="AL160" s="42"/>
      <c r="AM160" s="68">
        <f t="shared" si="518"/>
        <v>7202.2</v>
      </c>
      <c r="AN160" s="31">
        <v>0</v>
      </c>
      <c r="AO160" s="31"/>
      <c r="AP160" s="31">
        <f t="shared" si="267"/>
        <v>0</v>
      </c>
      <c r="AQ160" s="31"/>
      <c r="AR160" s="31">
        <f t="shared" si="519"/>
        <v>0</v>
      </c>
      <c r="AS160" s="31"/>
      <c r="AT160" s="31">
        <f t="shared" si="520"/>
        <v>0</v>
      </c>
      <c r="AU160" s="31"/>
      <c r="AV160" s="31">
        <f t="shared" si="521"/>
        <v>0</v>
      </c>
      <c r="AW160" s="31"/>
      <c r="AX160" s="31">
        <f t="shared" si="522"/>
        <v>0</v>
      </c>
      <c r="AY160" s="31"/>
      <c r="AZ160" s="31">
        <f t="shared" si="523"/>
        <v>0</v>
      </c>
      <c r="BA160" s="42"/>
      <c r="BB160" s="68">
        <f t="shared" si="524"/>
        <v>0</v>
      </c>
      <c r="BC160" s="25" t="s">
        <v>268</v>
      </c>
      <c r="BE160" s="8"/>
    </row>
    <row r="161" spans="1:57" ht="54" x14ac:dyDescent="0.35">
      <c r="A161" s="96" t="s">
        <v>172</v>
      </c>
      <c r="B161" s="101" t="s">
        <v>115</v>
      </c>
      <c r="C161" s="104" t="s">
        <v>111</v>
      </c>
      <c r="D161" s="30">
        <v>0</v>
      </c>
      <c r="E161" s="31"/>
      <c r="F161" s="31">
        <f t="shared" si="265"/>
        <v>0</v>
      </c>
      <c r="G161" s="31"/>
      <c r="H161" s="31">
        <f t="shared" si="502"/>
        <v>0</v>
      </c>
      <c r="I161" s="31"/>
      <c r="J161" s="31">
        <f t="shared" si="503"/>
        <v>0</v>
      </c>
      <c r="K161" s="31"/>
      <c r="L161" s="31">
        <f t="shared" si="504"/>
        <v>0</v>
      </c>
      <c r="M161" s="31"/>
      <c r="N161" s="31">
        <f t="shared" si="505"/>
        <v>0</v>
      </c>
      <c r="O161" s="68"/>
      <c r="P161" s="31">
        <f t="shared" si="506"/>
        <v>0</v>
      </c>
      <c r="Q161" s="31"/>
      <c r="R161" s="31">
        <f t="shared" si="507"/>
        <v>0</v>
      </c>
      <c r="S161" s="31"/>
      <c r="T161" s="31">
        <f t="shared" si="508"/>
        <v>0</v>
      </c>
      <c r="U161" s="31"/>
      <c r="V161" s="31">
        <f t="shared" si="509"/>
        <v>0</v>
      </c>
      <c r="W161" s="42"/>
      <c r="X161" s="68">
        <f t="shared" si="510"/>
        <v>0</v>
      </c>
      <c r="Y161" s="31">
        <v>9362.9</v>
      </c>
      <c r="Z161" s="31"/>
      <c r="AA161" s="31">
        <f t="shared" si="266"/>
        <v>9362.9</v>
      </c>
      <c r="AB161" s="31"/>
      <c r="AC161" s="31">
        <f t="shared" si="513"/>
        <v>9362.9</v>
      </c>
      <c r="AD161" s="31"/>
      <c r="AE161" s="31">
        <f t="shared" si="514"/>
        <v>9362.9</v>
      </c>
      <c r="AF161" s="31"/>
      <c r="AG161" s="31">
        <f t="shared" si="515"/>
        <v>9362.9</v>
      </c>
      <c r="AH161" s="31"/>
      <c r="AI161" s="31">
        <f t="shared" si="516"/>
        <v>9362.9</v>
      </c>
      <c r="AJ161" s="31"/>
      <c r="AK161" s="31">
        <f t="shared" si="517"/>
        <v>9362.9</v>
      </c>
      <c r="AL161" s="42"/>
      <c r="AM161" s="68">
        <f t="shared" si="518"/>
        <v>9362.9</v>
      </c>
      <c r="AN161" s="31">
        <v>0</v>
      </c>
      <c r="AO161" s="31"/>
      <c r="AP161" s="31">
        <f t="shared" si="267"/>
        <v>0</v>
      </c>
      <c r="AQ161" s="31"/>
      <c r="AR161" s="31">
        <f t="shared" si="519"/>
        <v>0</v>
      </c>
      <c r="AS161" s="31"/>
      <c r="AT161" s="31">
        <f t="shared" si="520"/>
        <v>0</v>
      </c>
      <c r="AU161" s="31"/>
      <c r="AV161" s="31">
        <f t="shared" si="521"/>
        <v>0</v>
      </c>
      <c r="AW161" s="31"/>
      <c r="AX161" s="31">
        <f t="shared" si="522"/>
        <v>0</v>
      </c>
      <c r="AY161" s="31"/>
      <c r="AZ161" s="31">
        <f t="shared" si="523"/>
        <v>0</v>
      </c>
      <c r="BA161" s="42"/>
      <c r="BB161" s="68">
        <f t="shared" si="524"/>
        <v>0</v>
      </c>
      <c r="BC161" s="25" t="s">
        <v>269</v>
      </c>
      <c r="BE161" s="8"/>
    </row>
    <row r="162" spans="1:57" ht="54" x14ac:dyDescent="0.35">
      <c r="A162" s="96" t="s">
        <v>173</v>
      </c>
      <c r="B162" s="101" t="s">
        <v>116</v>
      </c>
      <c r="C162" s="108" t="s">
        <v>111</v>
      </c>
      <c r="D162" s="30">
        <v>0</v>
      </c>
      <c r="E162" s="31"/>
      <c r="F162" s="31">
        <f t="shared" si="265"/>
        <v>0</v>
      </c>
      <c r="G162" s="31"/>
      <c r="H162" s="31">
        <f t="shared" si="502"/>
        <v>0</v>
      </c>
      <c r="I162" s="31"/>
      <c r="J162" s="31">
        <f t="shared" si="503"/>
        <v>0</v>
      </c>
      <c r="K162" s="31"/>
      <c r="L162" s="31">
        <f t="shared" si="504"/>
        <v>0</v>
      </c>
      <c r="M162" s="31"/>
      <c r="N162" s="31">
        <f t="shared" si="505"/>
        <v>0</v>
      </c>
      <c r="O162" s="68"/>
      <c r="P162" s="31">
        <f t="shared" si="506"/>
        <v>0</v>
      </c>
      <c r="Q162" s="31"/>
      <c r="R162" s="31">
        <f t="shared" si="507"/>
        <v>0</v>
      </c>
      <c r="S162" s="31"/>
      <c r="T162" s="31">
        <f t="shared" si="508"/>
        <v>0</v>
      </c>
      <c r="U162" s="31"/>
      <c r="V162" s="31">
        <f t="shared" si="509"/>
        <v>0</v>
      </c>
      <c r="W162" s="42"/>
      <c r="X162" s="68">
        <f t="shared" si="510"/>
        <v>0</v>
      </c>
      <c r="Y162" s="31">
        <v>7202.2</v>
      </c>
      <c r="Z162" s="31"/>
      <c r="AA162" s="31">
        <f t="shared" si="266"/>
        <v>7202.2</v>
      </c>
      <c r="AB162" s="31"/>
      <c r="AC162" s="31">
        <f t="shared" si="513"/>
        <v>7202.2</v>
      </c>
      <c r="AD162" s="31"/>
      <c r="AE162" s="31">
        <f t="shared" si="514"/>
        <v>7202.2</v>
      </c>
      <c r="AF162" s="31"/>
      <c r="AG162" s="31">
        <f t="shared" si="515"/>
        <v>7202.2</v>
      </c>
      <c r="AH162" s="31"/>
      <c r="AI162" s="31">
        <f t="shared" si="516"/>
        <v>7202.2</v>
      </c>
      <c r="AJ162" s="31"/>
      <c r="AK162" s="31">
        <f t="shared" si="517"/>
        <v>7202.2</v>
      </c>
      <c r="AL162" s="42"/>
      <c r="AM162" s="68">
        <f t="shared" si="518"/>
        <v>7202.2</v>
      </c>
      <c r="AN162" s="31">
        <v>40000</v>
      </c>
      <c r="AO162" s="31"/>
      <c r="AP162" s="31">
        <f t="shared" si="267"/>
        <v>40000</v>
      </c>
      <c r="AQ162" s="31"/>
      <c r="AR162" s="31">
        <f t="shared" si="519"/>
        <v>40000</v>
      </c>
      <c r="AS162" s="31"/>
      <c r="AT162" s="31">
        <f t="shared" si="520"/>
        <v>40000</v>
      </c>
      <c r="AU162" s="31"/>
      <c r="AV162" s="31">
        <f t="shared" si="521"/>
        <v>40000</v>
      </c>
      <c r="AW162" s="31"/>
      <c r="AX162" s="31">
        <f t="shared" si="522"/>
        <v>40000</v>
      </c>
      <c r="AY162" s="31"/>
      <c r="AZ162" s="31">
        <f t="shared" si="523"/>
        <v>40000</v>
      </c>
      <c r="BA162" s="42"/>
      <c r="BB162" s="68">
        <f t="shared" si="524"/>
        <v>40000</v>
      </c>
      <c r="BC162" s="25" t="s">
        <v>270</v>
      </c>
      <c r="BE162" s="8"/>
    </row>
    <row r="163" spans="1:57" ht="54" x14ac:dyDescent="0.35">
      <c r="A163" s="96" t="s">
        <v>174</v>
      </c>
      <c r="B163" s="101" t="s">
        <v>117</v>
      </c>
      <c r="C163" s="108" t="s">
        <v>111</v>
      </c>
      <c r="D163" s="30">
        <v>14272.2</v>
      </c>
      <c r="E163" s="31"/>
      <c r="F163" s="31">
        <f t="shared" si="265"/>
        <v>14272.2</v>
      </c>
      <c r="G163" s="31"/>
      <c r="H163" s="31">
        <f t="shared" si="502"/>
        <v>14272.2</v>
      </c>
      <c r="I163" s="31"/>
      <c r="J163" s="31">
        <f t="shared" si="503"/>
        <v>14272.2</v>
      </c>
      <c r="K163" s="31"/>
      <c r="L163" s="31">
        <f t="shared" si="504"/>
        <v>14272.2</v>
      </c>
      <c r="M163" s="31"/>
      <c r="N163" s="31">
        <f t="shared" si="505"/>
        <v>14272.2</v>
      </c>
      <c r="O163" s="68">
        <v>-14272.2</v>
      </c>
      <c r="P163" s="31">
        <f t="shared" si="506"/>
        <v>0</v>
      </c>
      <c r="Q163" s="31"/>
      <c r="R163" s="31">
        <f t="shared" si="507"/>
        <v>0</v>
      </c>
      <c r="S163" s="31"/>
      <c r="T163" s="31">
        <f t="shared" si="508"/>
        <v>0</v>
      </c>
      <c r="U163" s="31"/>
      <c r="V163" s="31">
        <f t="shared" si="509"/>
        <v>0</v>
      </c>
      <c r="W163" s="42"/>
      <c r="X163" s="68">
        <f t="shared" si="510"/>
        <v>0</v>
      </c>
      <c r="Y163" s="31">
        <v>0</v>
      </c>
      <c r="Z163" s="31"/>
      <c r="AA163" s="31">
        <f t="shared" si="266"/>
        <v>0</v>
      </c>
      <c r="AB163" s="31"/>
      <c r="AC163" s="31">
        <f t="shared" si="513"/>
        <v>0</v>
      </c>
      <c r="AD163" s="31"/>
      <c r="AE163" s="31">
        <f t="shared" si="514"/>
        <v>0</v>
      </c>
      <c r="AF163" s="31"/>
      <c r="AG163" s="31">
        <f t="shared" si="515"/>
        <v>0</v>
      </c>
      <c r="AH163" s="31"/>
      <c r="AI163" s="31">
        <f t="shared" si="516"/>
        <v>0</v>
      </c>
      <c r="AJ163" s="31"/>
      <c r="AK163" s="31">
        <f t="shared" si="517"/>
        <v>0</v>
      </c>
      <c r="AL163" s="42"/>
      <c r="AM163" s="68">
        <f t="shared" si="518"/>
        <v>0</v>
      </c>
      <c r="AN163" s="31">
        <v>0</v>
      </c>
      <c r="AO163" s="31"/>
      <c r="AP163" s="31">
        <f t="shared" si="267"/>
        <v>0</v>
      </c>
      <c r="AQ163" s="31"/>
      <c r="AR163" s="31">
        <f t="shared" si="519"/>
        <v>0</v>
      </c>
      <c r="AS163" s="31"/>
      <c r="AT163" s="31">
        <f t="shared" si="520"/>
        <v>0</v>
      </c>
      <c r="AU163" s="31"/>
      <c r="AV163" s="31">
        <f t="shared" si="521"/>
        <v>0</v>
      </c>
      <c r="AW163" s="31">
        <v>14272.2</v>
      </c>
      <c r="AX163" s="31">
        <f t="shared" si="522"/>
        <v>14272.2</v>
      </c>
      <c r="AY163" s="31"/>
      <c r="AZ163" s="31">
        <f t="shared" si="523"/>
        <v>14272.2</v>
      </c>
      <c r="BA163" s="42"/>
      <c r="BB163" s="68">
        <f t="shared" si="524"/>
        <v>14272.2</v>
      </c>
      <c r="BC163" s="25" t="s">
        <v>271</v>
      </c>
      <c r="BE163" s="8"/>
    </row>
    <row r="164" spans="1:57" s="3" customFormat="1" ht="80.25" hidden="1" customHeight="1" x14ac:dyDescent="0.35">
      <c r="A164" s="1" t="s">
        <v>175</v>
      </c>
      <c r="B164" s="53" t="s">
        <v>118</v>
      </c>
      <c r="C164" s="54" t="s">
        <v>111</v>
      </c>
      <c r="D164" s="30">
        <f>D166+D167</f>
        <v>0</v>
      </c>
      <c r="E164" s="31">
        <f>E166+E167</f>
        <v>0</v>
      </c>
      <c r="F164" s="31">
        <f t="shared" si="265"/>
        <v>0</v>
      </c>
      <c r="G164" s="31">
        <f>G166+G167</f>
        <v>0</v>
      </c>
      <c r="H164" s="31">
        <f t="shared" si="502"/>
        <v>0</v>
      </c>
      <c r="I164" s="31">
        <f>I166+I167</f>
        <v>0</v>
      </c>
      <c r="J164" s="31">
        <f t="shared" si="503"/>
        <v>0</v>
      </c>
      <c r="K164" s="31">
        <f>K166+K167</f>
        <v>0</v>
      </c>
      <c r="L164" s="31">
        <f t="shared" si="504"/>
        <v>0</v>
      </c>
      <c r="M164" s="31">
        <f>M166+M167</f>
        <v>0</v>
      </c>
      <c r="N164" s="31">
        <f t="shared" si="505"/>
        <v>0</v>
      </c>
      <c r="O164" s="68">
        <f>O166+O167</f>
        <v>0</v>
      </c>
      <c r="P164" s="31">
        <f t="shared" si="506"/>
        <v>0</v>
      </c>
      <c r="Q164" s="31">
        <f>Q166+Q167</f>
        <v>0</v>
      </c>
      <c r="R164" s="31">
        <f t="shared" si="507"/>
        <v>0</v>
      </c>
      <c r="S164" s="31">
        <f>S166+S167</f>
        <v>0</v>
      </c>
      <c r="T164" s="31">
        <f t="shared" si="508"/>
        <v>0</v>
      </c>
      <c r="U164" s="31">
        <f>U166+U167</f>
        <v>0</v>
      </c>
      <c r="V164" s="31">
        <f t="shared" si="509"/>
        <v>0</v>
      </c>
      <c r="W164" s="42">
        <f>W166+W167</f>
        <v>0</v>
      </c>
      <c r="X164" s="31">
        <f t="shared" si="510"/>
        <v>0</v>
      </c>
      <c r="Y164" s="31">
        <f t="shared" ref="Y164:AO164" si="533">Y166+Y167</f>
        <v>0</v>
      </c>
      <c r="Z164" s="31">
        <f t="shared" ref="Z164:AB164" si="534">Z166+Z167</f>
        <v>0</v>
      </c>
      <c r="AA164" s="31">
        <f t="shared" si="266"/>
        <v>0</v>
      </c>
      <c r="AB164" s="31">
        <f t="shared" si="534"/>
        <v>0</v>
      </c>
      <c r="AC164" s="31">
        <f t="shared" si="513"/>
        <v>0</v>
      </c>
      <c r="AD164" s="31">
        <f t="shared" ref="AD164:AF164" si="535">AD166+AD167</f>
        <v>0</v>
      </c>
      <c r="AE164" s="31">
        <f t="shared" si="514"/>
        <v>0</v>
      </c>
      <c r="AF164" s="31">
        <f t="shared" si="535"/>
        <v>0</v>
      </c>
      <c r="AG164" s="31">
        <f t="shared" si="515"/>
        <v>0</v>
      </c>
      <c r="AH164" s="31">
        <f t="shared" ref="AH164:AJ164" si="536">AH166+AH167</f>
        <v>0</v>
      </c>
      <c r="AI164" s="31">
        <f t="shared" si="516"/>
        <v>0</v>
      </c>
      <c r="AJ164" s="31">
        <f t="shared" si="536"/>
        <v>0</v>
      </c>
      <c r="AK164" s="31">
        <f t="shared" si="517"/>
        <v>0</v>
      </c>
      <c r="AL164" s="42">
        <f t="shared" ref="AL164" si="537">AL166+AL167</f>
        <v>0</v>
      </c>
      <c r="AM164" s="31">
        <f t="shared" si="518"/>
        <v>0</v>
      </c>
      <c r="AN164" s="31">
        <f t="shared" si="533"/>
        <v>132163.9</v>
      </c>
      <c r="AO164" s="31">
        <f t="shared" si="533"/>
        <v>0</v>
      </c>
      <c r="AP164" s="31">
        <f t="shared" si="267"/>
        <v>132163.9</v>
      </c>
      <c r="AQ164" s="31">
        <f t="shared" ref="AQ164:AS164" si="538">AQ166+AQ167</f>
        <v>0</v>
      </c>
      <c r="AR164" s="31">
        <f t="shared" si="519"/>
        <v>132163.9</v>
      </c>
      <c r="AS164" s="31">
        <f t="shared" si="538"/>
        <v>0</v>
      </c>
      <c r="AT164" s="31">
        <f t="shared" si="520"/>
        <v>132163.9</v>
      </c>
      <c r="AU164" s="31">
        <f t="shared" ref="AU164:AW164" si="539">AU166+AU167</f>
        <v>0</v>
      </c>
      <c r="AV164" s="31">
        <f t="shared" si="521"/>
        <v>132163.9</v>
      </c>
      <c r="AW164" s="31">
        <f t="shared" si="539"/>
        <v>0</v>
      </c>
      <c r="AX164" s="31">
        <f t="shared" si="522"/>
        <v>132163.9</v>
      </c>
      <c r="AY164" s="31">
        <f t="shared" ref="AY164:BA164" si="540">AY166+AY167</f>
        <v>0</v>
      </c>
      <c r="AZ164" s="31">
        <f t="shared" si="523"/>
        <v>132163.9</v>
      </c>
      <c r="BA164" s="42">
        <f t="shared" si="540"/>
        <v>-132163.9</v>
      </c>
      <c r="BB164" s="31">
        <f t="shared" si="524"/>
        <v>0</v>
      </c>
      <c r="BC164" s="25"/>
      <c r="BD164" s="19" t="s">
        <v>51</v>
      </c>
      <c r="BE164" s="8"/>
    </row>
    <row r="165" spans="1:57" s="3" customFormat="1" hidden="1" x14ac:dyDescent="0.35">
      <c r="A165" s="1"/>
      <c r="B165" s="6" t="s">
        <v>5</v>
      </c>
      <c r="C165" s="5"/>
      <c r="D165" s="30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68"/>
      <c r="P165" s="31"/>
      <c r="Q165" s="31"/>
      <c r="R165" s="31"/>
      <c r="S165" s="31"/>
      <c r="T165" s="31"/>
      <c r="U165" s="31"/>
      <c r="V165" s="31"/>
      <c r="W165" s="42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42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42"/>
      <c r="BB165" s="31"/>
      <c r="BC165" s="25"/>
      <c r="BD165" s="19" t="s">
        <v>51</v>
      </c>
      <c r="BE165" s="8"/>
    </row>
    <row r="166" spans="1:57" s="3" customFormat="1" hidden="1" x14ac:dyDescent="0.35">
      <c r="A166" s="1"/>
      <c r="B166" s="4" t="s">
        <v>6</v>
      </c>
      <c r="C166" s="40"/>
      <c r="D166" s="30">
        <v>0</v>
      </c>
      <c r="E166" s="31"/>
      <c r="F166" s="31">
        <f t="shared" si="265"/>
        <v>0</v>
      </c>
      <c r="G166" s="31"/>
      <c r="H166" s="31">
        <f t="shared" ref="H166:H168" si="541">F166+G166</f>
        <v>0</v>
      </c>
      <c r="I166" s="31"/>
      <c r="J166" s="31">
        <f t="shared" ref="J166:J168" si="542">H166+I166</f>
        <v>0</v>
      </c>
      <c r="K166" s="31"/>
      <c r="L166" s="31">
        <f t="shared" ref="L166:L168" si="543">J166+K166</f>
        <v>0</v>
      </c>
      <c r="M166" s="31"/>
      <c r="N166" s="31">
        <f t="shared" ref="N166:N168" si="544">L166+M166</f>
        <v>0</v>
      </c>
      <c r="O166" s="68"/>
      <c r="P166" s="31">
        <f t="shared" ref="P166:P168" si="545">N166+O166</f>
        <v>0</v>
      </c>
      <c r="Q166" s="31"/>
      <c r="R166" s="31">
        <f t="shared" ref="R166:R168" si="546">P166+Q166</f>
        <v>0</v>
      </c>
      <c r="S166" s="31"/>
      <c r="T166" s="31">
        <f t="shared" ref="T166:T168" si="547">R166+S166</f>
        <v>0</v>
      </c>
      <c r="U166" s="31"/>
      <c r="V166" s="31">
        <f t="shared" ref="V166:V168" si="548">T166+U166</f>
        <v>0</v>
      </c>
      <c r="W166" s="42"/>
      <c r="X166" s="31">
        <f t="shared" ref="X166:X168" si="549">V166+W166</f>
        <v>0</v>
      </c>
      <c r="Y166" s="31">
        <v>0</v>
      </c>
      <c r="Z166" s="31"/>
      <c r="AA166" s="31">
        <f t="shared" si="266"/>
        <v>0</v>
      </c>
      <c r="AB166" s="31"/>
      <c r="AC166" s="31">
        <f t="shared" ref="AC166:AC168" si="550">AA166+AB166</f>
        <v>0</v>
      </c>
      <c r="AD166" s="31"/>
      <c r="AE166" s="31">
        <f t="shared" ref="AE166:AE168" si="551">AC166+AD166</f>
        <v>0</v>
      </c>
      <c r="AF166" s="31"/>
      <c r="AG166" s="31">
        <f t="shared" ref="AG166:AG168" si="552">AE166+AF166</f>
        <v>0</v>
      </c>
      <c r="AH166" s="31"/>
      <c r="AI166" s="31">
        <f t="shared" ref="AI166:AI168" si="553">AG166+AH166</f>
        <v>0</v>
      </c>
      <c r="AJ166" s="31"/>
      <c r="AK166" s="31">
        <f t="shared" ref="AK166:AK168" si="554">AI166+AJ166</f>
        <v>0</v>
      </c>
      <c r="AL166" s="42"/>
      <c r="AM166" s="31">
        <f t="shared" ref="AM166:AM168" si="555">AK166+AL166</f>
        <v>0</v>
      </c>
      <c r="AN166" s="31">
        <v>33041.1</v>
      </c>
      <c r="AO166" s="31"/>
      <c r="AP166" s="31">
        <f t="shared" si="267"/>
        <v>33041.1</v>
      </c>
      <c r="AQ166" s="31"/>
      <c r="AR166" s="31">
        <f t="shared" ref="AR166:AR168" si="556">AP166+AQ166</f>
        <v>33041.1</v>
      </c>
      <c r="AS166" s="31"/>
      <c r="AT166" s="31">
        <f t="shared" ref="AT166:AT168" si="557">AR166+AS166</f>
        <v>33041.1</v>
      </c>
      <c r="AU166" s="31"/>
      <c r="AV166" s="31">
        <f t="shared" ref="AV166:AV168" si="558">AT166+AU166</f>
        <v>33041.1</v>
      </c>
      <c r="AW166" s="31"/>
      <c r="AX166" s="31">
        <f t="shared" ref="AX166:AX168" si="559">AV166+AW166</f>
        <v>33041.1</v>
      </c>
      <c r="AY166" s="31"/>
      <c r="AZ166" s="31">
        <f t="shared" ref="AZ166:AZ168" si="560">AX166+AY166</f>
        <v>33041.1</v>
      </c>
      <c r="BA166" s="42">
        <v>-33041.1</v>
      </c>
      <c r="BB166" s="31">
        <f t="shared" ref="BB166:BB168" si="561">AZ166+BA166</f>
        <v>0</v>
      </c>
      <c r="BC166" s="25" t="s">
        <v>272</v>
      </c>
      <c r="BD166" s="19" t="s">
        <v>51</v>
      </c>
      <c r="BE166" s="8"/>
    </row>
    <row r="167" spans="1:57" s="3" customFormat="1" hidden="1" x14ac:dyDescent="0.35">
      <c r="A167" s="1"/>
      <c r="B167" s="53" t="s">
        <v>20</v>
      </c>
      <c r="C167" s="54"/>
      <c r="D167" s="30">
        <v>0</v>
      </c>
      <c r="E167" s="31"/>
      <c r="F167" s="31">
        <f t="shared" si="265"/>
        <v>0</v>
      </c>
      <c r="G167" s="31"/>
      <c r="H167" s="31">
        <f t="shared" si="541"/>
        <v>0</v>
      </c>
      <c r="I167" s="31"/>
      <c r="J167" s="31">
        <f t="shared" si="542"/>
        <v>0</v>
      </c>
      <c r="K167" s="31"/>
      <c r="L167" s="31">
        <f t="shared" si="543"/>
        <v>0</v>
      </c>
      <c r="M167" s="31"/>
      <c r="N167" s="31">
        <f t="shared" si="544"/>
        <v>0</v>
      </c>
      <c r="O167" s="68"/>
      <c r="P167" s="31">
        <f t="shared" si="545"/>
        <v>0</v>
      </c>
      <c r="Q167" s="31"/>
      <c r="R167" s="31">
        <f t="shared" si="546"/>
        <v>0</v>
      </c>
      <c r="S167" s="31"/>
      <c r="T167" s="31">
        <f t="shared" si="547"/>
        <v>0</v>
      </c>
      <c r="U167" s="31"/>
      <c r="V167" s="31">
        <f t="shared" si="548"/>
        <v>0</v>
      </c>
      <c r="W167" s="42"/>
      <c r="X167" s="31">
        <f t="shared" si="549"/>
        <v>0</v>
      </c>
      <c r="Y167" s="31">
        <v>0</v>
      </c>
      <c r="Z167" s="31"/>
      <c r="AA167" s="31">
        <f t="shared" si="266"/>
        <v>0</v>
      </c>
      <c r="AB167" s="31"/>
      <c r="AC167" s="31">
        <f t="shared" si="550"/>
        <v>0</v>
      </c>
      <c r="AD167" s="31"/>
      <c r="AE167" s="31">
        <f t="shared" si="551"/>
        <v>0</v>
      </c>
      <c r="AF167" s="31"/>
      <c r="AG167" s="31">
        <f t="shared" si="552"/>
        <v>0</v>
      </c>
      <c r="AH167" s="31"/>
      <c r="AI167" s="31">
        <f t="shared" si="553"/>
        <v>0</v>
      </c>
      <c r="AJ167" s="31"/>
      <c r="AK167" s="31">
        <f t="shared" si="554"/>
        <v>0</v>
      </c>
      <c r="AL167" s="42"/>
      <c r="AM167" s="31">
        <f t="shared" si="555"/>
        <v>0</v>
      </c>
      <c r="AN167" s="31">
        <v>99122.8</v>
      </c>
      <c r="AO167" s="31"/>
      <c r="AP167" s="31">
        <f t="shared" si="267"/>
        <v>99122.8</v>
      </c>
      <c r="AQ167" s="31"/>
      <c r="AR167" s="31">
        <f t="shared" si="556"/>
        <v>99122.8</v>
      </c>
      <c r="AS167" s="31"/>
      <c r="AT167" s="31">
        <f t="shared" si="557"/>
        <v>99122.8</v>
      </c>
      <c r="AU167" s="31"/>
      <c r="AV167" s="31">
        <f t="shared" si="558"/>
        <v>99122.8</v>
      </c>
      <c r="AW167" s="31"/>
      <c r="AX167" s="31">
        <f t="shared" si="559"/>
        <v>99122.8</v>
      </c>
      <c r="AY167" s="31"/>
      <c r="AZ167" s="31">
        <f t="shared" si="560"/>
        <v>99122.8</v>
      </c>
      <c r="BA167" s="42">
        <v>-99122.8</v>
      </c>
      <c r="BB167" s="31">
        <f t="shared" si="561"/>
        <v>0</v>
      </c>
      <c r="BC167" s="25" t="s">
        <v>281</v>
      </c>
      <c r="BD167" s="19" t="s">
        <v>51</v>
      </c>
      <c r="BE167" s="8"/>
    </row>
    <row r="168" spans="1:57" ht="54" x14ac:dyDescent="0.35">
      <c r="A168" s="96" t="s">
        <v>175</v>
      </c>
      <c r="B168" s="101" t="s">
        <v>273</v>
      </c>
      <c r="C168" s="108" t="s">
        <v>111</v>
      </c>
      <c r="D168" s="30">
        <f>D170+D171</f>
        <v>0</v>
      </c>
      <c r="E168" s="31">
        <f>E170+E171</f>
        <v>0</v>
      </c>
      <c r="F168" s="31">
        <f t="shared" si="265"/>
        <v>0</v>
      </c>
      <c r="G168" s="31">
        <f>G170+G171</f>
        <v>0</v>
      </c>
      <c r="H168" s="31">
        <f t="shared" si="541"/>
        <v>0</v>
      </c>
      <c r="I168" s="31">
        <f>I170+I171</f>
        <v>0</v>
      </c>
      <c r="J168" s="31">
        <f t="shared" si="542"/>
        <v>0</v>
      </c>
      <c r="K168" s="31">
        <f>K170+K171</f>
        <v>0</v>
      </c>
      <c r="L168" s="31">
        <f t="shared" si="543"/>
        <v>0</v>
      </c>
      <c r="M168" s="31">
        <f>M170+M171</f>
        <v>0</v>
      </c>
      <c r="N168" s="31">
        <f t="shared" si="544"/>
        <v>0</v>
      </c>
      <c r="O168" s="68">
        <f>O170+O171</f>
        <v>0</v>
      </c>
      <c r="P168" s="31">
        <f t="shared" si="545"/>
        <v>0</v>
      </c>
      <c r="Q168" s="31">
        <f>Q170+Q171</f>
        <v>0</v>
      </c>
      <c r="R168" s="31">
        <f t="shared" si="546"/>
        <v>0</v>
      </c>
      <c r="S168" s="31">
        <f>S170+S171</f>
        <v>0</v>
      </c>
      <c r="T168" s="31">
        <f t="shared" si="547"/>
        <v>0</v>
      </c>
      <c r="U168" s="31">
        <f>U170+U171</f>
        <v>0</v>
      </c>
      <c r="V168" s="31">
        <f t="shared" si="548"/>
        <v>0</v>
      </c>
      <c r="W168" s="42">
        <f>W170+W171</f>
        <v>0</v>
      </c>
      <c r="X168" s="68">
        <f t="shared" si="549"/>
        <v>0</v>
      </c>
      <c r="Y168" s="31">
        <f t="shared" ref="Y168:AO168" si="562">Y170+Y171</f>
        <v>187200.09999999998</v>
      </c>
      <c r="Z168" s="31">
        <f t="shared" ref="Z168:AB168" si="563">Z170+Z171</f>
        <v>0</v>
      </c>
      <c r="AA168" s="31">
        <f t="shared" si="266"/>
        <v>187200.09999999998</v>
      </c>
      <c r="AB168" s="31">
        <f t="shared" si="563"/>
        <v>0</v>
      </c>
      <c r="AC168" s="31">
        <f t="shared" si="550"/>
        <v>187200.09999999998</v>
      </c>
      <c r="AD168" s="31">
        <f t="shared" ref="AD168:AF168" si="564">AD170+AD171</f>
        <v>0</v>
      </c>
      <c r="AE168" s="31">
        <f t="shared" si="551"/>
        <v>187200.09999999998</v>
      </c>
      <c r="AF168" s="31">
        <f t="shared" si="564"/>
        <v>0</v>
      </c>
      <c r="AG168" s="31">
        <f t="shared" si="552"/>
        <v>187200.09999999998</v>
      </c>
      <c r="AH168" s="31">
        <f t="shared" ref="AH168:AJ168" si="565">AH170+AH171</f>
        <v>0</v>
      </c>
      <c r="AI168" s="31">
        <f t="shared" si="553"/>
        <v>187200.09999999998</v>
      </c>
      <c r="AJ168" s="31">
        <f t="shared" si="565"/>
        <v>0</v>
      </c>
      <c r="AK168" s="31">
        <f t="shared" si="554"/>
        <v>187200.09999999998</v>
      </c>
      <c r="AL168" s="42">
        <f t="shared" ref="AL168" si="566">AL170+AL171</f>
        <v>-47019.841999999997</v>
      </c>
      <c r="AM168" s="68">
        <f t="shared" si="555"/>
        <v>140180.25799999997</v>
      </c>
      <c r="AN168" s="31">
        <f t="shared" si="562"/>
        <v>461481.8</v>
      </c>
      <c r="AO168" s="31">
        <f t="shared" si="562"/>
        <v>0</v>
      </c>
      <c r="AP168" s="31">
        <f t="shared" si="267"/>
        <v>461481.8</v>
      </c>
      <c r="AQ168" s="31">
        <f t="shared" ref="AQ168:AS168" si="567">AQ170+AQ171</f>
        <v>0</v>
      </c>
      <c r="AR168" s="31">
        <f t="shared" si="556"/>
        <v>461481.8</v>
      </c>
      <c r="AS168" s="31">
        <f t="shared" si="567"/>
        <v>0</v>
      </c>
      <c r="AT168" s="31">
        <f t="shared" si="557"/>
        <v>461481.8</v>
      </c>
      <c r="AU168" s="31">
        <f t="shared" ref="AU168:AW168" si="568">AU170+AU171</f>
        <v>0</v>
      </c>
      <c r="AV168" s="31">
        <f t="shared" si="558"/>
        <v>461481.8</v>
      </c>
      <c r="AW168" s="31">
        <f t="shared" si="568"/>
        <v>0</v>
      </c>
      <c r="AX168" s="31">
        <f t="shared" si="559"/>
        <v>461481.8</v>
      </c>
      <c r="AY168" s="31">
        <f t="shared" ref="AY168:BA168" si="569">AY170+AY171</f>
        <v>0</v>
      </c>
      <c r="AZ168" s="31">
        <f t="shared" si="560"/>
        <v>461481.8</v>
      </c>
      <c r="BA168" s="42">
        <f t="shared" si="569"/>
        <v>57769.2</v>
      </c>
      <c r="BB168" s="68">
        <f t="shared" si="561"/>
        <v>519251</v>
      </c>
      <c r="BC168" s="25"/>
      <c r="BE168" s="8"/>
    </row>
    <row r="169" spans="1:57" x14ac:dyDescent="0.35">
      <c r="A169" s="96"/>
      <c r="B169" s="101" t="s">
        <v>5</v>
      </c>
      <c r="C169" s="104"/>
      <c r="D169" s="30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68"/>
      <c r="P169" s="31"/>
      <c r="Q169" s="31"/>
      <c r="R169" s="31"/>
      <c r="S169" s="31"/>
      <c r="T169" s="31"/>
      <c r="U169" s="31"/>
      <c r="V169" s="31"/>
      <c r="W169" s="42"/>
      <c r="X169" s="68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42"/>
      <c r="AM169" s="68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42"/>
      <c r="BB169" s="68"/>
      <c r="BC169" s="25"/>
      <c r="BE169" s="8"/>
    </row>
    <row r="170" spans="1:57" s="3" customFormat="1" hidden="1" x14ac:dyDescent="0.35">
      <c r="A170" s="1"/>
      <c r="B170" s="4" t="s">
        <v>6</v>
      </c>
      <c r="C170" s="40"/>
      <c r="D170" s="30">
        <v>0</v>
      </c>
      <c r="E170" s="31"/>
      <c r="F170" s="31">
        <f t="shared" si="265"/>
        <v>0</v>
      </c>
      <c r="G170" s="31"/>
      <c r="H170" s="31">
        <f t="shared" ref="H170:H172" si="570">F170+G170</f>
        <v>0</v>
      </c>
      <c r="I170" s="31"/>
      <c r="J170" s="31">
        <f t="shared" ref="J170:J172" si="571">H170+I170</f>
        <v>0</v>
      </c>
      <c r="K170" s="31"/>
      <c r="L170" s="31">
        <f t="shared" ref="L170:L172" si="572">J170+K170</f>
        <v>0</v>
      </c>
      <c r="M170" s="31"/>
      <c r="N170" s="31">
        <f t="shared" ref="N170:N172" si="573">L170+M170</f>
        <v>0</v>
      </c>
      <c r="O170" s="68"/>
      <c r="P170" s="31">
        <f t="shared" ref="P170:P172" si="574">N170+O170</f>
        <v>0</v>
      </c>
      <c r="Q170" s="31"/>
      <c r="R170" s="31">
        <f t="shared" ref="R170:R172" si="575">P170+Q170</f>
        <v>0</v>
      </c>
      <c r="S170" s="31"/>
      <c r="T170" s="31">
        <f t="shared" ref="T170:T172" si="576">R170+S170</f>
        <v>0</v>
      </c>
      <c r="U170" s="31"/>
      <c r="V170" s="31">
        <f t="shared" ref="V170:V172" si="577">T170+U170</f>
        <v>0</v>
      </c>
      <c r="W170" s="42"/>
      <c r="X170" s="31">
        <f t="shared" ref="X170:X172" si="578">V170+W170</f>
        <v>0</v>
      </c>
      <c r="Y170" s="31">
        <v>82902.599999999977</v>
      </c>
      <c r="Z170" s="31"/>
      <c r="AA170" s="31">
        <f t="shared" si="266"/>
        <v>82902.599999999977</v>
      </c>
      <c r="AB170" s="31"/>
      <c r="AC170" s="31">
        <f t="shared" ref="AC170:AC172" si="579">AA170+AB170</f>
        <v>82902.599999999977</v>
      </c>
      <c r="AD170" s="31"/>
      <c r="AE170" s="31">
        <f t="shared" ref="AE170:AE172" si="580">AC170+AD170</f>
        <v>82902.599999999977</v>
      </c>
      <c r="AF170" s="31"/>
      <c r="AG170" s="31">
        <f t="shared" ref="AG170:AG172" si="581">AE170+AF170</f>
        <v>82902.599999999977</v>
      </c>
      <c r="AH170" s="31"/>
      <c r="AI170" s="31">
        <f t="shared" ref="AI170:AI172" si="582">AG170+AH170</f>
        <v>82902.599999999977</v>
      </c>
      <c r="AJ170" s="31"/>
      <c r="AK170" s="31">
        <f t="shared" ref="AK170:AK172" si="583">AI170+AJ170</f>
        <v>82902.599999999977</v>
      </c>
      <c r="AL170" s="42">
        <v>-23039.741999999998</v>
      </c>
      <c r="AM170" s="31">
        <f t="shared" ref="AM170:AM172" si="584">AK170+AL170</f>
        <v>59862.857999999978</v>
      </c>
      <c r="AN170" s="31">
        <v>100000</v>
      </c>
      <c r="AO170" s="31"/>
      <c r="AP170" s="31">
        <f t="shared" si="267"/>
        <v>100000</v>
      </c>
      <c r="AQ170" s="31"/>
      <c r="AR170" s="31">
        <f t="shared" ref="AR170:AR172" si="585">AP170+AQ170</f>
        <v>100000</v>
      </c>
      <c r="AS170" s="31"/>
      <c r="AT170" s="31">
        <f t="shared" ref="AT170:AT172" si="586">AR170+AS170</f>
        <v>100000</v>
      </c>
      <c r="AU170" s="31"/>
      <c r="AV170" s="31">
        <f t="shared" ref="AV170:AV172" si="587">AT170+AU170</f>
        <v>100000</v>
      </c>
      <c r="AW170" s="31"/>
      <c r="AX170" s="31">
        <f t="shared" ref="AX170:AX172" si="588">AV170+AW170</f>
        <v>100000</v>
      </c>
      <c r="AY170" s="31"/>
      <c r="AZ170" s="31">
        <f t="shared" ref="AZ170:AZ172" si="589">AX170+AY170</f>
        <v>100000</v>
      </c>
      <c r="BA170" s="42">
        <v>33041.1</v>
      </c>
      <c r="BB170" s="31">
        <f t="shared" ref="BB170:BB172" si="590">AZ170+BA170</f>
        <v>133041.1</v>
      </c>
      <c r="BC170" s="25" t="s">
        <v>274</v>
      </c>
      <c r="BD170" s="19" t="s">
        <v>51</v>
      </c>
      <c r="BE170" s="8"/>
    </row>
    <row r="171" spans="1:57" x14ac:dyDescent="0.35">
      <c r="A171" s="96"/>
      <c r="B171" s="101" t="s">
        <v>20</v>
      </c>
      <c r="C171" s="108"/>
      <c r="D171" s="30">
        <v>0</v>
      </c>
      <c r="E171" s="31"/>
      <c r="F171" s="31">
        <f t="shared" si="265"/>
        <v>0</v>
      </c>
      <c r="G171" s="31"/>
      <c r="H171" s="31">
        <f t="shared" si="570"/>
        <v>0</v>
      </c>
      <c r="I171" s="31"/>
      <c r="J171" s="31">
        <f t="shared" si="571"/>
        <v>0</v>
      </c>
      <c r="K171" s="31"/>
      <c r="L171" s="31">
        <f t="shared" si="572"/>
        <v>0</v>
      </c>
      <c r="M171" s="31"/>
      <c r="N171" s="31">
        <f t="shared" si="573"/>
        <v>0</v>
      </c>
      <c r="O171" s="68"/>
      <c r="P171" s="31">
        <f t="shared" si="574"/>
        <v>0</v>
      </c>
      <c r="Q171" s="31"/>
      <c r="R171" s="31">
        <f t="shared" si="575"/>
        <v>0</v>
      </c>
      <c r="S171" s="31"/>
      <c r="T171" s="31">
        <f t="shared" si="576"/>
        <v>0</v>
      </c>
      <c r="U171" s="31"/>
      <c r="V171" s="31">
        <f t="shared" si="577"/>
        <v>0</v>
      </c>
      <c r="W171" s="42"/>
      <c r="X171" s="68">
        <f t="shared" si="578"/>
        <v>0</v>
      </c>
      <c r="Y171" s="31">
        <v>104297.5</v>
      </c>
      <c r="Z171" s="31"/>
      <c r="AA171" s="31">
        <f t="shared" si="266"/>
        <v>104297.5</v>
      </c>
      <c r="AB171" s="31"/>
      <c r="AC171" s="31">
        <f t="shared" si="579"/>
        <v>104297.5</v>
      </c>
      <c r="AD171" s="31"/>
      <c r="AE171" s="31">
        <f t="shared" si="580"/>
        <v>104297.5</v>
      </c>
      <c r="AF171" s="31"/>
      <c r="AG171" s="31">
        <f t="shared" si="581"/>
        <v>104297.5</v>
      </c>
      <c r="AH171" s="31"/>
      <c r="AI171" s="31">
        <f t="shared" si="582"/>
        <v>104297.5</v>
      </c>
      <c r="AJ171" s="31"/>
      <c r="AK171" s="31">
        <f t="shared" si="583"/>
        <v>104297.5</v>
      </c>
      <c r="AL171" s="42">
        <v>-23980.1</v>
      </c>
      <c r="AM171" s="68">
        <f t="shared" si="584"/>
        <v>80317.399999999994</v>
      </c>
      <c r="AN171" s="31">
        <v>361481.8</v>
      </c>
      <c r="AO171" s="31"/>
      <c r="AP171" s="31">
        <f t="shared" si="267"/>
        <v>361481.8</v>
      </c>
      <c r="AQ171" s="31"/>
      <c r="AR171" s="31">
        <f t="shared" si="585"/>
        <v>361481.8</v>
      </c>
      <c r="AS171" s="31"/>
      <c r="AT171" s="31">
        <f t="shared" si="586"/>
        <v>361481.8</v>
      </c>
      <c r="AU171" s="31"/>
      <c r="AV171" s="31">
        <f t="shared" si="587"/>
        <v>361481.8</v>
      </c>
      <c r="AW171" s="31"/>
      <c r="AX171" s="31">
        <f t="shared" si="588"/>
        <v>361481.8</v>
      </c>
      <c r="AY171" s="31"/>
      <c r="AZ171" s="31">
        <f t="shared" si="589"/>
        <v>361481.8</v>
      </c>
      <c r="BA171" s="42">
        <v>24728.1</v>
      </c>
      <c r="BB171" s="68">
        <f t="shared" si="590"/>
        <v>386209.89999999997</v>
      </c>
      <c r="BC171" s="25" t="s">
        <v>281</v>
      </c>
      <c r="BE171" s="8"/>
    </row>
    <row r="172" spans="1:57" ht="54" x14ac:dyDescent="0.35">
      <c r="A172" s="96" t="s">
        <v>176</v>
      </c>
      <c r="B172" s="101" t="s">
        <v>119</v>
      </c>
      <c r="C172" s="108" t="s">
        <v>111</v>
      </c>
      <c r="D172" s="30">
        <f>D174+D175</f>
        <v>368198.39999999997</v>
      </c>
      <c r="E172" s="31">
        <f>E174+E175</f>
        <v>0</v>
      </c>
      <c r="F172" s="31">
        <f t="shared" si="265"/>
        <v>368198.39999999997</v>
      </c>
      <c r="G172" s="31">
        <f>G174+G175</f>
        <v>16885.599999999999</v>
      </c>
      <c r="H172" s="31">
        <f t="shared" si="570"/>
        <v>385083.99999999994</v>
      </c>
      <c r="I172" s="31">
        <f>I174+I175</f>
        <v>0</v>
      </c>
      <c r="J172" s="31">
        <f t="shared" si="571"/>
        <v>385083.99999999994</v>
      </c>
      <c r="K172" s="31">
        <f>K174+K175</f>
        <v>0</v>
      </c>
      <c r="L172" s="31">
        <f t="shared" si="572"/>
        <v>385083.99999999994</v>
      </c>
      <c r="M172" s="31">
        <f>M174+M175</f>
        <v>0</v>
      </c>
      <c r="N172" s="31">
        <f t="shared" si="573"/>
        <v>385083.99999999994</v>
      </c>
      <c r="O172" s="68">
        <f>O174+O175</f>
        <v>198236.696</v>
      </c>
      <c r="P172" s="31">
        <f t="shared" si="574"/>
        <v>583320.696</v>
      </c>
      <c r="Q172" s="31">
        <f>Q174+Q175</f>
        <v>0</v>
      </c>
      <c r="R172" s="31">
        <f t="shared" si="575"/>
        <v>583320.696</v>
      </c>
      <c r="S172" s="31">
        <f>S174+S175</f>
        <v>0</v>
      </c>
      <c r="T172" s="31">
        <f t="shared" si="576"/>
        <v>583320.696</v>
      </c>
      <c r="U172" s="31">
        <f>U174+U175</f>
        <v>0</v>
      </c>
      <c r="V172" s="31">
        <f t="shared" si="577"/>
        <v>583320.696</v>
      </c>
      <c r="W172" s="42">
        <f>W174+W175</f>
        <v>-142394.66500000001</v>
      </c>
      <c r="X172" s="68">
        <f t="shared" si="578"/>
        <v>440926.03099999996</v>
      </c>
      <c r="Y172" s="31">
        <f t="shared" ref="Y172:AO172" si="591">Y174+Y175</f>
        <v>439063.3</v>
      </c>
      <c r="Z172" s="31">
        <f t="shared" ref="Z172:AB172" si="592">Z174+Z175</f>
        <v>0</v>
      </c>
      <c r="AA172" s="31">
        <f t="shared" si="266"/>
        <v>439063.3</v>
      </c>
      <c r="AB172" s="31">
        <f t="shared" si="592"/>
        <v>0</v>
      </c>
      <c r="AC172" s="31">
        <f t="shared" si="579"/>
        <v>439063.3</v>
      </c>
      <c r="AD172" s="31">
        <f t="shared" ref="AD172:AF172" si="593">AD174+AD175</f>
        <v>0</v>
      </c>
      <c r="AE172" s="31">
        <f t="shared" si="580"/>
        <v>439063.3</v>
      </c>
      <c r="AF172" s="31">
        <f t="shared" si="593"/>
        <v>0</v>
      </c>
      <c r="AG172" s="31">
        <f t="shared" si="581"/>
        <v>439063.3</v>
      </c>
      <c r="AH172" s="31">
        <f t="shared" ref="AH172:AJ172" si="594">AH174+AH175</f>
        <v>-26250</v>
      </c>
      <c r="AI172" s="31">
        <f t="shared" si="582"/>
        <v>412813.3</v>
      </c>
      <c r="AJ172" s="31">
        <f t="shared" si="594"/>
        <v>0</v>
      </c>
      <c r="AK172" s="31">
        <f t="shared" si="583"/>
        <v>412813.3</v>
      </c>
      <c r="AL172" s="42">
        <f t="shared" ref="AL172" si="595">AL174+AL175</f>
        <v>0</v>
      </c>
      <c r="AM172" s="68">
        <f t="shared" si="584"/>
        <v>412813.3</v>
      </c>
      <c r="AN172" s="31">
        <f t="shared" si="591"/>
        <v>780860.5</v>
      </c>
      <c r="AO172" s="31">
        <f t="shared" si="591"/>
        <v>0</v>
      </c>
      <c r="AP172" s="31">
        <f t="shared" si="267"/>
        <v>780860.5</v>
      </c>
      <c r="AQ172" s="31">
        <f t="shared" ref="AQ172:AS172" si="596">AQ174+AQ175</f>
        <v>0</v>
      </c>
      <c r="AR172" s="31">
        <f t="shared" si="585"/>
        <v>780860.5</v>
      </c>
      <c r="AS172" s="31">
        <f t="shared" si="596"/>
        <v>0</v>
      </c>
      <c r="AT172" s="31">
        <f t="shared" si="586"/>
        <v>780860.5</v>
      </c>
      <c r="AU172" s="31">
        <f t="shared" ref="AU172:AW172" si="597">AU174+AU175</f>
        <v>0</v>
      </c>
      <c r="AV172" s="31">
        <f t="shared" si="587"/>
        <v>780860.5</v>
      </c>
      <c r="AW172" s="31">
        <f t="shared" si="597"/>
        <v>70483.820999999996</v>
      </c>
      <c r="AX172" s="31">
        <f t="shared" si="588"/>
        <v>851344.321</v>
      </c>
      <c r="AY172" s="31">
        <f t="shared" ref="AY172:BA172" si="598">AY174+AY175</f>
        <v>0</v>
      </c>
      <c r="AZ172" s="31">
        <f t="shared" si="589"/>
        <v>851344.321</v>
      </c>
      <c r="BA172" s="42">
        <f t="shared" si="598"/>
        <v>-2281.1520000000019</v>
      </c>
      <c r="BB172" s="68">
        <f t="shared" si="590"/>
        <v>849063.16899999999</v>
      </c>
      <c r="BC172" s="25"/>
      <c r="BE172" s="8"/>
    </row>
    <row r="173" spans="1:57" x14ac:dyDescent="0.35">
      <c r="A173" s="96"/>
      <c r="B173" s="101" t="s">
        <v>5</v>
      </c>
      <c r="C173" s="104"/>
      <c r="D173" s="30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68"/>
      <c r="P173" s="31"/>
      <c r="Q173" s="31"/>
      <c r="R173" s="31"/>
      <c r="S173" s="31"/>
      <c r="T173" s="31"/>
      <c r="U173" s="31"/>
      <c r="V173" s="31"/>
      <c r="W173" s="42"/>
      <c r="X173" s="68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42"/>
      <c r="AM173" s="68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42"/>
      <c r="BB173" s="68"/>
      <c r="BC173" s="25"/>
      <c r="BE173" s="8"/>
    </row>
    <row r="174" spans="1:57" s="3" customFormat="1" hidden="1" x14ac:dyDescent="0.35">
      <c r="A174" s="1"/>
      <c r="B174" s="4" t="s">
        <v>6</v>
      </c>
      <c r="C174" s="7"/>
      <c r="D174" s="30">
        <v>222989.79999999996</v>
      </c>
      <c r="E174" s="31"/>
      <c r="F174" s="31">
        <f t="shared" si="265"/>
        <v>222989.79999999996</v>
      </c>
      <c r="G174" s="31">
        <f>5305+11580.6</f>
        <v>16885.599999999999</v>
      </c>
      <c r="H174" s="31">
        <f t="shared" ref="H174:H177" si="599">F174+G174</f>
        <v>239875.39999999997</v>
      </c>
      <c r="I174" s="31"/>
      <c r="J174" s="31">
        <f t="shared" ref="J174:J177" si="600">H174+I174</f>
        <v>239875.39999999997</v>
      </c>
      <c r="K174" s="31"/>
      <c r="L174" s="31">
        <f t="shared" ref="L174:L177" si="601">J174+K174</f>
        <v>239875.39999999997</v>
      </c>
      <c r="M174" s="31"/>
      <c r="N174" s="31">
        <f t="shared" ref="N174:N177" si="602">L174+M174</f>
        <v>239875.39999999997</v>
      </c>
      <c r="O174" s="68">
        <f>42130.217-44233.821</f>
        <v>-2103.6040000000066</v>
      </c>
      <c r="P174" s="31">
        <f t="shared" ref="P174:P177" si="603">N174+O174</f>
        <v>237771.79599999997</v>
      </c>
      <c r="Q174" s="31"/>
      <c r="R174" s="31">
        <f t="shared" ref="R174:R177" si="604">P174+Q174</f>
        <v>237771.79599999997</v>
      </c>
      <c r="S174" s="31"/>
      <c r="T174" s="31">
        <f t="shared" ref="T174:T177" si="605">R174+S174</f>
        <v>237771.79599999997</v>
      </c>
      <c r="U174" s="31"/>
      <c r="V174" s="31">
        <f t="shared" ref="V174:V177" si="606">T174+U174</f>
        <v>237771.79599999997</v>
      </c>
      <c r="W174" s="42">
        <f>-100264.448-42130.217</f>
        <v>-142394.66500000001</v>
      </c>
      <c r="X174" s="31">
        <f t="shared" ref="X174:X177" si="607">V174+W174</f>
        <v>95377.130999999965</v>
      </c>
      <c r="Y174" s="31">
        <v>109765.79999999999</v>
      </c>
      <c r="Z174" s="31"/>
      <c r="AA174" s="31">
        <f t="shared" si="266"/>
        <v>109765.79999999999</v>
      </c>
      <c r="AB174" s="31"/>
      <c r="AC174" s="31">
        <f t="shared" ref="AC174:AC177" si="608">AA174+AB174</f>
        <v>109765.79999999999</v>
      </c>
      <c r="AD174" s="31"/>
      <c r="AE174" s="31">
        <f t="shared" ref="AE174:AE177" si="609">AC174+AD174</f>
        <v>109765.79999999999</v>
      </c>
      <c r="AF174" s="31"/>
      <c r="AG174" s="31">
        <f t="shared" ref="AG174:AG177" si="610">AE174+AF174</f>
        <v>109765.79999999999</v>
      </c>
      <c r="AH174" s="31">
        <v>-26250</v>
      </c>
      <c r="AI174" s="31">
        <f t="shared" ref="AI174:AI177" si="611">AG174+AH174</f>
        <v>83515.799999999988</v>
      </c>
      <c r="AJ174" s="31"/>
      <c r="AK174" s="31">
        <f t="shared" ref="AK174:AK177" si="612">AI174+AJ174</f>
        <v>83515.799999999988</v>
      </c>
      <c r="AL174" s="42"/>
      <c r="AM174" s="31">
        <f t="shared" ref="AM174:AM177" si="613">AK174+AL174</f>
        <v>83515.799999999988</v>
      </c>
      <c r="AN174" s="31">
        <v>195215.1</v>
      </c>
      <c r="AO174" s="31"/>
      <c r="AP174" s="31">
        <f t="shared" si="267"/>
        <v>195215.1</v>
      </c>
      <c r="AQ174" s="31"/>
      <c r="AR174" s="31">
        <f t="shared" ref="AR174:AR177" si="614">AP174+AQ174</f>
        <v>195215.1</v>
      </c>
      <c r="AS174" s="31"/>
      <c r="AT174" s="31">
        <f t="shared" ref="AT174:AT177" si="615">AR174+AS174</f>
        <v>195215.1</v>
      </c>
      <c r="AU174" s="31"/>
      <c r="AV174" s="31">
        <f t="shared" ref="AV174:AV177" si="616">AT174+AU174</f>
        <v>195215.1</v>
      </c>
      <c r="AW174" s="31">
        <v>70483.820999999996</v>
      </c>
      <c r="AX174" s="31">
        <f t="shared" ref="AX174:AX177" si="617">AV174+AW174</f>
        <v>265698.92099999997</v>
      </c>
      <c r="AY174" s="31"/>
      <c r="AZ174" s="31">
        <f t="shared" ref="AZ174:AZ177" si="618">AX174+AY174</f>
        <v>265698.92099999997</v>
      </c>
      <c r="BA174" s="42">
        <v>100264.448</v>
      </c>
      <c r="BB174" s="31">
        <f t="shared" ref="BB174:BB177" si="619">AZ174+BA174</f>
        <v>365963.36899999995</v>
      </c>
      <c r="BC174" s="25" t="s">
        <v>275</v>
      </c>
      <c r="BD174" s="19" t="s">
        <v>51</v>
      </c>
      <c r="BE174" s="8"/>
    </row>
    <row r="175" spans="1:57" x14ac:dyDescent="0.35">
      <c r="A175" s="96"/>
      <c r="B175" s="101" t="s">
        <v>20</v>
      </c>
      <c r="C175" s="107"/>
      <c r="D175" s="30">
        <v>145208.6</v>
      </c>
      <c r="E175" s="31"/>
      <c r="F175" s="31">
        <f t="shared" si="265"/>
        <v>145208.6</v>
      </c>
      <c r="G175" s="31"/>
      <c r="H175" s="31">
        <f t="shared" si="599"/>
        <v>145208.6</v>
      </c>
      <c r="I175" s="31"/>
      <c r="J175" s="31">
        <f t="shared" si="600"/>
        <v>145208.6</v>
      </c>
      <c r="K175" s="31"/>
      <c r="L175" s="31">
        <f t="shared" si="601"/>
        <v>145208.6</v>
      </c>
      <c r="M175" s="31"/>
      <c r="N175" s="31">
        <f t="shared" si="602"/>
        <v>145208.6</v>
      </c>
      <c r="O175" s="68">
        <v>200340.3</v>
      </c>
      <c r="P175" s="31">
        <f t="shared" si="603"/>
        <v>345548.9</v>
      </c>
      <c r="Q175" s="31"/>
      <c r="R175" s="31">
        <f t="shared" si="604"/>
        <v>345548.9</v>
      </c>
      <c r="S175" s="31"/>
      <c r="T175" s="31">
        <f t="shared" si="605"/>
        <v>345548.9</v>
      </c>
      <c r="U175" s="31"/>
      <c r="V175" s="31">
        <f t="shared" si="606"/>
        <v>345548.9</v>
      </c>
      <c r="W175" s="42"/>
      <c r="X175" s="68">
        <f t="shared" si="607"/>
        <v>345548.9</v>
      </c>
      <c r="Y175" s="31">
        <v>329297.5</v>
      </c>
      <c r="Z175" s="31"/>
      <c r="AA175" s="31">
        <f t="shared" si="266"/>
        <v>329297.5</v>
      </c>
      <c r="AB175" s="31"/>
      <c r="AC175" s="31">
        <f t="shared" si="608"/>
        <v>329297.5</v>
      </c>
      <c r="AD175" s="31"/>
      <c r="AE175" s="31">
        <f t="shared" si="609"/>
        <v>329297.5</v>
      </c>
      <c r="AF175" s="31"/>
      <c r="AG175" s="31">
        <f t="shared" si="610"/>
        <v>329297.5</v>
      </c>
      <c r="AH175" s="31"/>
      <c r="AI175" s="31">
        <f t="shared" si="611"/>
        <v>329297.5</v>
      </c>
      <c r="AJ175" s="31"/>
      <c r="AK175" s="31">
        <f t="shared" si="612"/>
        <v>329297.5</v>
      </c>
      <c r="AL175" s="42"/>
      <c r="AM175" s="68">
        <f t="shared" si="613"/>
        <v>329297.5</v>
      </c>
      <c r="AN175" s="31">
        <v>585645.4</v>
      </c>
      <c r="AO175" s="31"/>
      <c r="AP175" s="31">
        <f t="shared" si="267"/>
        <v>585645.4</v>
      </c>
      <c r="AQ175" s="31"/>
      <c r="AR175" s="31">
        <f t="shared" si="614"/>
        <v>585645.4</v>
      </c>
      <c r="AS175" s="31"/>
      <c r="AT175" s="31">
        <f t="shared" si="615"/>
        <v>585645.4</v>
      </c>
      <c r="AU175" s="31"/>
      <c r="AV175" s="31">
        <f t="shared" si="616"/>
        <v>585645.4</v>
      </c>
      <c r="AW175" s="31"/>
      <c r="AX175" s="31">
        <f t="shared" si="617"/>
        <v>585645.4</v>
      </c>
      <c r="AY175" s="31"/>
      <c r="AZ175" s="31">
        <f t="shared" si="618"/>
        <v>585645.4</v>
      </c>
      <c r="BA175" s="42">
        <v>-102545.60000000001</v>
      </c>
      <c r="BB175" s="68">
        <f t="shared" si="619"/>
        <v>483099.80000000005</v>
      </c>
      <c r="BC175" s="25" t="s">
        <v>281</v>
      </c>
      <c r="BE175" s="8"/>
    </row>
    <row r="176" spans="1:57" ht="54" x14ac:dyDescent="0.35">
      <c r="A176" s="96" t="s">
        <v>177</v>
      </c>
      <c r="B176" s="101" t="s">
        <v>120</v>
      </c>
      <c r="C176" s="103" t="s">
        <v>111</v>
      </c>
      <c r="D176" s="30">
        <v>21398.400000000001</v>
      </c>
      <c r="E176" s="31"/>
      <c r="F176" s="31">
        <f t="shared" si="265"/>
        <v>21398.400000000001</v>
      </c>
      <c r="G176" s="31"/>
      <c r="H176" s="31">
        <f t="shared" si="599"/>
        <v>21398.400000000001</v>
      </c>
      <c r="I176" s="31"/>
      <c r="J176" s="31">
        <f t="shared" si="600"/>
        <v>21398.400000000001</v>
      </c>
      <c r="K176" s="31"/>
      <c r="L176" s="31">
        <f t="shared" si="601"/>
        <v>21398.400000000001</v>
      </c>
      <c r="M176" s="31"/>
      <c r="N176" s="31">
        <f t="shared" si="602"/>
        <v>21398.400000000001</v>
      </c>
      <c r="O176" s="68"/>
      <c r="P176" s="31">
        <f t="shared" si="603"/>
        <v>21398.400000000001</v>
      </c>
      <c r="Q176" s="31"/>
      <c r="R176" s="31">
        <f t="shared" si="604"/>
        <v>21398.400000000001</v>
      </c>
      <c r="S176" s="31"/>
      <c r="T176" s="31">
        <f t="shared" si="605"/>
        <v>21398.400000000001</v>
      </c>
      <c r="U176" s="31"/>
      <c r="V176" s="31">
        <f t="shared" si="606"/>
        <v>21398.400000000001</v>
      </c>
      <c r="W176" s="42"/>
      <c r="X176" s="68">
        <f t="shared" si="607"/>
        <v>21398.400000000001</v>
      </c>
      <c r="Y176" s="31">
        <v>0</v>
      </c>
      <c r="Z176" s="31"/>
      <c r="AA176" s="31">
        <f t="shared" si="266"/>
        <v>0</v>
      </c>
      <c r="AB176" s="31"/>
      <c r="AC176" s="31">
        <f t="shared" si="608"/>
        <v>0</v>
      </c>
      <c r="AD176" s="31"/>
      <c r="AE176" s="31">
        <f t="shared" si="609"/>
        <v>0</v>
      </c>
      <c r="AF176" s="31"/>
      <c r="AG176" s="31">
        <f t="shared" si="610"/>
        <v>0</v>
      </c>
      <c r="AH176" s="31"/>
      <c r="AI176" s="31">
        <f t="shared" si="611"/>
        <v>0</v>
      </c>
      <c r="AJ176" s="31"/>
      <c r="AK176" s="31">
        <f t="shared" si="612"/>
        <v>0</v>
      </c>
      <c r="AL176" s="42"/>
      <c r="AM176" s="68">
        <f t="shared" si="613"/>
        <v>0</v>
      </c>
      <c r="AN176" s="31">
        <v>0</v>
      </c>
      <c r="AO176" s="31"/>
      <c r="AP176" s="31">
        <f t="shared" si="267"/>
        <v>0</v>
      </c>
      <c r="AQ176" s="31"/>
      <c r="AR176" s="31">
        <f t="shared" si="614"/>
        <v>0</v>
      </c>
      <c r="AS176" s="31"/>
      <c r="AT176" s="31">
        <f t="shared" si="615"/>
        <v>0</v>
      </c>
      <c r="AU176" s="31"/>
      <c r="AV176" s="31">
        <f t="shared" si="616"/>
        <v>0</v>
      </c>
      <c r="AW176" s="31"/>
      <c r="AX176" s="31">
        <f t="shared" si="617"/>
        <v>0</v>
      </c>
      <c r="AY176" s="31"/>
      <c r="AZ176" s="31">
        <f t="shared" si="618"/>
        <v>0</v>
      </c>
      <c r="BA176" s="42"/>
      <c r="BB176" s="68">
        <f t="shared" si="619"/>
        <v>0</v>
      </c>
      <c r="BC176" s="25" t="s">
        <v>276</v>
      </c>
      <c r="BE176" s="8"/>
    </row>
    <row r="177" spans="1:57" ht="54" x14ac:dyDescent="0.35">
      <c r="A177" s="96" t="s">
        <v>178</v>
      </c>
      <c r="B177" s="101" t="s">
        <v>121</v>
      </c>
      <c r="C177" s="104" t="s">
        <v>111</v>
      </c>
      <c r="D177" s="30">
        <f>D179+D180</f>
        <v>35000</v>
      </c>
      <c r="E177" s="31">
        <f>E179+E180</f>
        <v>0</v>
      </c>
      <c r="F177" s="31">
        <f t="shared" si="265"/>
        <v>35000</v>
      </c>
      <c r="G177" s="31">
        <f>G179+G180</f>
        <v>0</v>
      </c>
      <c r="H177" s="31">
        <f t="shared" si="599"/>
        <v>35000</v>
      </c>
      <c r="I177" s="31">
        <f>I179+I180</f>
        <v>0</v>
      </c>
      <c r="J177" s="31">
        <f t="shared" si="600"/>
        <v>35000</v>
      </c>
      <c r="K177" s="31">
        <f>K179+K180</f>
        <v>0</v>
      </c>
      <c r="L177" s="31">
        <f t="shared" si="601"/>
        <v>35000</v>
      </c>
      <c r="M177" s="31">
        <f>M179+M180</f>
        <v>0</v>
      </c>
      <c r="N177" s="31">
        <f t="shared" si="602"/>
        <v>35000</v>
      </c>
      <c r="O177" s="68">
        <f>O179+O180</f>
        <v>0</v>
      </c>
      <c r="P177" s="31">
        <f t="shared" si="603"/>
        <v>35000</v>
      </c>
      <c r="Q177" s="31">
        <f>Q179+Q180</f>
        <v>0</v>
      </c>
      <c r="R177" s="31">
        <f t="shared" si="604"/>
        <v>35000</v>
      </c>
      <c r="S177" s="31">
        <f>S179+S180</f>
        <v>0</v>
      </c>
      <c r="T177" s="31">
        <f t="shared" si="605"/>
        <v>35000</v>
      </c>
      <c r="U177" s="31">
        <f>U179+U180</f>
        <v>0</v>
      </c>
      <c r="V177" s="31">
        <f t="shared" si="606"/>
        <v>35000</v>
      </c>
      <c r="W177" s="42">
        <f>W179+W180</f>
        <v>0</v>
      </c>
      <c r="X177" s="68">
        <f t="shared" si="607"/>
        <v>35000</v>
      </c>
      <c r="Y177" s="31">
        <f t="shared" ref="Y177:AO177" si="620">Y179+Y180</f>
        <v>105000</v>
      </c>
      <c r="Z177" s="31">
        <f t="shared" ref="Z177:AB177" si="621">Z179+Z180</f>
        <v>0</v>
      </c>
      <c r="AA177" s="31">
        <f t="shared" si="266"/>
        <v>105000</v>
      </c>
      <c r="AB177" s="31">
        <f t="shared" si="621"/>
        <v>0</v>
      </c>
      <c r="AC177" s="31">
        <f t="shared" si="608"/>
        <v>105000</v>
      </c>
      <c r="AD177" s="31">
        <f t="shared" ref="AD177:AF177" si="622">AD179+AD180</f>
        <v>0</v>
      </c>
      <c r="AE177" s="31">
        <f t="shared" si="609"/>
        <v>105000</v>
      </c>
      <c r="AF177" s="31">
        <f t="shared" si="622"/>
        <v>0</v>
      </c>
      <c r="AG177" s="31">
        <f t="shared" si="610"/>
        <v>105000</v>
      </c>
      <c r="AH177" s="31">
        <f t="shared" ref="AH177:AJ177" si="623">AH179+AH180</f>
        <v>0</v>
      </c>
      <c r="AI177" s="31">
        <f t="shared" si="611"/>
        <v>105000</v>
      </c>
      <c r="AJ177" s="31">
        <f t="shared" si="623"/>
        <v>0</v>
      </c>
      <c r="AK177" s="31">
        <f t="shared" si="612"/>
        <v>105000</v>
      </c>
      <c r="AL177" s="42">
        <f t="shared" ref="AL177" si="624">AL179+AL180</f>
        <v>0</v>
      </c>
      <c r="AM177" s="68">
        <f t="shared" si="613"/>
        <v>105000</v>
      </c>
      <c r="AN177" s="31">
        <f t="shared" si="620"/>
        <v>105000</v>
      </c>
      <c r="AO177" s="31">
        <f t="shared" si="620"/>
        <v>0</v>
      </c>
      <c r="AP177" s="31">
        <f t="shared" si="267"/>
        <v>105000</v>
      </c>
      <c r="AQ177" s="31">
        <f t="shared" ref="AQ177:AS177" si="625">AQ179+AQ180</f>
        <v>0</v>
      </c>
      <c r="AR177" s="31">
        <f t="shared" si="614"/>
        <v>105000</v>
      </c>
      <c r="AS177" s="31">
        <f t="shared" si="625"/>
        <v>0</v>
      </c>
      <c r="AT177" s="31">
        <f t="shared" si="615"/>
        <v>105000</v>
      </c>
      <c r="AU177" s="31">
        <f t="shared" ref="AU177:AW177" si="626">AU179+AU180</f>
        <v>0</v>
      </c>
      <c r="AV177" s="31">
        <f t="shared" si="616"/>
        <v>105000</v>
      </c>
      <c r="AW177" s="31">
        <f t="shared" si="626"/>
        <v>0</v>
      </c>
      <c r="AX177" s="31">
        <f t="shared" si="617"/>
        <v>105000</v>
      </c>
      <c r="AY177" s="31">
        <f t="shared" ref="AY177:BA177" si="627">AY179+AY180</f>
        <v>0</v>
      </c>
      <c r="AZ177" s="31">
        <f t="shared" si="618"/>
        <v>105000</v>
      </c>
      <c r="BA177" s="42">
        <f t="shared" si="627"/>
        <v>0</v>
      </c>
      <c r="BB177" s="68">
        <f t="shared" si="619"/>
        <v>105000</v>
      </c>
      <c r="BC177" s="25"/>
      <c r="BE177" s="8"/>
    </row>
    <row r="178" spans="1:57" x14ac:dyDescent="0.35">
      <c r="A178" s="96"/>
      <c r="B178" s="101" t="s">
        <v>5</v>
      </c>
      <c r="C178" s="103"/>
      <c r="D178" s="30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68"/>
      <c r="P178" s="31"/>
      <c r="Q178" s="31"/>
      <c r="R178" s="31"/>
      <c r="S178" s="31"/>
      <c r="T178" s="31"/>
      <c r="U178" s="31"/>
      <c r="V178" s="31"/>
      <c r="W178" s="42"/>
      <c r="X178" s="68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42"/>
      <c r="AM178" s="68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42"/>
      <c r="BB178" s="68"/>
      <c r="BC178" s="25"/>
      <c r="BE178" s="8"/>
    </row>
    <row r="179" spans="1:57" s="3" customFormat="1" hidden="1" x14ac:dyDescent="0.35">
      <c r="A179" s="1"/>
      <c r="B179" s="4" t="s">
        <v>6</v>
      </c>
      <c r="C179" s="2"/>
      <c r="D179" s="30">
        <v>26250</v>
      </c>
      <c r="E179" s="31"/>
      <c r="F179" s="31">
        <f t="shared" ref="F179:F259" si="628">D179+E179</f>
        <v>26250</v>
      </c>
      <c r="G179" s="31"/>
      <c r="H179" s="31">
        <f t="shared" ref="H179:H181" si="629">F179+G179</f>
        <v>26250</v>
      </c>
      <c r="I179" s="31"/>
      <c r="J179" s="31">
        <f t="shared" ref="J179:J181" si="630">H179+I179</f>
        <v>26250</v>
      </c>
      <c r="K179" s="31"/>
      <c r="L179" s="31">
        <f t="shared" ref="L179:L181" si="631">J179+K179</f>
        <v>26250</v>
      </c>
      <c r="M179" s="31"/>
      <c r="N179" s="31">
        <f t="shared" ref="N179:N181" si="632">L179+M179</f>
        <v>26250</v>
      </c>
      <c r="O179" s="68"/>
      <c r="P179" s="31">
        <f t="shared" ref="P179:P181" si="633">N179+O179</f>
        <v>26250</v>
      </c>
      <c r="Q179" s="31"/>
      <c r="R179" s="31">
        <f t="shared" ref="R179:R181" si="634">P179+Q179</f>
        <v>26250</v>
      </c>
      <c r="S179" s="31"/>
      <c r="T179" s="31">
        <f t="shared" ref="T179:T181" si="635">R179+S179</f>
        <v>26250</v>
      </c>
      <c r="U179" s="31"/>
      <c r="V179" s="31">
        <f t="shared" ref="V179:V181" si="636">T179+U179</f>
        <v>26250</v>
      </c>
      <c r="W179" s="42"/>
      <c r="X179" s="31">
        <f t="shared" ref="X179:X181" si="637">V179+W179</f>
        <v>26250</v>
      </c>
      <c r="Y179" s="31">
        <v>26250</v>
      </c>
      <c r="Z179" s="31"/>
      <c r="AA179" s="31">
        <f t="shared" ref="AA179:AA259" si="638">Y179+Z179</f>
        <v>26250</v>
      </c>
      <c r="AB179" s="31"/>
      <c r="AC179" s="31">
        <f t="shared" ref="AC179:AC181" si="639">AA179+AB179</f>
        <v>26250</v>
      </c>
      <c r="AD179" s="31"/>
      <c r="AE179" s="31">
        <f t="shared" ref="AE179:AE181" si="640">AC179+AD179</f>
        <v>26250</v>
      </c>
      <c r="AF179" s="31"/>
      <c r="AG179" s="31">
        <f t="shared" ref="AG179:AG181" si="641">AE179+AF179</f>
        <v>26250</v>
      </c>
      <c r="AH179" s="31"/>
      <c r="AI179" s="31">
        <f t="shared" ref="AI179:AI181" si="642">AG179+AH179</f>
        <v>26250</v>
      </c>
      <c r="AJ179" s="31"/>
      <c r="AK179" s="31">
        <f t="shared" ref="AK179:AK181" si="643">AI179+AJ179</f>
        <v>26250</v>
      </c>
      <c r="AL179" s="42"/>
      <c r="AM179" s="31">
        <f t="shared" ref="AM179:AM181" si="644">AK179+AL179</f>
        <v>26250</v>
      </c>
      <c r="AN179" s="31">
        <v>26250</v>
      </c>
      <c r="AO179" s="31"/>
      <c r="AP179" s="31">
        <f t="shared" ref="AP179:AP259" si="645">AN179+AO179</f>
        <v>26250</v>
      </c>
      <c r="AQ179" s="31"/>
      <c r="AR179" s="31">
        <f t="shared" ref="AR179:AR181" si="646">AP179+AQ179</f>
        <v>26250</v>
      </c>
      <c r="AS179" s="31"/>
      <c r="AT179" s="31">
        <f t="shared" ref="AT179:AT181" si="647">AR179+AS179</f>
        <v>26250</v>
      </c>
      <c r="AU179" s="31"/>
      <c r="AV179" s="31">
        <f t="shared" ref="AV179:AV181" si="648">AT179+AU179</f>
        <v>26250</v>
      </c>
      <c r="AW179" s="31"/>
      <c r="AX179" s="31">
        <f t="shared" ref="AX179:AX181" si="649">AV179+AW179</f>
        <v>26250</v>
      </c>
      <c r="AY179" s="31"/>
      <c r="AZ179" s="31">
        <f t="shared" ref="AZ179:AZ181" si="650">AX179+AY179</f>
        <v>26250</v>
      </c>
      <c r="BA179" s="42"/>
      <c r="BB179" s="31">
        <f t="shared" ref="BB179:BB181" si="651">AZ179+BA179</f>
        <v>26250</v>
      </c>
      <c r="BC179" s="26" t="s">
        <v>277</v>
      </c>
      <c r="BD179" s="19" t="s">
        <v>51</v>
      </c>
      <c r="BE179" s="8"/>
    </row>
    <row r="180" spans="1:57" x14ac:dyDescent="0.35">
      <c r="A180" s="96"/>
      <c r="B180" s="101" t="s">
        <v>20</v>
      </c>
      <c r="C180" s="103"/>
      <c r="D180" s="30">
        <v>8750</v>
      </c>
      <c r="E180" s="31"/>
      <c r="F180" s="31">
        <f t="shared" si="628"/>
        <v>8750</v>
      </c>
      <c r="G180" s="31"/>
      <c r="H180" s="31">
        <f t="shared" si="629"/>
        <v>8750</v>
      </c>
      <c r="I180" s="31"/>
      <c r="J180" s="31">
        <f t="shared" si="630"/>
        <v>8750</v>
      </c>
      <c r="K180" s="31"/>
      <c r="L180" s="31">
        <f t="shared" si="631"/>
        <v>8750</v>
      </c>
      <c r="M180" s="31"/>
      <c r="N180" s="31">
        <f t="shared" si="632"/>
        <v>8750</v>
      </c>
      <c r="O180" s="68"/>
      <c r="P180" s="31">
        <f t="shared" si="633"/>
        <v>8750</v>
      </c>
      <c r="Q180" s="31"/>
      <c r="R180" s="31">
        <f t="shared" si="634"/>
        <v>8750</v>
      </c>
      <c r="S180" s="31"/>
      <c r="T180" s="31">
        <f t="shared" si="635"/>
        <v>8750</v>
      </c>
      <c r="U180" s="31"/>
      <c r="V180" s="31">
        <f t="shared" si="636"/>
        <v>8750</v>
      </c>
      <c r="W180" s="42"/>
      <c r="X180" s="68">
        <f t="shared" si="637"/>
        <v>8750</v>
      </c>
      <c r="Y180" s="31">
        <v>78750</v>
      </c>
      <c r="Z180" s="31"/>
      <c r="AA180" s="31">
        <f t="shared" si="638"/>
        <v>78750</v>
      </c>
      <c r="AB180" s="31"/>
      <c r="AC180" s="31">
        <f t="shared" si="639"/>
        <v>78750</v>
      </c>
      <c r="AD180" s="31"/>
      <c r="AE180" s="31">
        <f t="shared" si="640"/>
        <v>78750</v>
      </c>
      <c r="AF180" s="31"/>
      <c r="AG180" s="31">
        <f t="shared" si="641"/>
        <v>78750</v>
      </c>
      <c r="AH180" s="31"/>
      <c r="AI180" s="31">
        <f t="shared" si="642"/>
        <v>78750</v>
      </c>
      <c r="AJ180" s="31"/>
      <c r="AK180" s="31">
        <f t="shared" si="643"/>
        <v>78750</v>
      </c>
      <c r="AL180" s="42"/>
      <c r="AM180" s="68">
        <f t="shared" si="644"/>
        <v>78750</v>
      </c>
      <c r="AN180" s="31">
        <v>78750</v>
      </c>
      <c r="AO180" s="31"/>
      <c r="AP180" s="31">
        <f t="shared" si="645"/>
        <v>78750</v>
      </c>
      <c r="AQ180" s="31"/>
      <c r="AR180" s="31">
        <f t="shared" si="646"/>
        <v>78750</v>
      </c>
      <c r="AS180" s="31"/>
      <c r="AT180" s="31">
        <f t="shared" si="647"/>
        <v>78750</v>
      </c>
      <c r="AU180" s="31"/>
      <c r="AV180" s="31">
        <f t="shared" si="648"/>
        <v>78750</v>
      </c>
      <c r="AW180" s="31"/>
      <c r="AX180" s="31">
        <f t="shared" si="649"/>
        <v>78750</v>
      </c>
      <c r="AY180" s="31"/>
      <c r="AZ180" s="31">
        <f t="shared" si="650"/>
        <v>78750</v>
      </c>
      <c r="BA180" s="42"/>
      <c r="BB180" s="68">
        <f t="shared" si="651"/>
        <v>78750</v>
      </c>
      <c r="BC180" s="25" t="s">
        <v>281</v>
      </c>
      <c r="BE180" s="8"/>
    </row>
    <row r="181" spans="1:57" ht="54" x14ac:dyDescent="0.35">
      <c r="A181" s="96" t="s">
        <v>179</v>
      </c>
      <c r="B181" s="101" t="s">
        <v>122</v>
      </c>
      <c r="C181" s="104" t="s">
        <v>111</v>
      </c>
      <c r="D181" s="30">
        <f>D183+D184</f>
        <v>0</v>
      </c>
      <c r="E181" s="31">
        <f>E183+E184</f>
        <v>0</v>
      </c>
      <c r="F181" s="31">
        <f t="shared" si="628"/>
        <v>0</v>
      </c>
      <c r="G181" s="31">
        <f>G183+G184</f>
        <v>0</v>
      </c>
      <c r="H181" s="31">
        <f t="shared" si="629"/>
        <v>0</v>
      </c>
      <c r="I181" s="31">
        <f>I183+I184</f>
        <v>0</v>
      </c>
      <c r="J181" s="31">
        <f t="shared" si="630"/>
        <v>0</v>
      </c>
      <c r="K181" s="31">
        <f>K183+K184</f>
        <v>0</v>
      </c>
      <c r="L181" s="31">
        <f t="shared" si="631"/>
        <v>0</v>
      </c>
      <c r="M181" s="31">
        <f>M183+M184</f>
        <v>0</v>
      </c>
      <c r="N181" s="31">
        <f t="shared" si="632"/>
        <v>0</v>
      </c>
      <c r="O181" s="68">
        <f>O183+O184</f>
        <v>0</v>
      </c>
      <c r="P181" s="31">
        <f t="shared" si="633"/>
        <v>0</v>
      </c>
      <c r="Q181" s="31">
        <f>Q183+Q184</f>
        <v>0</v>
      </c>
      <c r="R181" s="31">
        <f t="shared" si="634"/>
        <v>0</v>
      </c>
      <c r="S181" s="31">
        <f>S183+S184</f>
        <v>0</v>
      </c>
      <c r="T181" s="31">
        <f t="shared" si="635"/>
        <v>0</v>
      </c>
      <c r="U181" s="31">
        <f>U183+U184</f>
        <v>0</v>
      </c>
      <c r="V181" s="31">
        <f t="shared" si="636"/>
        <v>0</v>
      </c>
      <c r="W181" s="42">
        <f>W183+W184</f>
        <v>0</v>
      </c>
      <c r="X181" s="68">
        <f t="shared" si="637"/>
        <v>0</v>
      </c>
      <c r="Y181" s="31">
        <f t="shared" ref="Y181:AO181" si="652">Y183+Y184</f>
        <v>8664.7000000000007</v>
      </c>
      <c r="Z181" s="31">
        <f t="shared" ref="Z181:AB181" si="653">Z183+Z184</f>
        <v>0</v>
      </c>
      <c r="AA181" s="31">
        <f t="shared" si="638"/>
        <v>8664.7000000000007</v>
      </c>
      <c r="AB181" s="31">
        <f t="shared" si="653"/>
        <v>0</v>
      </c>
      <c r="AC181" s="31">
        <f t="shared" si="639"/>
        <v>8664.7000000000007</v>
      </c>
      <c r="AD181" s="31">
        <f t="shared" ref="AD181:AF181" si="654">AD183+AD184</f>
        <v>0</v>
      </c>
      <c r="AE181" s="31">
        <f t="shared" si="640"/>
        <v>8664.7000000000007</v>
      </c>
      <c r="AF181" s="31">
        <f t="shared" si="654"/>
        <v>0</v>
      </c>
      <c r="AG181" s="31">
        <f t="shared" si="641"/>
        <v>8664.7000000000007</v>
      </c>
      <c r="AH181" s="31">
        <f t="shared" ref="AH181:AJ181" si="655">AH183+AH184</f>
        <v>0</v>
      </c>
      <c r="AI181" s="31">
        <f t="shared" si="642"/>
        <v>8664.7000000000007</v>
      </c>
      <c r="AJ181" s="31">
        <f t="shared" si="655"/>
        <v>0</v>
      </c>
      <c r="AK181" s="31">
        <f t="shared" si="643"/>
        <v>8664.7000000000007</v>
      </c>
      <c r="AL181" s="42">
        <f t="shared" ref="AL181" si="656">AL183+AL184</f>
        <v>0</v>
      </c>
      <c r="AM181" s="68">
        <f t="shared" si="644"/>
        <v>8664.7000000000007</v>
      </c>
      <c r="AN181" s="31">
        <f t="shared" si="652"/>
        <v>0</v>
      </c>
      <c r="AO181" s="31">
        <f t="shared" si="652"/>
        <v>0</v>
      </c>
      <c r="AP181" s="31">
        <f t="shared" si="645"/>
        <v>0</v>
      </c>
      <c r="AQ181" s="31">
        <f t="shared" ref="AQ181:AS181" si="657">AQ183+AQ184</f>
        <v>0</v>
      </c>
      <c r="AR181" s="31">
        <f t="shared" si="646"/>
        <v>0</v>
      </c>
      <c r="AS181" s="31">
        <f t="shared" si="657"/>
        <v>0</v>
      </c>
      <c r="AT181" s="31">
        <f t="shared" si="647"/>
        <v>0</v>
      </c>
      <c r="AU181" s="31">
        <f t="shared" ref="AU181:AW181" si="658">AU183+AU184</f>
        <v>0</v>
      </c>
      <c r="AV181" s="31">
        <f t="shared" si="648"/>
        <v>0</v>
      </c>
      <c r="AW181" s="31">
        <f t="shared" si="658"/>
        <v>0</v>
      </c>
      <c r="AX181" s="31">
        <f t="shared" si="649"/>
        <v>0</v>
      </c>
      <c r="AY181" s="31">
        <f t="shared" ref="AY181:BA181" si="659">AY183+AY184</f>
        <v>0</v>
      </c>
      <c r="AZ181" s="31">
        <f t="shared" si="650"/>
        <v>0</v>
      </c>
      <c r="BA181" s="42">
        <f t="shared" si="659"/>
        <v>0</v>
      </c>
      <c r="BB181" s="68">
        <f t="shared" si="651"/>
        <v>0</v>
      </c>
      <c r="BC181" s="25"/>
      <c r="BE181" s="8"/>
    </row>
    <row r="182" spans="1:57" x14ac:dyDescent="0.35">
      <c r="A182" s="96"/>
      <c r="B182" s="101" t="s">
        <v>5</v>
      </c>
      <c r="C182" s="104"/>
      <c r="D182" s="30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68"/>
      <c r="P182" s="31"/>
      <c r="Q182" s="31"/>
      <c r="R182" s="31"/>
      <c r="S182" s="31"/>
      <c r="T182" s="31"/>
      <c r="U182" s="31"/>
      <c r="V182" s="31"/>
      <c r="W182" s="42"/>
      <c r="X182" s="68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42"/>
      <c r="AM182" s="68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42"/>
      <c r="BB182" s="68"/>
      <c r="BC182" s="25"/>
      <c r="BE182" s="8"/>
    </row>
    <row r="183" spans="1:57" s="3" customFormat="1" hidden="1" x14ac:dyDescent="0.35">
      <c r="A183" s="1"/>
      <c r="B183" s="4" t="s">
        <v>6</v>
      </c>
      <c r="C183" s="39"/>
      <c r="D183" s="30">
        <v>0</v>
      </c>
      <c r="E183" s="31"/>
      <c r="F183" s="31">
        <f t="shared" si="628"/>
        <v>0</v>
      </c>
      <c r="G183" s="31"/>
      <c r="H183" s="31">
        <f t="shared" ref="H183:H185" si="660">F183+G183</f>
        <v>0</v>
      </c>
      <c r="I183" s="31"/>
      <c r="J183" s="31">
        <f t="shared" ref="J183:J185" si="661">H183+I183</f>
        <v>0</v>
      </c>
      <c r="K183" s="31"/>
      <c r="L183" s="31">
        <f t="shared" ref="L183:L185" si="662">J183+K183</f>
        <v>0</v>
      </c>
      <c r="M183" s="31"/>
      <c r="N183" s="31">
        <f t="shared" ref="N183:N185" si="663">L183+M183</f>
        <v>0</v>
      </c>
      <c r="O183" s="68"/>
      <c r="P183" s="31">
        <f t="shared" ref="P183:P185" si="664">N183+O183</f>
        <v>0</v>
      </c>
      <c r="Q183" s="31"/>
      <c r="R183" s="31">
        <f t="shared" ref="R183:R185" si="665">P183+Q183</f>
        <v>0</v>
      </c>
      <c r="S183" s="31"/>
      <c r="T183" s="31">
        <f t="shared" ref="T183:T185" si="666">R183+S183</f>
        <v>0</v>
      </c>
      <c r="U183" s="31"/>
      <c r="V183" s="31">
        <f t="shared" ref="V183:V185" si="667">T183+U183</f>
        <v>0</v>
      </c>
      <c r="W183" s="42"/>
      <c r="X183" s="31">
        <f t="shared" ref="X183:X185" si="668">V183+W183</f>
        <v>0</v>
      </c>
      <c r="Y183" s="31">
        <v>2166.1999999999998</v>
      </c>
      <c r="Z183" s="31"/>
      <c r="AA183" s="31">
        <f t="shared" si="638"/>
        <v>2166.1999999999998</v>
      </c>
      <c r="AB183" s="31"/>
      <c r="AC183" s="31">
        <f t="shared" ref="AC183:AC185" si="669">AA183+AB183</f>
        <v>2166.1999999999998</v>
      </c>
      <c r="AD183" s="31"/>
      <c r="AE183" s="31">
        <f t="shared" ref="AE183:AE185" si="670">AC183+AD183</f>
        <v>2166.1999999999998</v>
      </c>
      <c r="AF183" s="31"/>
      <c r="AG183" s="31">
        <f t="shared" ref="AG183:AG185" si="671">AE183+AF183</f>
        <v>2166.1999999999998</v>
      </c>
      <c r="AH183" s="31"/>
      <c r="AI183" s="31">
        <f t="shared" ref="AI183:AI185" si="672">AG183+AH183</f>
        <v>2166.1999999999998</v>
      </c>
      <c r="AJ183" s="31"/>
      <c r="AK183" s="31">
        <f t="shared" ref="AK183:AK185" si="673">AI183+AJ183</f>
        <v>2166.1999999999998</v>
      </c>
      <c r="AL183" s="42"/>
      <c r="AM183" s="31">
        <f t="shared" ref="AM183:AM185" si="674">AK183+AL183</f>
        <v>2166.1999999999998</v>
      </c>
      <c r="AN183" s="31">
        <v>0</v>
      </c>
      <c r="AO183" s="31"/>
      <c r="AP183" s="31">
        <f t="shared" si="645"/>
        <v>0</v>
      </c>
      <c r="AQ183" s="31"/>
      <c r="AR183" s="31">
        <f t="shared" ref="AR183:AR185" si="675">AP183+AQ183</f>
        <v>0</v>
      </c>
      <c r="AS183" s="31"/>
      <c r="AT183" s="31">
        <f t="shared" ref="AT183:AT185" si="676">AR183+AS183</f>
        <v>0</v>
      </c>
      <c r="AU183" s="31"/>
      <c r="AV183" s="31">
        <f t="shared" ref="AV183:AV185" si="677">AT183+AU183</f>
        <v>0</v>
      </c>
      <c r="AW183" s="31"/>
      <c r="AX183" s="31">
        <f t="shared" ref="AX183:AX185" si="678">AV183+AW183</f>
        <v>0</v>
      </c>
      <c r="AY183" s="31"/>
      <c r="AZ183" s="31">
        <f t="shared" ref="AZ183:AZ185" si="679">AX183+AY183</f>
        <v>0</v>
      </c>
      <c r="BA183" s="42"/>
      <c r="BB183" s="31">
        <f t="shared" ref="BB183:BB185" si="680">AZ183+BA183</f>
        <v>0</v>
      </c>
      <c r="BC183" s="25" t="s">
        <v>278</v>
      </c>
      <c r="BD183" s="19" t="s">
        <v>51</v>
      </c>
      <c r="BE183" s="8"/>
    </row>
    <row r="184" spans="1:57" x14ac:dyDescent="0.35">
      <c r="A184" s="96"/>
      <c r="B184" s="101" t="s">
        <v>20</v>
      </c>
      <c r="C184" s="101"/>
      <c r="D184" s="30">
        <v>0</v>
      </c>
      <c r="E184" s="31"/>
      <c r="F184" s="31">
        <f t="shared" si="628"/>
        <v>0</v>
      </c>
      <c r="G184" s="31"/>
      <c r="H184" s="31">
        <f t="shared" si="660"/>
        <v>0</v>
      </c>
      <c r="I184" s="31"/>
      <c r="J184" s="31">
        <f t="shared" si="661"/>
        <v>0</v>
      </c>
      <c r="K184" s="31"/>
      <c r="L184" s="31">
        <f t="shared" si="662"/>
        <v>0</v>
      </c>
      <c r="M184" s="31"/>
      <c r="N184" s="31">
        <f t="shared" si="663"/>
        <v>0</v>
      </c>
      <c r="O184" s="68"/>
      <c r="P184" s="31">
        <f t="shared" si="664"/>
        <v>0</v>
      </c>
      <c r="Q184" s="31"/>
      <c r="R184" s="31">
        <f t="shared" si="665"/>
        <v>0</v>
      </c>
      <c r="S184" s="31"/>
      <c r="T184" s="31">
        <f t="shared" si="666"/>
        <v>0</v>
      </c>
      <c r="U184" s="31"/>
      <c r="V184" s="31">
        <f t="shared" si="667"/>
        <v>0</v>
      </c>
      <c r="W184" s="42"/>
      <c r="X184" s="68">
        <f t="shared" si="668"/>
        <v>0</v>
      </c>
      <c r="Y184" s="31">
        <v>6498.5</v>
      </c>
      <c r="Z184" s="31"/>
      <c r="AA184" s="31">
        <f t="shared" si="638"/>
        <v>6498.5</v>
      </c>
      <c r="AB184" s="31"/>
      <c r="AC184" s="31">
        <f t="shared" si="669"/>
        <v>6498.5</v>
      </c>
      <c r="AD184" s="31"/>
      <c r="AE184" s="31">
        <f t="shared" si="670"/>
        <v>6498.5</v>
      </c>
      <c r="AF184" s="31"/>
      <c r="AG184" s="31">
        <f t="shared" si="671"/>
        <v>6498.5</v>
      </c>
      <c r="AH184" s="31"/>
      <c r="AI184" s="31">
        <f t="shared" si="672"/>
        <v>6498.5</v>
      </c>
      <c r="AJ184" s="31"/>
      <c r="AK184" s="31">
        <f t="shared" si="673"/>
        <v>6498.5</v>
      </c>
      <c r="AL184" s="42"/>
      <c r="AM184" s="68">
        <f t="shared" si="674"/>
        <v>6498.5</v>
      </c>
      <c r="AN184" s="31">
        <v>0</v>
      </c>
      <c r="AO184" s="31"/>
      <c r="AP184" s="31">
        <f t="shared" si="645"/>
        <v>0</v>
      </c>
      <c r="AQ184" s="31"/>
      <c r="AR184" s="31">
        <f t="shared" si="675"/>
        <v>0</v>
      </c>
      <c r="AS184" s="31"/>
      <c r="AT184" s="31">
        <f t="shared" si="676"/>
        <v>0</v>
      </c>
      <c r="AU184" s="31"/>
      <c r="AV184" s="31">
        <f t="shared" si="677"/>
        <v>0</v>
      </c>
      <c r="AW184" s="31"/>
      <c r="AX184" s="31">
        <f t="shared" si="678"/>
        <v>0</v>
      </c>
      <c r="AY184" s="31"/>
      <c r="AZ184" s="31">
        <f t="shared" si="679"/>
        <v>0</v>
      </c>
      <c r="BA184" s="42"/>
      <c r="BB184" s="68">
        <f t="shared" si="680"/>
        <v>0</v>
      </c>
      <c r="BC184" s="25" t="s">
        <v>281</v>
      </c>
      <c r="BE184" s="8"/>
    </row>
    <row r="185" spans="1:57" ht="54" x14ac:dyDescent="0.35">
      <c r="A185" s="96" t="s">
        <v>180</v>
      </c>
      <c r="B185" s="101" t="s">
        <v>123</v>
      </c>
      <c r="C185" s="101" t="s">
        <v>111</v>
      </c>
      <c r="D185" s="30">
        <f>D187+D188</f>
        <v>0</v>
      </c>
      <c r="E185" s="31">
        <f>E187+E188</f>
        <v>0</v>
      </c>
      <c r="F185" s="31">
        <f t="shared" si="628"/>
        <v>0</v>
      </c>
      <c r="G185" s="31">
        <f>G187+G188</f>
        <v>0</v>
      </c>
      <c r="H185" s="31">
        <f t="shared" si="660"/>
        <v>0</v>
      </c>
      <c r="I185" s="31">
        <f>I187+I188</f>
        <v>0</v>
      </c>
      <c r="J185" s="31">
        <f t="shared" si="661"/>
        <v>0</v>
      </c>
      <c r="K185" s="31">
        <f>K187+K188</f>
        <v>0</v>
      </c>
      <c r="L185" s="31">
        <f t="shared" si="662"/>
        <v>0</v>
      </c>
      <c r="M185" s="31">
        <f>M187+M188</f>
        <v>0</v>
      </c>
      <c r="N185" s="31">
        <f t="shared" si="663"/>
        <v>0</v>
      </c>
      <c r="O185" s="68">
        <f>O187+O188</f>
        <v>0</v>
      </c>
      <c r="P185" s="31">
        <f t="shared" si="664"/>
        <v>0</v>
      </c>
      <c r="Q185" s="31">
        <f>Q187+Q188</f>
        <v>0</v>
      </c>
      <c r="R185" s="31">
        <f t="shared" si="665"/>
        <v>0</v>
      </c>
      <c r="S185" s="31">
        <f>S187+S188</f>
        <v>0</v>
      </c>
      <c r="T185" s="31">
        <f t="shared" si="666"/>
        <v>0</v>
      </c>
      <c r="U185" s="31">
        <f>U187+U188</f>
        <v>0</v>
      </c>
      <c r="V185" s="31">
        <f t="shared" si="667"/>
        <v>0</v>
      </c>
      <c r="W185" s="42">
        <f>W187+W188</f>
        <v>0</v>
      </c>
      <c r="X185" s="68">
        <f t="shared" si="668"/>
        <v>0</v>
      </c>
      <c r="Y185" s="31">
        <f t="shared" ref="Y185:AO185" si="681">Y187+Y188</f>
        <v>8208.7000000000007</v>
      </c>
      <c r="Z185" s="31">
        <f t="shared" ref="Z185:AB185" si="682">Z187+Z188</f>
        <v>0</v>
      </c>
      <c r="AA185" s="31">
        <f t="shared" si="638"/>
        <v>8208.7000000000007</v>
      </c>
      <c r="AB185" s="31">
        <f t="shared" si="682"/>
        <v>0</v>
      </c>
      <c r="AC185" s="31">
        <f t="shared" si="669"/>
        <v>8208.7000000000007</v>
      </c>
      <c r="AD185" s="31">
        <f t="shared" ref="AD185:AF185" si="683">AD187+AD188</f>
        <v>0</v>
      </c>
      <c r="AE185" s="31">
        <f t="shared" si="670"/>
        <v>8208.7000000000007</v>
      </c>
      <c r="AF185" s="31">
        <f t="shared" si="683"/>
        <v>0</v>
      </c>
      <c r="AG185" s="31">
        <f t="shared" si="671"/>
        <v>8208.7000000000007</v>
      </c>
      <c r="AH185" s="31">
        <f t="shared" ref="AH185:AJ185" si="684">AH187+AH188</f>
        <v>0</v>
      </c>
      <c r="AI185" s="31">
        <f t="shared" si="672"/>
        <v>8208.7000000000007</v>
      </c>
      <c r="AJ185" s="31">
        <f t="shared" si="684"/>
        <v>0</v>
      </c>
      <c r="AK185" s="31">
        <f t="shared" si="673"/>
        <v>8208.7000000000007</v>
      </c>
      <c r="AL185" s="42">
        <f t="shared" ref="AL185" si="685">AL187+AL188</f>
        <v>0</v>
      </c>
      <c r="AM185" s="68">
        <f t="shared" si="674"/>
        <v>8208.7000000000007</v>
      </c>
      <c r="AN185" s="31">
        <f t="shared" si="681"/>
        <v>0</v>
      </c>
      <c r="AO185" s="31">
        <f t="shared" si="681"/>
        <v>0</v>
      </c>
      <c r="AP185" s="31">
        <f t="shared" si="645"/>
        <v>0</v>
      </c>
      <c r="AQ185" s="31">
        <f t="shared" ref="AQ185:AS185" si="686">AQ187+AQ188</f>
        <v>0</v>
      </c>
      <c r="AR185" s="31">
        <f t="shared" si="675"/>
        <v>0</v>
      </c>
      <c r="AS185" s="31">
        <f t="shared" si="686"/>
        <v>0</v>
      </c>
      <c r="AT185" s="31">
        <f t="shared" si="676"/>
        <v>0</v>
      </c>
      <c r="AU185" s="31">
        <f t="shared" ref="AU185:AW185" si="687">AU187+AU188</f>
        <v>0</v>
      </c>
      <c r="AV185" s="31">
        <f t="shared" si="677"/>
        <v>0</v>
      </c>
      <c r="AW185" s="31">
        <f t="shared" si="687"/>
        <v>0</v>
      </c>
      <c r="AX185" s="31">
        <f t="shared" si="678"/>
        <v>0</v>
      </c>
      <c r="AY185" s="31">
        <f t="shared" ref="AY185:BA185" si="688">AY187+AY188</f>
        <v>0</v>
      </c>
      <c r="AZ185" s="31">
        <f t="shared" si="679"/>
        <v>0</v>
      </c>
      <c r="BA185" s="42">
        <f t="shared" si="688"/>
        <v>0</v>
      </c>
      <c r="BB185" s="68">
        <f t="shared" si="680"/>
        <v>0</v>
      </c>
      <c r="BC185" s="25"/>
      <c r="BE185" s="8"/>
    </row>
    <row r="186" spans="1:57" x14ac:dyDescent="0.35">
      <c r="A186" s="96"/>
      <c r="B186" s="101" t="s">
        <v>5</v>
      </c>
      <c r="C186" s="104"/>
      <c r="D186" s="30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68"/>
      <c r="P186" s="31"/>
      <c r="Q186" s="31"/>
      <c r="R186" s="31"/>
      <c r="S186" s="31"/>
      <c r="T186" s="31"/>
      <c r="U186" s="31"/>
      <c r="V186" s="31"/>
      <c r="W186" s="42"/>
      <c r="X186" s="68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42"/>
      <c r="AM186" s="68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42"/>
      <c r="BB186" s="68"/>
      <c r="BC186" s="25"/>
      <c r="BE186" s="8"/>
    </row>
    <row r="187" spans="1:57" s="3" customFormat="1" hidden="1" x14ac:dyDescent="0.35">
      <c r="A187" s="1"/>
      <c r="B187" s="4" t="s">
        <v>6</v>
      </c>
      <c r="C187" s="39"/>
      <c r="D187" s="30">
        <v>0</v>
      </c>
      <c r="E187" s="31"/>
      <c r="F187" s="31">
        <f t="shared" si="628"/>
        <v>0</v>
      </c>
      <c r="G187" s="31"/>
      <c r="H187" s="31">
        <f t="shared" ref="H187:H189" si="689">F187+G187</f>
        <v>0</v>
      </c>
      <c r="I187" s="31"/>
      <c r="J187" s="31">
        <f t="shared" ref="J187:J189" si="690">H187+I187</f>
        <v>0</v>
      </c>
      <c r="K187" s="31"/>
      <c r="L187" s="31">
        <f t="shared" ref="L187:L189" si="691">J187+K187</f>
        <v>0</v>
      </c>
      <c r="M187" s="31"/>
      <c r="N187" s="31">
        <f t="shared" ref="N187:N189" si="692">L187+M187</f>
        <v>0</v>
      </c>
      <c r="O187" s="68"/>
      <c r="P187" s="31">
        <f t="shared" ref="P187:P189" si="693">N187+O187</f>
        <v>0</v>
      </c>
      <c r="Q187" s="31"/>
      <c r="R187" s="31">
        <f t="shared" ref="R187:R189" si="694">P187+Q187</f>
        <v>0</v>
      </c>
      <c r="S187" s="31"/>
      <c r="T187" s="31">
        <f t="shared" ref="T187:T189" si="695">R187+S187</f>
        <v>0</v>
      </c>
      <c r="U187" s="31"/>
      <c r="V187" s="31">
        <f t="shared" ref="V187:V189" si="696">T187+U187</f>
        <v>0</v>
      </c>
      <c r="W187" s="42"/>
      <c r="X187" s="31">
        <f t="shared" ref="X187:X189" si="697">V187+W187</f>
        <v>0</v>
      </c>
      <c r="Y187" s="31">
        <v>2052.1999999999998</v>
      </c>
      <c r="Z187" s="31"/>
      <c r="AA187" s="31">
        <f t="shared" si="638"/>
        <v>2052.1999999999998</v>
      </c>
      <c r="AB187" s="31"/>
      <c r="AC187" s="31">
        <f t="shared" ref="AC187:AC189" si="698">AA187+AB187</f>
        <v>2052.1999999999998</v>
      </c>
      <c r="AD187" s="31"/>
      <c r="AE187" s="31">
        <f t="shared" ref="AE187:AE189" si="699">AC187+AD187</f>
        <v>2052.1999999999998</v>
      </c>
      <c r="AF187" s="31"/>
      <c r="AG187" s="31">
        <f t="shared" ref="AG187:AG189" si="700">AE187+AF187</f>
        <v>2052.1999999999998</v>
      </c>
      <c r="AH187" s="31"/>
      <c r="AI187" s="31">
        <f t="shared" ref="AI187:AI189" si="701">AG187+AH187</f>
        <v>2052.1999999999998</v>
      </c>
      <c r="AJ187" s="31"/>
      <c r="AK187" s="31">
        <f t="shared" ref="AK187:AK189" si="702">AI187+AJ187</f>
        <v>2052.1999999999998</v>
      </c>
      <c r="AL187" s="42"/>
      <c r="AM187" s="31">
        <f t="shared" ref="AM187:AM189" si="703">AK187+AL187</f>
        <v>2052.1999999999998</v>
      </c>
      <c r="AN187" s="31">
        <v>0</v>
      </c>
      <c r="AO187" s="31"/>
      <c r="AP187" s="31">
        <f t="shared" si="645"/>
        <v>0</v>
      </c>
      <c r="AQ187" s="31"/>
      <c r="AR187" s="31">
        <f t="shared" ref="AR187:AR189" si="704">AP187+AQ187</f>
        <v>0</v>
      </c>
      <c r="AS187" s="31"/>
      <c r="AT187" s="31">
        <f t="shared" ref="AT187:AT189" si="705">AR187+AS187</f>
        <v>0</v>
      </c>
      <c r="AU187" s="31"/>
      <c r="AV187" s="31">
        <f t="shared" ref="AV187:AV189" si="706">AT187+AU187</f>
        <v>0</v>
      </c>
      <c r="AW187" s="31"/>
      <c r="AX187" s="31">
        <f t="shared" ref="AX187:AX189" si="707">AV187+AW187</f>
        <v>0</v>
      </c>
      <c r="AY187" s="31"/>
      <c r="AZ187" s="31">
        <f t="shared" ref="AZ187:AZ189" si="708">AX187+AY187</f>
        <v>0</v>
      </c>
      <c r="BA187" s="42"/>
      <c r="BB187" s="31">
        <f t="shared" ref="BB187:BB189" si="709">AZ187+BA187</f>
        <v>0</v>
      </c>
      <c r="BC187" s="25" t="s">
        <v>279</v>
      </c>
      <c r="BD187" s="19" t="s">
        <v>51</v>
      </c>
      <c r="BE187" s="8"/>
    </row>
    <row r="188" spans="1:57" x14ac:dyDescent="0.35">
      <c r="A188" s="96"/>
      <c r="B188" s="101" t="s">
        <v>20</v>
      </c>
      <c r="C188" s="101"/>
      <c r="D188" s="30">
        <v>0</v>
      </c>
      <c r="E188" s="31"/>
      <c r="F188" s="31">
        <f t="shared" si="628"/>
        <v>0</v>
      </c>
      <c r="G188" s="31"/>
      <c r="H188" s="31">
        <f t="shared" si="689"/>
        <v>0</v>
      </c>
      <c r="I188" s="31"/>
      <c r="J188" s="31">
        <f t="shared" si="690"/>
        <v>0</v>
      </c>
      <c r="K188" s="31"/>
      <c r="L188" s="31">
        <f t="shared" si="691"/>
        <v>0</v>
      </c>
      <c r="M188" s="31"/>
      <c r="N188" s="31">
        <f t="shared" si="692"/>
        <v>0</v>
      </c>
      <c r="O188" s="68"/>
      <c r="P188" s="31">
        <f t="shared" si="693"/>
        <v>0</v>
      </c>
      <c r="Q188" s="31"/>
      <c r="R188" s="31">
        <f t="shared" si="694"/>
        <v>0</v>
      </c>
      <c r="S188" s="31"/>
      <c r="T188" s="31">
        <f t="shared" si="695"/>
        <v>0</v>
      </c>
      <c r="U188" s="31"/>
      <c r="V188" s="31">
        <f t="shared" si="696"/>
        <v>0</v>
      </c>
      <c r="W188" s="42"/>
      <c r="X188" s="68">
        <f t="shared" si="697"/>
        <v>0</v>
      </c>
      <c r="Y188" s="31">
        <v>6156.5</v>
      </c>
      <c r="Z188" s="31"/>
      <c r="AA188" s="31">
        <f t="shared" si="638"/>
        <v>6156.5</v>
      </c>
      <c r="AB188" s="31"/>
      <c r="AC188" s="31">
        <f t="shared" si="698"/>
        <v>6156.5</v>
      </c>
      <c r="AD188" s="31"/>
      <c r="AE188" s="31">
        <f t="shared" si="699"/>
        <v>6156.5</v>
      </c>
      <c r="AF188" s="31"/>
      <c r="AG188" s="31">
        <f t="shared" si="700"/>
        <v>6156.5</v>
      </c>
      <c r="AH188" s="31"/>
      <c r="AI188" s="31">
        <f t="shared" si="701"/>
        <v>6156.5</v>
      </c>
      <c r="AJ188" s="31"/>
      <c r="AK188" s="31">
        <f t="shared" si="702"/>
        <v>6156.5</v>
      </c>
      <c r="AL188" s="42"/>
      <c r="AM188" s="68">
        <f t="shared" si="703"/>
        <v>6156.5</v>
      </c>
      <c r="AN188" s="31">
        <v>0</v>
      </c>
      <c r="AO188" s="31"/>
      <c r="AP188" s="31">
        <f t="shared" si="645"/>
        <v>0</v>
      </c>
      <c r="AQ188" s="31"/>
      <c r="AR188" s="31">
        <f t="shared" si="704"/>
        <v>0</v>
      </c>
      <c r="AS188" s="31"/>
      <c r="AT188" s="31">
        <f t="shared" si="705"/>
        <v>0</v>
      </c>
      <c r="AU188" s="31"/>
      <c r="AV188" s="31">
        <f t="shared" si="706"/>
        <v>0</v>
      </c>
      <c r="AW188" s="31"/>
      <c r="AX188" s="31">
        <f t="shared" si="707"/>
        <v>0</v>
      </c>
      <c r="AY188" s="31"/>
      <c r="AZ188" s="31">
        <f t="shared" si="708"/>
        <v>0</v>
      </c>
      <c r="BA188" s="42"/>
      <c r="BB188" s="68">
        <f t="shared" si="709"/>
        <v>0</v>
      </c>
      <c r="BC188" s="25" t="s">
        <v>281</v>
      </c>
      <c r="BE188" s="8"/>
    </row>
    <row r="189" spans="1:57" ht="54" x14ac:dyDescent="0.35">
      <c r="A189" s="96" t="s">
        <v>181</v>
      </c>
      <c r="B189" s="101" t="s">
        <v>124</v>
      </c>
      <c r="C189" s="101" t="s">
        <v>111</v>
      </c>
      <c r="D189" s="30">
        <f>D191+D192</f>
        <v>235920.4</v>
      </c>
      <c r="E189" s="31">
        <f>E191+E192</f>
        <v>0</v>
      </c>
      <c r="F189" s="31">
        <f t="shared" si="628"/>
        <v>235920.4</v>
      </c>
      <c r="G189" s="31">
        <f>G191+G192</f>
        <v>0</v>
      </c>
      <c r="H189" s="31">
        <f t="shared" si="689"/>
        <v>235920.4</v>
      </c>
      <c r="I189" s="31">
        <f>I191+I192</f>
        <v>0</v>
      </c>
      <c r="J189" s="31">
        <f t="shared" si="690"/>
        <v>235920.4</v>
      </c>
      <c r="K189" s="31">
        <f>K191+K192</f>
        <v>0</v>
      </c>
      <c r="L189" s="31">
        <f t="shared" si="691"/>
        <v>235920.4</v>
      </c>
      <c r="M189" s="31">
        <f>M191+M192</f>
        <v>0</v>
      </c>
      <c r="N189" s="31">
        <f t="shared" si="692"/>
        <v>235920.4</v>
      </c>
      <c r="O189" s="68">
        <f>O191+O192</f>
        <v>-58980.1</v>
      </c>
      <c r="P189" s="31">
        <f t="shared" si="693"/>
        <v>176940.3</v>
      </c>
      <c r="Q189" s="31">
        <f>Q191+Q192</f>
        <v>0</v>
      </c>
      <c r="R189" s="31">
        <f t="shared" si="694"/>
        <v>176940.3</v>
      </c>
      <c r="S189" s="31">
        <f>S191+S192</f>
        <v>0</v>
      </c>
      <c r="T189" s="31">
        <f t="shared" si="695"/>
        <v>176940.3</v>
      </c>
      <c r="U189" s="31">
        <f>U191+U192</f>
        <v>0</v>
      </c>
      <c r="V189" s="31">
        <f t="shared" si="696"/>
        <v>176940.3</v>
      </c>
      <c r="W189" s="42">
        <f>W191+W192</f>
        <v>-176940.3</v>
      </c>
      <c r="X189" s="68">
        <f t="shared" si="697"/>
        <v>0</v>
      </c>
      <c r="Y189" s="31">
        <f t="shared" ref="Y189:AO189" si="710">Y191+Y192</f>
        <v>0</v>
      </c>
      <c r="Z189" s="31">
        <f t="shared" ref="Z189:AB189" si="711">Z191+Z192</f>
        <v>0</v>
      </c>
      <c r="AA189" s="31">
        <f t="shared" si="638"/>
        <v>0</v>
      </c>
      <c r="AB189" s="31">
        <f t="shared" si="711"/>
        <v>0</v>
      </c>
      <c r="AC189" s="31">
        <f t="shared" si="698"/>
        <v>0</v>
      </c>
      <c r="AD189" s="31">
        <f t="shared" ref="AD189:AF189" si="712">AD191+AD192</f>
        <v>0</v>
      </c>
      <c r="AE189" s="31">
        <f t="shared" si="699"/>
        <v>0</v>
      </c>
      <c r="AF189" s="31">
        <f t="shared" si="712"/>
        <v>0</v>
      </c>
      <c r="AG189" s="31">
        <f t="shared" si="700"/>
        <v>0</v>
      </c>
      <c r="AH189" s="31">
        <f t="shared" ref="AH189:AJ189" si="713">AH191+AH192</f>
        <v>1433.318</v>
      </c>
      <c r="AI189" s="31">
        <f t="shared" si="701"/>
        <v>1433.318</v>
      </c>
      <c r="AJ189" s="31">
        <f t="shared" si="713"/>
        <v>0</v>
      </c>
      <c r="AK189" s="31">
        <f t="shared" si="702"/>
        <v>1433.318</v>
      </c>
      <c r="AL189" s="42">
        <f t="shared" ref="AL189" si="714">AL191+AL192</f>
        <v>0</v>
      </c>
      <c r="AM189" s="68">
        <f t="shared" si="703"/>
        <v>1433.318</v>
      </c>
      <c r="AN189" s="31">
        <f t="shared" si="710"/>
        <v>0</v>
      </c>
      <c r="AO189" s="31">
        <f t="shared" si="710"/>
        <v>0</v>
      </c>
      <c r="AP189" s="31">
        <f t="shared" si="645"/>
        <v>0</v>
      </c>
      <c r="AQ189" s="31">
        <f t="shared" ref="AQ189:AS189" si="715">AQ191+AQ192</f>
        <v>0</v>
      </c>
      <c r="AR189" s="31">
        <f t="shared" si="704"/>
        <v>0</v>
      </c>
      <c r="AS189" s="31">
        <f t="shared" si="715"/>
        <v>0</v>
      </c>
      <c r="AT189" s="31">
        <f t="shared" si="705"/>
        <v>0</v>
      </c>
      <c r="AU189" s="31">
        <f t="shared" ref="AU189:AW189" si="716">AU191+AU192</f>
        <v>0</v>
      </c>
      <c r="AV189" s="31">
        <f t="shared" si="706"/>
        <v>0</v>
      </c>
      <c r="AW189" s="31">
        <f t="shared" si="716"/>
        <v>57546.781999999999</v>
      </c>
      <c r="AX189" s="31">
        <f t="shared" si="707"/>
        <v>57546.781999999999</v>
      </c>
      <c r="AY189" s="31">
        <f t="shared" ref="AY189:BA189" si="717">AY191+AY192</f>
        <v>0</v>
      </c>
      <c r="AZ189" s="31">
        <f t="shared" si="708"/>
        <v>57546.781999999999</v>
      </c>
      <c r="BA189" s="42">
        <f t="shared" si="717"/>
        <v>176940.3</v>
      </c>
      <c r="BB189" s="68">
        <f t="shared" si="709"/>
        <v>234487.08199999999</v>
      </c>
      <c r="BC189" s="25"/>
      <c r="BE189" s="8"/>
    </row>
    <row r="190" spans="1:57" x14ac:dyDescent="0.35">
      <c r="A190" s="96"/>
      <c r="B190" s="101" t="s">
        <v>5</v>
      </c>
      <c r="C190" s="104"/>
      <c r="D190" s="30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68"/>
      <c r="P190" s="31"/>
      <c r="Q190" s="31"/>
      <c r="R190" s="31"/>
      <c r="S190" s="31"/>
      <c r="T190" s="31"/>
      <c r="U190" s="31"/>
      <c r="V190" s="31"/>
      <c r="W190" s="42"/>
      <c r="X190" s="68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42"/>
      <c r="AM190" s="68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42"/>
      <c r="BB190" s="68"/>
      <c r="BC190" s="25"/>
      <c r="BE190" s="8"/>
    </row>
    <row r="191" spans="1:57" s="3" customFormat="1" hidden="1" x14ac:dyDescent="0.35">
      <c r="A191" s="1"/>
      <c r="B191" s="4" t="s">
        <v>6</v>
      </c>
      <c r="C191" s="39"/>
      <c r="D191" s="30">
        <v>58980.1</v>
      </c>
      <c r="E191" s="31"/>
      <c r="F191" s="31">
        <f t="shared" si="628"/>
        <v>58980.1</v>
      </c>
      <c r="G191" s="31"/>
      <c r="H191" s="31">
        <f t="shared" ref="H191:H193" si="718">F191+G191</f>
        <v>58980.1</v>
      </c>
      <c r="I191" s="31"/>
      <c r="J191" s="31">
        <f t="shared" ref="J191:J193" si="719">H191+I191</f>
        <v>58980.1</v>
      </c>
      <c r="K191" s="31"/>
      <c r="L191" s="31">
        <f t="shared" ref="L191:L193" si="720">J191+K191</f>
        <v>58980.1</v>
      </c>
      <c r="M191" s="31"/>
      <c r="N191" s="31">
        <f t="shared" ref="N191:N193" si="721">L191+M191</f>
        <v>58980.1</v>
      </c>
      <c r="O191" s="68">
        <v>-58980.1</v>
      </c>
      <c r="P191" s="31">
        <f t="shared" ref="P191:P193" si="722">N191+O191</f>
        <v>0</v>
      </c>
      <c r="Q191" s="31"/>
      <c r="R191" s="31">
        <f t="shared" ref="R191:R193" si="723">P191+Q191</f>
        <v>0</v>
      </c>
      <c r="S191" s="31"/>
      <c r="T191" s="31">
        <f t="shared" ref="T191:T193" si="724">R191+S191</f>
        <v>0</v>
      </c>
      <c r="U191" s="31"/>
      <c r="V191" s="31">
        <f t="shared" ref="V191:V193" si="725">T191+U191</f>
        <v>0</v>
      </c>
      <c r="W191" s="42"/>
      <c r="X191" s="31">
        <f t="shared" ref="X191:X193" si="726">V191+W191</f>
        <v>0</v>
      </c>
      <c r="Y191" s="31">
        <v>0</v>
      </c>
      <c r="Z191" s="31"/>
      <c r="AA191" s="31">
        <f t="shared" si="638"/>
        <v>0</v>
      </c>
      <c r="AB191" s="31"/>
      <c r="AC191" s="31">
        <f t="shared" ref="AC191:AC193" si="727">AA191+AB191</f>
        <v>0</v>
      </c>
      <c r="AD191" s="31"/>
      <c r="AE191" s="31">
        <f t="shared" ref="AE191:AE193" si="728">AC191+AD191</f>
        <v>0</v>
      </c>
      <c r="AF191" s="31"/>
      <c r="AG191" s="31">
        <f t="shared" ref="AG191:AG193" si="729">AE191+AF191</f>
        <v>0</v>
      </c>
      <c r="AH191" s="31">
        <v>1433.318</v>
      </c>
      <c r="AI191" s="31">
        <f t="shared" ref="AI191:AI193" si="730">AG191+AH191</f>
        <v>1433.318</v>
      </c>
      <c r="AJ191" s="31"/>
      <c r="AK191" s="31">
        <f t="shared" ref="AK191:AK193" si="731">AI191+AJ191</f>
        <v>1433.318</v>
      </c>
      <c r="AL191" s="42"/>
      <c r="AM191" s="31">
        <f t="shared" ref="AM191:AM193" si="732">AK191+AL191</f>
        <v>1433.318</v>
      </c>
      <c r="AN191" s="31">
        <v>0</v>
      </c>
      <c r="AO191" s="31"/>
      <c r="AP191" s="31">
        <f t="shared" si="645"/>
        <v>0</v>
      </c>
      <c r="AQ191" s="31"/>
      <c r="AR191" s="31">
        <f t="shared" ref="AR191:AR193" si="733">AP191+AQ191</f>
        <v>0</v>
      </c>
      <c r="AS191" s="31"/>
      <c r="AT191" s="31">
        <f t="shared" ref="AT191:AT193" si="734">AR191+AS191</f>
        <v>0</v>
      </c>
      <c r="AU191" s="31"/>
      <c r="AV191" s="31">
        <f t="shared" ref="AV191:AV193" si="735">AT191+AU191</f>
        <v>0</v>
      </c>
      <c r="AW191" s="31">
        <v>57546.781999999999</v>
      </c>
      <c r="AX191" s="31">
        <f t="shared" ref="AX191:AX193" si="736">AV191+AW191</f>
        <v>57546.781999999999</v>
      </c>
      <c r="AY191" s="31"/>
      <c r="AZ191" s="31">
        <f t="shared" ref="AZ191:AZ193" si="737">AX191+AY191</f>
        <v>57546.781999999999</v>
      </c>
      <c r="BA191" s="42"/>
      <c r="BB191" s="31">
        <f t="shared" ref="BB191:BB193" si="738">AZ191+BA191</f>
        <v>57546.781999999999</v>
      </c>
      <c r="BC191" s="25" t="s">
        <v>280</v>
      </c>
      <c r="BD191" s="19" t="s">
        <v>51</v>
      </c>
      <c r="BE191" s="8"/>
    </row>
    <row r="192" spans="1:57" x14ac:dyDescent="0.35">
      <c r="A192" s="96"/>
      <c r="B192" s="101" t="s">
        <v>20</v>
      </c>
      <c r="C192" s="101"/>
      <c r="D192" s="30">
        <v>176940.3</v>
      </c>
      <c r="E192" s="31"/>
      <c r="F192" s="31">
        <f t="shared" si="628"/>
        <v>176940.3</v>
      </c>
      <c r="G192" s="31"/>
      <c r="H192" s="31">
        <f t="shared" si="718"/>
        <v>176940.3</v>
      </c>
      <c r="I192" s="31"/>
      <c r="J192" s="31">
        <f t="shared" si="719"/>
        <v>176940.3</v>
      </c>
      <c r="K192" s="31"/>
      <c r="L192" s="31">
        <f t="shared" si="720"/>
        <v>176940.3</v>
      </c>
      <c r="M192" s="31"/>
      <c r="N192" s="31">
        <f t="shared" si="721"/>
        <v>176940.3</v>
      </c>
      <c r="O192" s="68"/>
      <c r="P192" s="31">
        <f t="shared" si="722"/>
        <v>176940.3</v>
      </c>
      <c r="Q192" s="31"/>
      <c r="R192" s="31">
        <f t="shared" si="723"/>
        <v>176940.3</v>
      </c>
      <c r="S192" s="31"/>
      <c r="T192" s="31">
        <f t="shared" si="724"/>
        <v>176940.3</v>
      </c>
      <c r="U192" s="31"/>
      <c r="V192" s="31">
        <f t="shared" si="725"/>
        <v>176940.3</v>
      </c>
      <c r="W192" s="42">
        <v>-176940.3</v>
      </c>
      <c r="X192" s="68">
        <f t="shared" si="726"/>
        <v>0</v>
      </c>
      <c r="Y192" s="31">
        <v>0</v>
      </c>
      <c r="Z192" s="31"/>
      <c r="AA192" s="31">
        <f t="shared" si="638"/>
        <v>0</v>
      </c>
      <c r="AB192" s="31"/>
      <c r="AC192" s="31">
        <f t="shared" si="727"/>
        <v>0</v>
      </c>
      <c r="AD192" s="31"/>
      <c r="AE192" s="31">
        <f t="shared" si="728"/>
        <v>0</v>
      </c>
      <c r="AF192" s="31"/>
      <c r="AG192" s="31">
        <f t="shared" si="729"/>
        <v>0</v>
      </c>
      <c r="AH192" s="31"/>
      <c r="AI192" s="31">
        <f t="shared" si="730"/>
        <v>0</v>
      </c>
      <c r="AJ192" s="31"/>
      <c r="AK192" s="31">
        <f t="shared" si="731"/>
        <v>0</v>
      </c>
      <c r="AL192" s="42"/>
      <c r="AM192" s="68">
        <f t="shared" si="732"/>
        <v>0</v>
      </c>
      <c r="AN192" s="31">
        <v>0</v>
      </c>
      <c r="AO192" s="31"/>
      <c r="AP192" s="31">
        <f t="shared" si="645"/>
        <v>0</v>
      </c>
      <c r="AQ192" s="31"/>
      <c r="AR192" s="31">
        <f t="shared" si="733"/>
        <v>0</v>
      </c>
      <c r="AS192" s="31"/>
      <c r="AT192" s="31">
        <f t="shared" si="734"/>
        <v>0</v>
      </c>
      <c r="AU192" s="31"/>
      <c r="AV192" s="31">
        <f t="shared" si="735"/>
        <v>0</v>
      </c>
      <c r="AW192" s="31"/>
      <c r="AX192" s="31">
        <f t="shared" si="736"/>
        <v>0</v>
      </c>
      <c r="AY192" s="31"/>
      <c r="AZ192" s="31">
        <f t="shared" si="737"/>
        <v>0</v>
      </c>
      <c r="BA192" s="42">
        <v>176940.3</v>
      </c>
      <c r="BB192" s="68">
        <f t="shared" si="738"/>
        <v>176940.3</v>
      </c>
      <c r="BC192" s="25" t="s">
        <v>281</v>
      </c>
      <c r="BE192" s="8"/>
    </row>
    <row r="193" spans="1:58" ht="54" x14ac:dyDescent="0.35">
      <c r="A193" s="96" t="s">
        <v>182</v>
      </c>
      <c r="B193" s="101" t="s">
        <v>125</v>
      </c>
      <c r="C193" s="101" t="s">
        <v>111</v>
      </c>
      <c r="D193" s="30">
        <f>D195+D196</f>
        <v>270720.40000000002</v>
      </c>
      <c r="E193" s="31">
        <f>E195+E196</f>
        <v>0</v>
      </c>
      <c r="F193" s="31">
        <f t="shared" si="628"/>
        <v>270720.40000000002</v>
      </c>
      <c r="G193" s="31">
        <f>G195+G196</f>
        <v>0</v>
      </c>
      <c r="H193" s="31">
        <f t="shared" si="718"/>
        <v>270720.40000000002</v>
      </c>
      <c r="I193" s="31">
        <f>I195+I196</f>
        <v>0</v>
      </c>
      <c r="J193" s="31">
        <f t="shared" si="719"/>
        <v>270720.40000000002</v>
      </c>
      <c r="K193" s="31">
        <f>K195+K196+K197</f>
        <v>0</v>
      </c>
      <c r="L193" s="31">
        <f t="shared" si="720"/>
        <v>270720.40000000002</v>
      </c>
      <c r="M193" s="31">
        <f>M195+M196+M197</f>
        <v>0</v>
      </c>
      <c r="N193" s="31">
        <f t="shared" si="721"/>
        <v>270720.40000000002</v>
      </c>
      <c r="O193" s="68">
        <f>O195+O196+O197</f>
        <v>14029.483000000007</v>
      </c>
      <c r="P193" s="31">
        <f t="shared" si="722"/>
        <v>284749.88300000003</v>
      </c>
      <c r="Q193" s="31">
        <f>Q195+Q196+Q197</f>
        <v>0</v>
      </c>
      <c r="R193" s="31">
        <f t="shared" si="723"/>
        <v>284749.88300000003</v>
      </c>
      <c r="S193" s="31">
        <f>S195+S196+S197</f>
        <v>0</v>
      </c>
      <c r="T193" s="31">
        <f t="shared" si="724"/>
        <v>284749.88300000003</v>
      </c>
      <c r="U193" s="31">
        <f>U195+U196+U197</f>
        <v>0</v>
      </c>
      <c r="V193" s="31">
        <f t="shared" si="725"/>
        <v>284749.88300000003</v>
      </c>
      <c r="W193" s="42">
        <f>W195+W196+W197</f>
        <v>0</v>
      </c>
      <c r="X193" s="68">
        <f t="shared" si="726"/>
        <v>284749.88300000003</v>
      </c>
      <c r="Y193" s="31">
        <f t="shared" ref="Y193:AO193" si="739">Y195+Y196</f>
        <v>0</v>
      </c>
      <c r="Z193" s="31">
        <f t="shared" ref="Z193:AB193" si="740">Z195+Z196</f>
        <v>0</v>
      </c>
      <c r="AA193" s="31">
        <f t="shared" si="638"/>
        <v>0</v>
      </c>
      <c r="AB193" s="31">
        <f t="shared" si="740"/>
        <v>0</v>
      </c>
      <c r="AC193" s="31">
        <f t="shared" si="727"/>
        <v>0</v>
      </c>
      <c r="AD193" s="31">
        <f t="shared" ref="AD193" si="741">AD195+AD196</f>
        <v>0</v>
      </c>
      <c r="AE193" s="31">
        <f t="shared" si="728"/>
        <v>0</v>
      </c>
      <c r="AF193" s="31">
        <f>AF195+AF196+AF197</f>
        <v>0</v>
      </c>
      <c r="AG193" s="31">
        <f t="shared" si="729"/>
        <v>0</v>
      </c>
      <c r="AH193" s="31">
        <f>AH195+AH196+AH197</f>
        <v>0</v>
      </c>
      <c r="AI193" s="31">
        <f t="shared" si="730"/>
        <v>0</v>
      </c>
      <c r="AJ193" s="31">
        <f>AJ195+AJ196+AJ197</f>
        <v>0</v>
      </c>
      <c r="AK193" s="31">
        <f t="shared" si="731"/>
        <v>0</v>
      </c>
      <c r="AL193" s="42">
        <f>AL195+AL196+AL197</f>
        <v>135331.242</v>
      </c>
      <c r="AM193" s="68">
        <f t="shared" si="732"/>
        <v>135331.242</v>
      </c>
      <c r="AN193" s="31">
        <f t="shared" si="739"/>
        <v>0</v>
      </c>
      <c r="AO193" s="31">
        <f t="shared" si="739"/>
        <v>0</v>
      </c>
      <c r="AP193" s="31">
        <f t="shared" si="645"/>
        <v>0</v>
      </c>
      <c r="AQ193" s="31">
        <f t="shared" ref="AQ193:AS193" si="742">AQ195+AQ196</f>
        <v>0</v>
      </c>
      <c r="AR193" s="31">
        <f t="shared" si="733"/>
        <v>0</v>
      </c>
      <c r="AS193" s="31">
        <f t="shared" si="742"/>
        <v>0</v>
      </c>
      <c r="AT193" s="31">
        <f t="shared" si="734"/>
        <v>0</v>
      </c>
      <c r="AU193" s="31">
        <f>AU195+AU196+AU197</f>
        <v>0</v>
      </c>
      <c r="AV193" s="31">
        <f t="shared" si="735"/>
        <v>0</v>
      </c>
      <c r="AW193" s="31">
        <f>AW195+AW196+AW197</f>
        <v>0</v>
      </c>
      <c r="AX193" s="31">
        <f t="shared" si="736"/>
        <v>0</v>
      </c>
      <c r="AY193" s="31">
        <f>AY195+AY196+AY197</f>
        <v>0</v>
      </c>
      <c r="AZ193" s="31">
        <f t="shared" si="737"/>
        <v>0</v>
      </c>
      <c r="BA193" s="42">
        <f>BA195+BA196+BA197</f>
        <v>0</v>
      </c>
      <c r="BB193" s="68">
        <f t="shared" si="738"/>
        <v>0</v>
      </c>
      <c r="BC193" s="25"/>
      <c r="BE193" s="8"/>
    </row>
    <row r="194" spans="1:58" x14ac:dyDescent="0.35">
      <c r="A194" s="96"/>
      <c r="B194" s="101" t="s">
        <v>5</v>
      </c>
      <c r="C194" s="101"/>
      <c r="D194" s="30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68"/>
      <c r="P194" s="31"/>
      <c r="Q194" s="31"/>
      <c r="R194" s="31"/>
      <c r="S194" s="31"/>
      <c r="T194" s="31"/>
      <c r="U194" s="31"/>
      <c r="V194" s="31"/>
      <c r="W194" s="42"/>
      <c r="X194" s="68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42"/>
      <c r="AM194" s="68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42"/>
      <c r="BB194" s="68"/>
      <c r="BC194" s="25"/>
      <c r="BE194" s="8"/>
    </row>
    <row r="195" spans="1:58" s="3" customFormat="1" hidden="1" x14ac:dyDescent="0.35">
      <c r="A195" s="1"/>
      <c r="B195" s="39" t="s">
        <v>6</v>
      </c>
      <c r="C195" s="39"/>
      <c r="D195" s="30">
        <v>67680.100000000006</v>
      </c>
      <c r="E195" s="31"/>
      <c r="F195" s="31">
        <f t="shared" si="628"/>
        <v>67680.100000000006</v>
      </c>
      <c r="G195" s="31"/>
      <c r="H195" s="31">
        <f t="shared" ref="H195:H198" si="743">F195+G195</f>
        <v>67680.100000000006</v>
      </c>
      <c r="I195" s="31"/>
      <c r="J195" s="31">
        <f t="shared" ref="J195:J198" si="744">H195+I195</f>
        <v>67680.100000000006</v>
      </c>
      <c r="K195" s="31">
        <f>11520.4-11520.4</f>
        <v>0</v>
      </c>
      <c r="L195" s="31">
        <f t="shared" ref="L195:L198" si="745">J195+K195</f>
        <v>67680.100000000006</v>
      </c>
      <c r="M195" s="31">
        <f>11520.4-11520.4</f>
        <v>0</v>
      </c>
      <c r="N195" s="31">
        <f t="shared" ref="N195:N198" si="746">L195+M195</f>
        <v>67680.100000000006</v>
      </c>
      <c r="O195" s="68">
        <f>-52930.217+10800</f>
        <v>-42130.216999999997</v>
      </c>
      <c r="P195" s="31">
        <f t="shared" ref="P195:P198" si="747">N195+O195</f>
        <v>25549.883000000009</v>
      </c>
      <c r="Q195" s="31"/>
      <c r="R195" s="31">
        <f t="shared" ref="R195:R198" si="748">P195+Q195</f>
        <v>25549.883000000009</v>
      </c>
      <c r="S195" s="31"/>
      <c r="T195" s="31">
        <f t="shared" ref="T195:T198" si="749">R195+S195</f>
        <v>25549.883000000009</v>
      </c>
      <c r="U195" s="31"/>
      <c r="V195" s="31">
        <f t="shared" ref="V195:V198" si="750">T195+U195</f>
        <v>25549.883000000009</v>
      </c>
      <c r="W195" s="42"/>
      <c r="X195" s="31">
        <f t="shared" ref="X195:X198" si="751">V195+W195</f>
        <v>25549.883000000009</v>
      </c>
      <c r="Y195" s="31">
        <v>0</v>
      </c>
      <c r="Z195" s="31"/>
      <c r="AA195" s="31">
        <f t="shared" si="638"/>
        <v>0</v>
      </c>
      <c r="AB195" s="31"/>
      <c r="AC195" s="31">
        <f t="shared" ref="AC195:AC198" si="752">AA195+AB195</f>
        <v>0</v>
      </c>
      <c r="AD195" s="31"/>
      <c r="AE195" s="31">
        <f t="shared" ref="AE195:AE198" si="753">AC195+AD195</f>
        <v>0</v>
      </c>
      <c r="AF195" s="31"/>
      <c r="AG195" s="31">
        <f t="shared" ref="AG195:AG198" si="754">AE195+AF195</f>
        <v>0</v>
      </c>
      <c r="AH195" s="31"/>
      <c r="AI195" s="31">
        <f t="shared" ref="AI195:AI198" si="755">AG195+AH195</f>
        <v>0</v>
      </c>
      <c r="AJ195" s="31"/>
      <c r="AK195" s="31">
        <f t="shared" ref="AK195:AK198" si="756">AI195+AJ195</f>
        <v>0</v>
      </c>
      <c r="AL195" s="42">
        <v>23039.741999999998</v>
      </c>
      <c r="AM195" s="31">
        <f t="shared" ref="AM195:AM198" si="757">AK195+AL195</f>
        <v>23039.741999999998</v>
      </c>
      <c r="AN195" s="31">
        <v>0</v>
      </c>
      <c r="AO195" s="31"/>
      <c r="AP195" s="31">
        <f t="shared" si="645"/>
        <v>0</v>
      </c>
      <c r="AQ195" s="31"/>
      <c r="AR195" s="31">
        <f t="shared" ref="AR195:AR198" si="758">AP195+AQ195</f>
        <v>0</v>
      </c>
      <c r="AS195" s="31"/>
      <c r="AT195" s="31">
        <f t="shared" ref="AT195:AT198" si="759">AR195+AS195</f>
        <v>0</v>
      </c>
      <c r="AU195" s="31"/>
      <c r="AV195" s="31">
        <f t="shared" ref="AV195:AV198" si="760">AT195+AU195</f>
        <v>0</v>
      </c>
      <c r="AW195" s="31"/>
      <c r="AX195" s="31">
        <f t="shared" ref="AX195:AX198" si="761">AV195+AW195</f>
        <v>0</v>
      </c>
      <c r="AY195" s="31"/>
      <c r="AZ195" s="31">
        <f t="shared" ref="AZ195:AZ198" si="762">AX195+AY195</f>
        <v>0</v>
      </c>
      <c r="BA195" s="42"/>
      <c r="BB195" s="31">
        <f t="shared" ref="BB195:BB198" si="763">AZ195+BA195</f>
        <v>0</v>
      </c>
      <c r="BC195" s="25" t="s">
        <v>338</v>
      </c>
      <c r="BD195" s="19" t="s">
        <v>51</v>
      </c>
      <c r="BE195" s="8"/>
    </row>
    <row r="196" spans="1:58" x14ac:dyDescent="0.35">
      <c r="A196" s="96"/>
      <c r="B196" s="101" t="s">
        <v>20</v>
      </c>
      <c r="C196" s="101"/>
      <c r="D196" s="30">
        <v>203040.3</v>
      </c>
      <c r="E196" s="31"/>
      <c r="F196" s="31">
        <f t="shared" si="628"/>
        <v>203040.3</v>
      </c>
      <c r="G196" s="31"/>
      <c r="H196" s="31">
        <f t="shared" si="743"/>
        <v>203040.3</v>
      </c>
      <c r="I196" s="31"/>
      <c r="J196" s="31">
        <f t="shared" si="744"/>
        <v>203040.3</v>
      </c>
      <c r="K196" s="31"/>
      <c r="L196" s="31">
        <f t="shared" si="745"/>
        <v>203040.3</v>
      </c>
      <c r="M196" s="31"/>
      <c r="N196" s="31">
        <f t="shared" si="746"/>
        <v>203040.3</v>
      </c>
      <c r="O196" s="68">
        <f>-203040.3+2700</f>
        <v>-200340.3</v>
      </c>
      <c r="P196" s="31">
        <f t="shared" si="747"/>
        <v>2700</v>
      </c>
      <c r="Q196" s="31"/>
      <c r="R196" s="31">
        <f t="shared" si="748"/>
        <v>2700</v>
      </c>
      <c r="S196" s="31"/>
      <c r="T196" s="31">
        <f t="shared" si="749"/>
        <v>2700</v>
      </c>
      <c r="U196" s="31"/>
      <c r="V196" s="31">
        <f t="shared" si="750"/>
        <v>2700</v>
      </c>
      <c r="W196" s="42"/>
      <c r="X196" s="68">
        <f t="shared" si="751"/>
        <v>2700</v>
      </c>
      <c r="Y196" s="31">
        <v>0</v>
      </c>
      <c r="Z196" s="31"/>
      <c r="AA196" s="31">
        <f t="shared" si="638"/>
        <v>0</v>
      </c>
      <c r="AB196" s="31"/>
      <c r="AC196" s="31">
        <f t="shared" si="752"/>
        <v>0</v>
      </c>
      <c r="AD196" s="31"/>
      <c r="AE196" s="31">
        <f t="shared" si="753"/>
        <v>0</v>
      </c>
      <c r="AF196" s="31"/>
      <c r="AG196" s="31">
        <f t="shared" si="754"/>
        <v>0</v>
      </c>
      <c r="AH196" s="31"/>
      <c r="AI196" s="31">
        <f t="shared" si="755"/>
        <v>0</v>
      </c>
      <c r="AJ196" s="31"/>
      <c r="AK196" s="31">
        <f t="shared" si="756"/>
        <v>0</v>
      </c>
      <c r="AL196" s="42">
        <v>112291.5</v>
      </c>
      <c r="AM196" s="68">
        <f t="shared" si="757"/>
        <v>112291.5</v>
      </c>
      <c r="AN196" s="31">
        <v>0</v>
      </c>
      <c r="AO196" s="31"/>
      <c r="AP196" s="31">
        <f t="shared" si="645"/>
        <v>0</v>
      </c>
      <c r="AQ196" s="31"/>
      <c r="AR196" s="31">
        <f t="shared" si="758"/>
        <v>0</v>
      </c>
      <c r="AS196" s="31"/>
      <c r="AT196" s="31">
        <f t="shared" si="759"/>
        <v>0</v>
      </c>
      <c r="AU196" s="31"/>
      <c r="AV196" s="31">
        <f t="shared" si="760"/>
        <v>0</v>
      </c>
      <c r="AW196" s="31"/>
      <c r="AX196" s="31">
        <f t="shared" si="761"/>
        <v>0</v>
      </c>
      <c r="AY196" s="31"/>
      <c r="AZ196" s="31">
        <f t="shared" si="762"/>
        <v>0</v>
      </c>
      <c r="BA196" s="42"/>
      <c r="BB196" s="68">
        <f t="shared" si="763"/>
        <v>0</v>
      </c>
      <c r="BC196" s="25" t="s">
        <v>281</v>
      </c>
      <c r="BE196" s="8"/>
    </row>
    <row r="197" spans="1:58" x14ac:dyDescent="0.35">
      <c r="A197" s="96"/>
      <c r="B197" s="101" t="s">
        <v>19</v>
      </c>
      <c r="C197" s="101"/>
      <c r="D197" s="30"/>
      <c r="E197" s="31"/>
      <c r="F197" s="31"/>
      <c r="G197" s="31"/>
      <c r="H197" s="31"/>
      <c r="I197" s="31"/>
      <c r="J197" s="31"/>
      <c r="K197" s="31"/>
      <c r="L197" s="31">
        <f t="shared" si="745"/>
        <v>0</v>
      </c>
      <c r="M197" s="31"/>
      <c r="N197" s="31">
        <f t="shared" si="746"/>
        <v>0</v>
      </c>
      <c r="O197" s="68">
        <v>256500</v>
      </c>
      <c r="P197" s="31">
        <f t="shared" si="747"/>
        <v>256500</v>
      </c>
      <c r="Q197" s="31"/>
      <c r="R197" s="31">
        <f t="shared" si="748"/>
        <v>256500</v>
      </c>
      <c r="S197" s="31"/>
      <c r="T197" s="31">
        <f t="shared" si="749"/>
        <v>256500</v>
      </c>
      <c r="U197" s="31"/>
      <c r="V197" s="31">
        <f t="shared" si="750"/>
        <v>256500</v>
      </c>
      <c r="W197" s="42"/>
      <c r="X197" s="68">
        <f t="shared" si="751"/>
        <v>256500</v>
      </c>
      <c r="Y197" s="31"/>
      <c r="Z197" s="31"/>
      <c r="AA197" s="31"/>
      <c r="AB197" s="31"/>
      <c r="AC197" s="31"/>
      <c r="AD197" s="31"/>
      <c r="AE197" s="31"/>
      <c r="AF197" s="31"/>
      <c r="AG197" s="31">
        <f t="shared" si="754"/>
        <v>0</v>
      </c>
      <c r="AH197" s="31"/>
      <c r="AI197" s="31">
        <f t="shared" si="755"/>
        <v>0</v>
      </c>
      <c r="AJ197" s="31"/>
      <c r="AK197" s="31">
        <f t="shared" si="756"/>
        <v>0</v>
      </c>
      <c r="AL197" s="42"/>
      <c r="AM197" s="68">
        <f t="shared" si="757"/>
        <v>0</v>
      </c>
      <c r="AN197" s="31"/>
      <c r="AO197" s="31"/>
      <c r="AP197" s="31"/>
      <c r="AQ197" s="31"/>
      <c r="AR197" s="31"/>
      <c r="AS197" s="31"/>
      <c r="AT197" s="31"/>
      <c r="AU197" s="31"/>
      <c r="AV197" s="31">
        <f t="shared" si="760"/>
        <v>0</v>
      </c>
      <c r="AW197" s="31"/>
      <c r="AX197" s="31">
        <f t="shared" si="761"/>
        <v>0</v>
      </c>
      <c r="AY197" s="31"/>
      <c r="AZ197" s="31">
        <f t="shared" si="762"/>
        <v>0</v>
      </c>
      <c r="BA197" s="42"/>
      <c r="BB197" s="68">
        <f t="shared" si="763"/>
        <v>0</v>
      </c>
      <c r="BC197" s="25" t="s">
        <v>337</v>
      </c>
      <c r="BE197" s="8"/>
    </row>
    <row r="198" spans="1:58" ht="54" x14ac:dyDescent="0.35">
      <c r="A198" s="96" t="s">
        <v>183</v>
      </c>
      <c r="B198" s="101" t="s">
        <v>126</v>
      </c>
      <c r="C198" s="104" t="s">
        <v>111</v>
      </c>
      <c r="D198" s="30">
        <f>D200</f>
        <v>87406.8</v>
      </c>
      <c r="E198" s="31">
        <f>E200</f>
        <v>0</v>
      </c>
      <c r="F198" s="31">
        <f t="shared" si="628"/>
        <v>87406.8</v>
      </c>
      <c r="G198" s="31">
        <f>G200</f>
        <v>0</v>
      </c>
      <c r="H198" s="31">
        <f t="shared" si="743"/>
        <v>87406.8</v>
      </c>
      <c r="I198" s="31">
        <f>I200</f>
        <v>0</v>
      </c>
      <c r="J198" s="31">
        <f t="shared" si="744"/>
        <v>87406.8</v>
      </c>
      <c r="K198" s="31">
        <f>K200</f>
        <v>0</v>
      </c>
      <c r="L198" s="31">
        <f t="shared" si="745"/>
        <v>87406.8</v>
      </c>
      <c r="M198" s="31">
        <f>M200</f>
        <v>0</v>
      </c>
      <c r="N198" s="31">
        <f t="shared" si="746"/>
        <v>87406.8</v>
      </c>
      <c r="O198" s="68">
        <f>O200</f>
        <v>0</v>
      </c>
      <c r="P198" s="31">
        <f t="shared" si="747"/>
        <v>87406.8</v>
      </c>
      <c r="Q198" s="31">
        <f>Q200</f>
        <v>0</v>
      </c>
      <c r="R198" s="31">
        <f t="shared" si="748"/>
        <v>87406.8</v>
      </c>
      <c r="S198" s="31">
        <f>S200</f>
        <v>0</v>
      </c>
      <c r="T198" s="31">
        <f t="shared" si="749"/>
        <v>87406.8</v>
      </c>
      <c r="U198" s="31">
        <f>U200</f>
        <v>0</v>
      </c>
      <c r="V198" s="31">
        <f t="shared" si="750"/>
        <v>87406.8</v>
      </c>
      <c r="W198" s="42">
        <f>W200</f>
        <v>-36663.1</v>
      </c>
      <c r="X198" s="68">
        <f t="shared" si="751"/>
        <v>50743.700000000004</v>
      </c>
      <c r="Y198" s="31">
        <f t="shared" ref="Y198:AO198" si="764">Y200</f>
        <v>0</v>
      </c>
      <c r="Z198" s="31">
        <f t="shared" ref="Z198:AB198" si="765">Z200</f>
        <v>0</v>
      </c>
      <c r="AA198" s="31">
        <f t="shared" si="638"/>
        <v>0</v>
      </c>
      <c r="AB198" s="31">
        <f t="shared" si="765"/>
        <v>0</v>
      </c>
      <c r="AC198" s="31">
        <f t="shared" si="752"/>
        <v>0</v>
      </c>
      <c r="AD198" s="31">
        <f t="shared" ref="AD198:AF198" si="766">AD200</f>
        <v>0</v>
      </c>
      <c r="AE198" s="31">
        <f t="shared" si="753"/>
        <v>0</v>
      </c>
      <c r="AF198" s="31">
        <f t="shared" si="766"/>
        <v>0</v>
      </c>
      <c r="AG198" s="31">
        <f t="shared" si="754"/>
        <v>0</v>
      </c>
      <c r="AH198" s="31">
        <f t="shared" ref="AH198:AJ198" si="767">AH200</f>
        <v>0</v>
      </c>
      <c r="AI198" s="31">
        <f t="shared" si="755"/>
        <v>0</v>
      </c>
      <c r="AJ198" s="31">
        <f t="shared" si="767"/>
        <v>0</v>
      </c>
      <c r="AK198" s="31">
        <f t="shared" si="756"/>
        <v>0</v>
      </c>
      <c r="AL198" s="42">
        <f t="shared" ref="AL198" si="768">AL200</f>
        <v>0</v>
      </c>
      <c r="AM198" s="68">
        <f t="shared" si="757"/>
        <v>0</v>
      </c>
      <c r="AN198" s="31">
        <f t="shared" si="764"/>
        <v>0</v>
      </c>
      <c r="AO198" s="31">
        <f t="shared" si="764"/>
        <v>0</v>
      </c>
      <c r="AP198" s="31">
        <f t="shared" si="645"/>
        <v>0</v>
      </c>
      <c r="AQ198" s="31">
        <f t="shared" ref="AQ198:AS198" si="769">AQ200</f>
        <v>0</v>
      </c>
      <c r="AR198" s="31">
        <f t="shared" si="758"/>
        <v>0</v>
      </c>
      <c r="AS198" s="31">
        <f t="shared" si="769"/>
        <v>0</v>
      </c>
      <c r="AT198" s="31">
        <f t="shared" si="759"/>
        <v>0</v>
      </c>
      <c r="AU198" s="31">
        <f t="shared" ref="AU198:AW198" si="770">AU200</f>
        <v>0</v>
      </c>
      <c r="AV198" s="31">
        <f t="shared" si="760"/>
        <v>0</v>
      </c>
      <c r="AW198" s="31">
        <f t="shared" si="770"/>
        <v>0</v>
      </c>
      <c r="AX198" s="31">
        <f t="shared" si="761"/>
        <v>0</v>
      </c>
      <c r="AY198" s="31">
        <f t="shared" ref="AY198:BA198" si="771">AY200</f>
        <v>0</v>
      </c>
      <c r="AZ198" s="31">
        <f t="shared" si="762"/>
        <v>0</v>
      </c>
      <c r="BA198" s="42">
        <f t="shared" si="771"/>
        <v>0</v>
      </c>
      <c r="BB198" s="68">
        <f t="shared" si="763"/>
        <v>0</v>
      </c>
      <c r="BC198" s="25"/>
      <c r="BE198" s="8"/>
    </row>
    <row r="199" spans="1:58" x14ac:dyDescent="0.35">
      <c r="A199" s="96"/>
      <c r="B199" s="101" t="s">
        <v>5</v>
      </c>
      <c r="C199" s="101"/>
      <c r="D199" s="30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68"/>
      <c r="P199" s="31"/>
      <c r="Q199" s="31"/>
      <c r="R199" s="31"/>
      <c r="S199" s="31"/>
      <c r="T199" s="31"/>
      <c r="U199" s="31"/>
      <c r="V199" s="31"/>
      <c r="W199" s="42"/>
      <c r="X199" s="68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42"/>
      <c r="AM199" s="68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42"/>
      <c r="BB199" s="68"/>
      <c r="BC199" s="25"/>
      <c r="BE199" s="8"/>
    </row>
    <row r="200" spans="1:58" x14ac:dyDescent="0.35">
      <c r="A200" s="96"/>
      <c r="B200" s="101" t="s">
        <v>20</v>
      </c>
      <c r="C200" s="101"/>
      <c r="D200" s="30">
        <v>87406.8</v>
      </c>
      <c r="E200" s="31"/>
      <c r="F200" s="31">
        <f t="shared" si="628"/>
        <v>87406.8</v>
      </c>
      <c r="G200" s="31"/>
      <c r="H200" s="31">
        <f t="shared" ref="H200:H212" si="772">F200+G200</f>
        <v>87406.8</v>
      </c>
      <c r="I200" s="31"/>
      <c r="J200" s="31">
        <f t="shared" ref="J200" si="773">H200+I200</f>
        <v>87406.8</v>
      </c>
      <c r="K200" s="31"/>
      <c r="L200" s="31">
        <f t="shared" ref="L200" si="774">J200+K200</f>
        <v>87406.8</v>
      </c>
      <c r="M200" s="31"/>
      <c r="N200" s="31">
        <f t="shared" ref="N200" si="775">L200+M200</f>
        <v>87406.8</v>
      </c>
      <c r="O200" s="68"/>
      <c r="P200" s="31">
        <f t="shared" ref="P200" si="776">N200+O200</f>
        <v>87406.8</v>
      </c>
      <c r="Q200" s="31"/>
      <c r="R200" s="31">
        <f t="shared" ref="R200" si="777">P200+Q200</f>
        <v>87406.8</v>
      </c>
      <c r="S200" s="31"/>
      <c r="T200" s="31">
        <f t="shared" ref="T200" si="778">R200+S200</f>
        <v>87406.8</v>
      </c>
      <c r="U200" s="31"/>
      <c r="V200" s="31">
        <f t="shared" ref="V200" si="779">T200+U200</f>
        <v>87406.8</v>
      </c>
      <c r="W200" s="42">
        <v>-36663.1</v>
      </c>
      <c r="X200" s="68">
        <f t="shared" ref="X200" si="780">V200+W200</f>
        <v>50743.700000000004</v>
      </c>
      <c r="Y200" s="31">
        <v>0</v>
      </c>
      <c r="Z200" s="31"/>
      <c r="AA200" s="31">
        <f t="shared" si="638"/>
        <v>0</v>
      </c>
      <c r="AB200" s="31"/>
      <c r="AC200" s="31">
        <f t="shared" ref="AC200:AC212" si="781">AA200+AB200</f>
        <v>0</v>
      </c>
      <c r="AD200" s="31"/>
      <c r="AE200" s="31">
        <f t="shared" ref="AE200:AE212" si="782">AC200+AD200</f>
        <v>0</v>
      </c>
      <c r="AF200" s="31"/>
      <c r="AG200" s="31">
        <f t="shared" ref="AG200:AG212" si="783">AE200+AF200</f>
        <v>0</v>
      </c>
      <c r="AH200" s="31"/>
      <c r="AI200" s="31">
        <f t="shared" ref="AI200:AI201" si="784">AG200+AH200</f>
        <v>0</v>
      </c>
      <c r="AJ200" s="31"/>
      <c r="AK200" s="31">
        <f t="shared" ref="AK200:AK201" si="785">AI200+AJ200</f>
        <v>0</v>
      </c>
      <c r="AL200" s="42"/>
      <c r="AM200" s="68">
        <f t="shared" ref="AM200:AM201" si="786">AK200+AL200</f>
        <v>0</v>
      </c>
      <c r="AN200" s="31">
        <v>0</v>
      </c>
      <c r="AO200" s="31"/>
      <c r="AP200" s="31">
        <f t="shared" si="645"/>
        <v>0</v>
      </c>
      <c r="AQ200" s="31"/>
      <c r="AR200" s="31">
        <f t="shared" ref="AR200:AR212" si="787">AP200+AQ200</f>
        <v>0</v>
      </c>
      <c r="AS200" s="31"/>
      <c r="AT200" s="31">
        <f t="shared" ref="AT200:AT212" si="788">AR200+AS200</f>
        <v>0</v>
      </c>
      <c r="AU200" s="31"/>
      <c r="AV200" s="31">
        <f t="shared" ref="AV200:AV212" si="789">AT200+AU200</f>
        <v>0</v>
      </c>
      <c r="AW200" s="31"/>
      <c r="AX200" s="31">
        <f t="shared" ref="AX200:AX201" si="790">AV200+AW200</f>
        <v>0</v>
      </c>
      <c r="AY200" s="31"/>
      <c r="AZ200" s="31">
        <f t="shared" ref="AZ200:AZ201" si="791">AX200+AY200</f>
        <v>0</v>
      </c>
      <c r="BA200" s="42"/>
      <c r="BB200" s="68">
        <f t="shared" ref="BB200:BB201" si="792">AZ200+BA200</f>
        <v>0</v>
      </c>
      <c r="BC200" s="25" t="s">
        <v>281</v>
      </c>
      <c r="BE200" s="8"/>
    </row>
    <row r="201" spans="1:58" ht="54" x14ac:dyDescent="0.35">
      <c r="A201" s="96" t="s">
        <v>184</v>
      </c>
      <c r="B201" s="101" t="s">
        <v>317</v>
      </c>
      <c r="C201" s="101" t="s">
        <v>111</v>
      </c>
      <c r="D201" s="30"/>
      <c r="E201" s="31"/>
      <c r="F201" s="31"/>
      <c r="G201" s="31">
        <v>13812.6</v>
      </c>
      <c r="H201" s="31">
        <f>F201+G201</f>
        <v>13812.6</v>
      </c>
      <c r="I201" s="31"/>
      <c r="J201" s="31">
        <f>H201+I201</f>
        <v>13812.6</v>
      </c>
      <c r="K201" s="31">
        <f>K203+K204</f>
        <v>0</v>
      </c>
      <c r="L201" s="31">
        <f>J201+K201</f>
        <v>13812.6</v>
      </c>
      <c r="M201" s="31">
        <f>M203+M204</f>
        <v>0</v>
      </c>
      <c r="N201" s="31">
        <f>L201+M201</f>
        <v>13812.6</v>
      </c>
      <c r="O201" s="68">
        <f>O203+O204</f>
        <v>0</v>
      </c>
      <c r="P201" s="31">
        <f>N201+O201</f>
        <v>13812.6</v>
      </c>
      <c r="Q201" s="31">
        <f>Q203+Q204</f>
        <v>0</v>
      </c>
      <c r="R201" s="31">
        <f>P201+Q201</f>
        <v>13812.6</v>
      </c>
      <c r="S201" s="31">
        <f>S203+S204</f>
        <v>0</v>
      </c>
      <c r="T201" s="31">
        <f>R201+S201</f>
        <v>13812.6</v>
      </c>
      <c r="U201" s="31">
        <f>U203+U204</f>
        <v>0</v>
      </c>
      <c r="V201" s="31">
        <f>T201+U201</f>
        <v>13812.6</v>
      </c>
      <c r="W201" s="42">
        <f>W203+W204</f>
        <v>0</v>
      </c>
      <c r="X201" s="68">
        <f>V201+W201</f>
        <v>13812.6</v>
      </c>
      <c r="Y201" s="31"/>
      <c r="Z201" s="31"/>
      <c r="AA201" s="31"/>
      <c r="AB201" s="31"/>
      <c r="AC201" s="31">
        <f t="shared" si="781"/>
        <v>0</v>
      </c>
      <c r="AD201" s="31"/>
      <c r="AE201" s="31">
        <f t="shared" si="782"/>
        <v>0</v>
      </c>
      <c r="AF201" s="31"/>
      <c r="AG201" s="31">
        <f t="shared" si="783"/>
        <v>0</v>
      </c>
      <c r="AH201" s="31"/>
      <c r="AI201" s="31">
        <f t="shared" si="784"/>
        <v>0</v>
      </c>
      <c r="AJ201" s="31"/>
      <c r="AK201" s="31">
        <f t="shared" si="785"/>
        <v>0</v>
      </c>
      <c r="AL201" s="42"/>
      <c r="AM201" s="68">
        <f t="shared" si="786"/>
        <v>0</v>
      </c>
      <c r="AN201" s="31"/>
      <c r="AO201" s="31"/>
      <c r="AP201" s="31"/>
      <c r="AQ201" s="31"/>
      <c r="AR201" s="31">
        <f t="shared" si="787"/>
        <v>0</v>
      </c>
      <c r="AS201" s="31"/>
      <c r="AT201" s="31">
        <f t="shared" si="788"/>
        <v>0</v>
      </c>
      <c r="AU201" s="31"/>
      <c r="AV201" s="31">
        <f t="shared" si="789"/>
        <v>0</v>
      </c>
      <c r="AW201" s="31"/>
      <c r="AX201" s="31">
        <f t="shared" si="790"/>
        <v>0</v>
      </c>
      <c r="AY201" s="31"/>
      <c r="AZ201" s="31">
        <f t="shared" si="791"/>
        <v>0</v>
      </c>
      <c r="BA201" s="42"/>
      <c r="BB201" s="68">
        <f t="shared" si="792"/>
        <v>0</v>
      </c>
      <c r="BC201" s="25"/>
      <c r="BE201" s="8"/>
    </row>
    <row r="202" spans="1:58" s="3" customFormat="1" hidden="1" x14ac:dyDescent="0.35">
      <c r="A202" s="1"/>
      <c r="B202" s="53" t="s">
        <v>5</v>
      </c>
      <c r="C202" s="53"/>
      <c r="D202" s="30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68"/>
      <c r="P202" s="31"/>
      <c r="Q202" s="31"/>
      <c r="R202" s="31"/>
      <c r="S202" s="31"/>
      <c r="T202" s="31"/>
      <c r="U202" s="31"/>
      <c r="V202" s="31"/>
      <c r="W202" s="42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42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42"/>
      <c r="BB202" s="31"/>
      <c r="BC202" s="25"/>
      <c r="BD202" s="19" t="s">
        <v>51</v>
      </c>
      <c r="BE202" s="8"/>
    </row>
    <row r="203" spans="1:58" s="3" customFormat="1" hidden="1" x14ac:dyDescent="0.35">
      <c r="A203" s="1"/>
      <c r="B203" s="53" t="s">
        <v>6</v>
      </c>
      <c r="C203" s="53"/>
      <c r="D203" s="30"/>
      <c r="E203" s="31"/>
      <c r="F203" s="31"/>
      <c r="G203" s="31">
        <v>13812.6</v>
      </c>
      <c r="H203" s="31">
        <f t="shared" ref="H203:H204" si="793">F203+G203</f>
        <v>13812.6</v>
      </c>
      <c r="I203" s="31"/>
      <c r="J203" s="31">
        <f t="shared" ref="J203:J204" si="794">H203+I203</f>
        <v>13812.6</v>
      </c>
      <c r="K203" s="31"/>
      <c r="L203" s="31">
        <f t="shared" ref="L203:L204" si="795">J203+K203</f>
        <v>13812.6</v>
      </c>
      <c r="M203" s="31"/>
      <c r="N203" s="31">
        <f t="shared" ref="N203:N212" si="796">L203+M203</f>
        <v>13812.6</v>
      </c>
      <c r="O203" s="68"/>
      <c r="P203" s="31">
        <f t="shared" ref="P203:P212" si="797">N203+O203</f>
        <v>13812.6</v>
      </c>
      <c r="Q203" s="31"/>
      <c r="R203" s="31">
        <f t="shared" ref="R203:R212" si="798">P203+Q203</f>
        <v>13812.6</v>
      </c>
      <c r="S203" s="31"/>
      <c r="T203" s="31">
        <f t="shared" ref="T203:T212" si="799">R203+S203</f>
        <v>13812.6</v>
      </c>
      <c r="U203" s="31"/>
      <c r="V203" s="31">
        <f t="shared" ref="V203:V212" si="800">T203+U203</f>
        <v>13812.6</v>
      </c>
      <c r="W203" s="42"/>
      <c r="X203" s="31">
        <f t="shared" ref="X203:X212" si="801">V203+W203</f>
        <v>13812.6</v>
      </c>
      <c r="Y203" s="31"/>
      <c r="Z203" s="31"/>
      <c r="AA203" s="31"/>
      <c r="AB203" s="31"/>
      <c r="AC203" s="31"/>
      <c r="AD203" s="31"/>
      <c r="AE203" s="31"/>
      <c r="AF203" s="31"/>
      <c r="AG203" s="31">
        <f t="shared" si="783"/>
        <v>0</v>
      </c>
      <c r="AH203" s="31"/>
      <c r="AI203" s="31">
        <f t="shared" ref="AI203:AI212" si="802">AG203+AH203</f>
        <v>0</v>
      </c>
      <c r="AJ203" s="31"/>
      <c r="AK203" s="31">
        <f t="shared" ref="AK203:AK210" si="803">AI203+AJ203</f>
        <v>0</v>
      </c>
      <c r="AL203" s="42"/>
      <c r="AM203" s="31">
        <f t="shared" ref="AM203:AM210" si="804">AK203+AL203</f>
        <v>0</v>
      </c>
      <c r="AN203" s="31"/>
      <c r="AO203" s="31"/>
      <c r="AP203" s="31"/>
      <c r="AQ203" s="31"/>
      <c r="AR203" s="31"/>
      <c r="AS203" s="31"/>
      <c r="AT203" s="31"/>
      <c r="AU203" s="31"/>
      <c r="AV203" s="31">
        <f t="shared" si="789"/>
        <v>0</v>
      </c>
      <c r="AW203" s="31"/>
      <c r="AX203" s="31">
        <f t="shared" ref="AX203:AX212" si="805">AV203+AW203</f>
        <v>0</v>
      </c>
      <c r="AY203" s="31"/>
      <c r="AZ203" s="31">
        <f t="shared" ref="AZ203:AZ212" si="806">AX203+AY203</f>
        <v>0</v>
      </c>
      <c r="BA203" s="42"/>
      <c r="BB203" s="31">
        <f t="shared" ref="BB203:BB212" si="807">AZ203+BA203</f>
        <v>0</v>
      </c>
      <c r="BC203" s="25" t="s">
        <v>316</v>
      </c>
      <c r="BD203" s="19" t="s">
        <v>51</v>
      </c>
      <c r="BE203" s="8"/>
    </row>
    <row r="204" spans="1:58" s="3" customFormat="1" hidden="1" x14ac:dyDescent="0.35">
      <c r="A204" s="1"/>
      <c r="B204" s="53" t="s">
        <v>20</v>
      </c>
      <c r="C204" s="53"/>
      <c r="D204" s="30"/>
      <c r="E204" s="31"/>
      <c r="F204" s="31"/>
      <c r="G204" s="31"/>
      <c r="H204" s="31">
        <f t="shared" si="793"/>
        <v>0</v>
      </c>
      <c r="I204" s="31"/>
      <c r="J204" s="31">
        <f t="shared" si="794"/>
        <v>0</v>
      </c>
      <c r="K204" s="31"/>
      <c r="L204" s="31">
        <f t="shared" si="795"/>
        <v>0</v>
      </c>
      <c r="M204" s="31"/>
      <c r="N204" s="31">
        <f t="shared" si="796"/>
        <v>0</v>
      </c>
      <c r="O204" s="68"/>
      <c r="P204" s="31">
        <f t="shared" si="797"/>
        <v>0</v>
      </c>
      <c r="Q204" s="31"/>
      <c r="R204" s="31">
        <f t="shared" si="798"/>
        <v>0</v>
      </c>
      <c r="S204" s="31"/>
      <c r="T204" s="31">
        <f t="shared" si="799"/>
        <v>0</v>
      </c>
      <c r="U204" s="31"/>
      <c r="V204" s="31">
        <f t="shared" si="800"/>
        <v>0</v>
      </c>
      <c r="W204" s="42"/>
      <c r="X204" s="31">
        <f t="shared" si="801"/>
        <v>0</v>
      </c>
      <c r="Y204" s="31"/>
      <c r="Z204" s="31"/>
      <c r="AA204" s="31"/>
      <c r="AB204" s="31"/>
      <c r="AC204" s="31"/>
      <c r="AD204" s="31"/>
      <c r="AE204" s="31"/>
      <c r="AF204" s="31"/>
      <c r="AG204" s="31">
        <f t="shared" si="783"/>
        <v>0</v>
      </c>
      <c r="AH204" s="31"/>
      <c r="AI204" s="31">
        <f t="shared" si="802"/>
        <v>0</v>
      </c>
      <c r="AJ204" s="31"/>
      <c r="AK204" s="31">
        <f t="shared" si="803"/>
        <v>0</v>
      </c>
      <c r="AL204" s="42"/>
      <c r="AM204" s="31">
        <f t="shared" si="804"/>
        <v>0</v>
      </c>
      <c r="AN204" s="31"/>
      <c r="AO204" s="31"/>
      <c r="AP204" s="31"/>
      <c r="AQ204" s="31"/>
      <c r="AR204" s="31"/>
      <c r="AS204" s="31"/>
      <c r="AT204" s="31"/>
      <c r="AU204" s="31"/>
      <c r="AV204" s="31">
        <f t="shared" si="789"/>
        <v>0</v>
      </c>
      <c r="AW204" s="31"/>
      <c r="AX204" s="31">
        <f t="shared" si="805"/>
        <v>0</v>
      </c>
      <c r="AY204" s="31"/>
      <c r="AZ204" s="31">
        <f t="shared" si="806"/>
        <v>0</v>
      </c>
      <c r="BA204" s="42"/>
      <c r="BB204" s="31">
        <f t="shared" si="807"/>
        <v>0</v>
      </c>
      <c r="BC204" s="25" t="s">
        <v>281</v>
      </c>
      <c r="BD204" s="19" t="s">
        <v>51</v>
      </c>
      <c r="BE204" s="8"/>
    </row>
    <row r="205" spans="1:58" ht="54" x14ac:dyDescent="0.35">
      <c r="A205" s="96" t="s">
        <v>185</v>
      </c>
      <c r="B205" s="101" t="s">
        <v>357</v>
      </c>
      <c r="C205" s="101" t="s">
        <v>111</v>
      </c>
      <c r="D205" s="30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68"/>
      <c r="P205" s="31"/>
      <c r="Q205" s="31"/>
      <c r="R205" s="31"/>
      <c r="S205" s="31">
        <v>15502.397999999999</v>
      </c>
      <c r="T205" s="31">
        <f t="shared" si="799"/>
        <v>15502.397999999999</v>
      </c>
      <c r="U205" s="31"/>
      <c r="V205" s="31">
        <f t="shared" si="800"/>
        <v>15502.397999999999</v>
      </c>
      <c r="W205" s="42"/>
      <c r="X205" s="68">
        <f t="shared" si="801"/>
        <v>15502.397999999999</v>
      </c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>
        <f t="shared" si="803"/>
        <v>0</v>
      </c>
      <c r="AL205" s="42"/>
      <c r="AM205" s="68">
        <f t="shared" si="804"/>
        <v>0</v>
      </c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>
        <f t="shared" si="806"/>
        <v>0</v>
      </c>
      <c r="BA205" s="42"/>
      <c r="BB205" s="68">
        <f t="shared" si="807"/>
        <v>0</v>
      </c>
      <c r="BC205" s="72">
        <v>2010142250</v>
      </c>
      <c r="BE205" s="8"/>
    </row>
    <row r="206" spans="1:58" x14ac:dyDescent="0.35">
      <c r="A206" s="96"/>
      <c r="B206" s="101" t="s">
        <v>372</v>
      </c>
      <c r="C206" s="101"/>
      <c r="D206" s="32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>
        <f>W207</f>
        <v>0</v>
      </c>
      <c r="X206" s="68">
        <f t="shared" si="801"/>
        <v>0</v>
      </c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>
        <f>AL207</f>
        <v>30051.151999999998</v>
      </c>
      <c r="AM206" s="68">
        <f t="shared" si="804"/>
        <v>30051.151999999998</v>
      </c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>
        <f>BA207</f>
        <v>14989.883</v>
      </c>
      <c r="BB206" s="68">
        <f t="shared" si="807"/>
        <v>14989.883</v>
      </c>
      <c r="BC206" s="78"/>
      <c r="BD206" s="20"/>
      <c r="BE206" s="13"/>
      <c r="BF206" s="14"/>
    </row>
    <row r="207" spans="1:58" ht="36" x14ac:dyDescent="0.35">
      <c r="A207" s="96" t="s">
        <v>186</v>
      </c>
      <c r="B207" s="101" t="s">
        <v>376</v>
      </c>
      <c r="C207" s="101" t="s">
        <v>373</v>
      </c>
      <c r="D207" s="30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68"/>
      <c r="P207" s="31"/>
      <c r="Q207" s="31"/>
      <c r="R207" s="31"/>
      <c r="S207" s="31"/>
      <c r="T207" s="31"/>
      <c r="U207" s="31"/>
      <c r="V207" s="31"/>
      <c r="W207" s="42"/>
      <c r="X207" s="68">
        <f t="shared" si="801"/>
        <v>0</v>
      </c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42">
        <v>30051.151999999998</v>
      </c>
      <c r="AM207" s="68">
        <f t="shared" si="804"/>
        <v>30051.151999999998</v>
      </c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42">
        <v>14989.883</v>
      </c>
      <c r="BB207" s="68">
        <f t="shared" si="807"/>
        <v>14989.883</v>
      </c>
      <c r="BC207" s="72" t="s">
        <v>375</v>
      </c>
      <c r="BE207" s="8"/>
    </row>
    <row r="208" spans="1:58" x14ac:dyDescent="0.35">
      <c r="A208" s="96"/>
      <c r="B208" s="101" t="s">
        <v>21</v>
      </c>
      <c r="C208" s="103"/>
      <c r="D208" s="33">
        <f>D209+D210</f>
        <v>458741.8</v>
      </c>
      <c r="E208" s="33">
        <f>E209+E210</f>
        <v>0</v>
      </c>
      <c r="F208" s="33">
        <f t="shared" si="628"/>
        <v>458741.8</v>
      </c>
      <c r="G208" s="33">
        <f>G209+G210</f>
        <v>25643.728999999999</v>
      </c>
      <c r="H208" s="33">
        <f t="shared" si="772"/>
        <v>484385.52899999998</v>
      </c>
      <c r="I208" s="33">
        <f>I209+I210</f>
        <v>-361.59899999999999</v>
      </c>
      <c r="J208" s="33">
        <f t="shared" ref="J208:J212" si="808">H208+I208</f>
        <v>484023.93</v>
      </c>
      <c r="K208" s="33">
        <f>K209+K210</f>
        <v>0</v>
      </c>
      <c r="L208" s="33">
        <f t="shared" ref="L208:L212" si="809">J208+K208</f>
        <v>484023.93</v>
      </c>
      <c r="M208" s="33">
        <f>M209+M210</f>
        <v>0</v>
      </c>
      <c r="N208" s="33">
        <f t="shared" si="796"/>
        <v>484023.93</v>
      </c>
      <c r="O208" s="33">
        <f>O209+O210+O211</f>
        <v>85000</v>
      </c>
      <c r="P208" s="33">
        <f t="shared" si="797"/>
        <v>569023.92999999993</v>
      </c>
      <c r="Q208" s="33">
        <f>Q209+Q210+Q211</f>
        <v>0</v>
      </c>
      <c r="R208" s="33">
        <f t="shared" si="798"/>
        <v>569023.92999999993</v>
      </c>
      <c r="S208" s="33">
        <f>S209+S210+S211</f>
        <v>0</v>
      </c>
      <c r="T208" s="33">
        <f t="shared" si="799"/>
        <v>569023.92999999993</v>
      </c>
      <c r="U208" s="31">
        <f>U209+U210+U211</f>
        <v>0</v>
      </c>
      <c r="V208" s="33">
        <f t="shared" si="800"/>
        <v>569023.92999999993</v>
      </c>
      <c r="W208" s="33">
        <f>W209+W210+W211</f>
        <v>-4650</v>
      </c>
      <c r="X208" s="68">
        <f t="shared" si="801"/>
        <v>564373.92999999993</v>
      </c>
      <c r="Y208" s="33">
        <f t="shared" ref="Y208" si="810">Y209+Y210</f>
        <v>0</v>
      </c>
      <c r="Z208" s="33">
        <f t="shared" ref="Z208:AB208" si="811">Z209+Z210</f>
        <v>0</v>
      </c>
      <c r="AA208" s="33">
        <f t="shared" si="638"/>
        <v>0</v>
      </c>
      <c r="AB208" s="33">
        <f t="shared" si="811"/>
        <v>0</v>
      </c>
      <c r="AC208" s="33">
        <f t="shared" si="781"/>
        <v>0</v>
      </c>
      <c r="AD208" s="33">
        <f t="shared" ref="AD208:AF208" si="812">AD209+AD210</f>
        <v>0</v>
      </c>
      <c r="AE208" s="33">
        <f t="shared" si="782"/>
        <v>0</v>
      </c>
      <c r="AF208" s="33">
        <f t="shared" si="812"/>
        <v>0</v>
      </c>
      <c r="AG208" s="33">
        <f t="shared" si="783"/>
        <v>0</v>
      </c>
      <c r="AH208" s="33">
        <f>AH209+AH210+AH211</f>
        <v>0</v>
      </c>
      <c r="AI208" s="33">
        <f t="shared" si="802"/>
        <v>0</v>
      </c>
      <c r="AJ208" s="31">
        <f>AJ209+AJ210+AJ211</f>
        <v>0</v>
      </c>
      <c r="AK208" s="33">
        <f t="shared" si="803"/>
        <v>0</v>
      </c>
      <c r="AL208" s="33">
        <f>AL209+AL210+AL211</f>
        <v>0</v>
      </c>
      <c r="AM208" s="68">
        <f t="shared" si="804"/>
        <v>0</v>
      </c>
      <c r="AN208" s="33">
        <f>AN209+AN210</f>
        <v>0</v>
      </c>
      <c r="AO208" s="33">
        <f>AO209+AO210</f>
        <v>0</v>
      </c>
      <c r="AP208" s="33">
        <f t="shared" si="645"/>
        <v>0</v>
      </c>
      <c r="AQ208" s="33">
        <f>AQ209+AQ210</f>
        <v>0</v>
      </c>
      <c r="AR208" s="33">
        <f t="shared" si="787"/>
        <v>0</v>
      </c>
      <c r="AS208" s="33">
        <f>AS209+AS210</f>
        <v>0</v>
      </c>
      <c r="AT208" s="33">
        <f t="shared" si="788"/>
        <v>0</v>
      </c>
      <c r="AU208" s="33">
        <f>AU209+AU210</f>
        <v>0</v>
      </c>
      <c r="AV208" s="33">
        <f t="shared" si="789"/>
        <v>0</v>
      </c>
      <c r="AW208" s="33">
        <f>AW209+AW210+AW211</f>
        <v>0</v>
      </c>
      <c r="AX208" s="33">
        <f t="shared" si="805"/>
        <v>0</v>
      </c>
      <c r="AY208" s="31">
        <f>AY209+AY210+AY211</f>
        <v>0</v>
      </c>
      <c r="AZ208" s="33">
        <f t="shared" si="806"/>
        <v>0</v>
      </c>
      <c r="BA208" s="33">
        <f>BA209+BA210+BA211</f>
        <v>0</v>
      </c>
      <c r="BB208" s="68">
        <f t="shared" si="807"/>
        <v>0</v>
      </c>
      <c r="BC208" s="27"/>
      <c r="BD208" s="20"/>
      <c r="BE208" s="13"/>
      <c r="BF208" s="14"/>
    </row>
    <row r="209" spans="1:58" ht="54" x14ac:dyDescent="0.35">
      <c r="A209" s="129" t="s">
        <v>187</v>
      </c>
      <c r="B209" s="144" t="s">
        <v>131</v>
      </c>
      <c r="C209" s="104" t="s">
        <v>32</v>
      </c>
      <c r="D209" s="31">
        <v>444760</v>
      </c>
      <c r="E209" s="31"/>
      <c r="F209" s="31">
        <f t="shared" si="628"/>
        <v>444760</v>
      </c>
      <c r="G209" s="31">
        <f>25282.13+361.599</f>
        <v>25643.728999999999</v>
      </c>
      <c r="H209" s="31">
        <f t="shared" si="772"/>
        <v>470403.72899999999</v>
      </c>
      <c r="I209" s="31">
        <v>-361.59899999999999</v>
      </c>
      <c r="J209" s="31">
        <f t="shared" si="808"/>
        <v>470042.13</v>
      </c>
      <c r="K209" s="31"/>
      <c r="L209" s="31">
        <f t="shared" si="809"/>
        <v>470042.13</v>
      </c>
      <c r="M209" s="31"/>
      <c r="N209" s="31">
        <f t="shared" si="796"/>
        <v>470042.13</v>
      </c>
      <c r="O209" s="68"/>
      <c r="P209" s="31">
        <f t="shared" si="797"/>
        <v>470042.13</v>
      </c>
      <c r="Q209" s="31"/>
      <c r="R209" s="31">
        <f t="shared" si="798"/>
        <v>470042.13</v>
      </c>
      <c r="S209" s="31"/>
      <c r="T209" s="31">
        <f t="shared" si="799"/>
        <v>470042.13</v>
      </c>
      <c r="U209" s="31"/>
      <c r="V209" s="31">
        <f t="shared" si="800"/>
        <v>470042.13</v>
      </c>
      <c r="W209" s="42"/>
      <c r="X209" s="68">
        <f t="shared" si="801"/>
        <v>470042.13</v>
      </c>
      <c r="Y209" s="31">
        <v>0</v>
      </c>
      <c r="Z209" s="31"/>
      <c r="AA209" s="31">
        <f t="shared" si="638"/>
        <v>0</v>
      </c>
      <c r="AB209" s="31"/>
      <c r="AC209" s="31">
        <f t="shared" si="781"/>
        <v>0</v>
      </c>
      <c r="AD209" s="31"/>
      <c r="AE209" s="31">
        <f t="shared" si="782"/>
        <v>0</v>
      </c>
      <c r="AF209" s="31"/>
      <c r="AG209" s="31">
        <f t="shared" si="783"/>
        <v>0</v>
      </c>
      <c r="AH209" s="31"/>
      <c r="AI209" s="31">
        <f t="shared" si="802"/>
        <v>0</v>
      </c>
      <c r="AJ209" s="31"/>
      <c r="AK209" s="31">
        <f t="shared" si="803"/>
        <v>0</v>
      </c>
      <c r="AL209" s="42"/>
      <c r="AM209" s="68">
        <f t="shared" si="804"/>
        <v>0</v>
      </c>
      <c r="AN209" s="31">
        <v>0</v>
      </c>
      <c r="AO209" s="31"/>
      <c r="AP209" s="31">
        <f t="shared" si="645"/>
        <v>0</v>
      </c>
      <c r="AQ209" s="31"/>
      <c r="AR209" s="31">
        <f t="shared" si="787"/>
        <v>0</v>
      </c>
      <c r="AS209" s="31"/>
      <c r="AT209" s="31">
        <f t="shared" si="788"/>
        <v>0</v>
      </c>
      <c r="AU209" s="31"/>
      <c r="AV209" s="31">
        <f t="shared" si="789"/>
        <v>0</v>
      </c>
      <c r="AW209" s="31"/>
      <c r="AX209" s="31">
        <f t="shared" si="805"/>
        <v>0</v>
      </c>
      <c r="AY209" s="31"/>
      <c r="AZ209" s="31">
        <f t="shared" si="806"/>
        <v>0</v>
      </c>
      <c r="BA209" s="42"/>
      <c r="BB209" s="68">
        <f t="shared" si="807"/>
        <v>0</v>
      </c>
      <c r="BC209" s="25" t="s">
        <v>282</v>
      </c>
      <c r="BE209" s="8"/>
    </row>
    <row r="210" spans="1:58" ht="72" x14ac:dyDescent="0.35">
      <c r="A210" s="132"/>
      <c r="B210" s="145"/>
      <c r="C210" s="104" t="s">
        <v>33</v>
      </c>
      <c r="D210" s="31">
        <v>13981.8</v>
      </c>
      <c r="E210" s="31"/>
      <c r="F210" s="31">
        <f t="shared" si="628"/>
        <v>13981.8</v>
      </c>
      <c r="G210" s="31"/>
      <c r="H210" s="31">
        <f t="shared" si="772"/>
        <v>13981.8</v>
      </c>
      <c r="I210" s="31"/>
      <c r="J210" s="31">
        <f t="shared" si="808"/>
        <v>13981.8</v>
      </c>
      <c r="K210" s="31"/>
      <c r="L210" s="31">
        <f t="shared" si="809"/>
        <v>13981.8</v>
      </c>
      <c r="M210" s="31"/>
      <c r="N210" s="31">
        <f t="shared" si="796"/>
        <v>13981.8</v>
      </c>
      <c r="O210" s="68"/>
      <c r="P210" s="31">
        <f t="shared" si="797"/>
        <v>13981.8</v>
      </c>
      <c r="Q210" s="31"/>
      <c r="R210" s="31">
        <f t="shared" si="798"/>
        <v>13981.8</v>
      </c>
      <c r="S210" s="31"/>
      <c r="T210" s="31">
        <f t="shared" si="799"/>
        <v>13981.8</v>
      </c>
      <c r="U210" s="31"/>
      <c r="V210" s="31">
        <f t="shared" si="800"/>
        <v>13981.8</v>
      </c>
      <c r="W210" s="42"/>
      <c r="X210" s="68">
        <f t="shared" si="801"/>
        <v>13981.8</v>
      </c>
      <c r="Y210" s="31">
        <v>0</v>
      </c>
      <c r="Z210" s="31"/>
      <c r="AA210" s="31">
        <f t="shared" si="638"/>
        <v>0</v>
      </c>
      <c r="AB210" s="31"/>
      <c r="AC210" s="31">
        <f t="shared" si="781"/>
        <v>0</v>
      </c>
      <c r="AD210" s="31"/>
      <c r="AE210" s="31">
        <f t="shared" si="782"/>
        <v>0</v>
      </c>
      <c r="AF210" s="31"/>
      <c r="AG210" s="31">
        <f t="shared" si="783"/>
        <v>0</v>
      </c>
      <c r="AH210" s="31"/>
      <c r="AI210" s="31">
        <f t="shared" ref="AI210:AV210" si="813">AG210+AH210</f>
        <v>0</v>
      </c>
      <c r="AJ210" s="31"/>
      <c r="AK210" s="31">
        <f t="shared" si="803"/>
        <v>0</v>
      </c>
      <c r="AL210" s="42"/>
      <c r="AM210" s="68">
        <f t="shared" si="804"/>
        <v>0</v>
      </c>
      <c r="AN210" s="31">
        <f>AH210+AI210</f>
        <v>0</v>
      </c>
      <c r="AO210" s="31">
        <f>AI210+AN210</f>
        <v>0</v>
      </c>
      <c r="AP210" s="31">
        <f t="shared" si="813"/>
        <v>0</v>
      </c>
      <c r="AQ210" s="31">
        <f t="shared" si="813"/>
        <v>0</v>
      </c>
      <c r="AR210" s="31">
        <f t="shared" si="813"/>
        <v>0</v>
      </c>
      <c r="AS210" s="31">
        <f t="shared" si="813"/>
        <v>0</v>
      </c>
      <c r="AT210" s="31">
        <f t="shared" si="813"/>
        <v>0</v>
      </c>
      <c r="AU210" s="31">
        <f t="shared" si="813"/>
        <v>0</v>
      </c>
      <c r="AV210" s="31">
        <f t="shared" si="813"/>
        <v>0</v>
      </c>
      <c r="AW210" s="31"/>
      <c r="AX210" s="31">
        <f t="shared" si="805"/>
        <v>0</v>
      </c>
      <c r="AY210" s="31"/>
      <c r="AZ210" s="31">
        <f t="shared" si="806"/>
        <v>0</v>
      </c>
      <c r="BA210" s="42"/>
      <c r="BB210" s="68">
        <f t="shared" si="807"/>
        <v>0</v>
      </c>
      <c r="BC210" s="25" t="s">
        <v>282</v>
      </c>
      <c r="BE210" s="8"/>
    </row>
    <row r="211" spans="1:58" ht="54" x14ac:dyDescent="0.35">
      <c r="A211" s="96" t="s">
        <v>188</v>
      </c>
      <c r="B211" s="101" t="s">
        <v>374</v>
      </c>
      <c r="C211" s="104" t="s">
        <v>327</v>
      </c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68">
        <v>85000</v>
      </c>
      <c r="P211" s="31">
        <f t="shared" si="797"/>
        <v>85000</v>
      </c>
      <c r="Q211" s="31"/>
      <c r="R211" s="31">
        <f t="shared" si="798"/>
        <v>85000</v>
      </c>
      <c r="S211" s="31"/>
      <c r="T211" s="31">
        <f t="shared" si="799"/>
        <v>85000</v>
      </c>
      <c r="U211" s="31"/>
      <c r="V211" s="33">
        <f t="shared" si="800"/>
        <v>85000</v>
      </c>
      <c r="W211" s="33">
        <v>-4650</v>
      </c>
      <c r="X211" s="68">
        <f t="shared" si="801"/>
        <v>80350</v>
      </c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>
        <f>AG211+AH211</f>
        <v>0</v>
      </c>
      <c r="AJ211" s="31"/>
      <c r="AK211" s="31">
        <f>AI211+AJ211</f>
        <v>0</v>
      </c>
      <c r="AL211" s="42"/>
      <c r="AM211" s="68">
        <f>AK211+AL211</f>
        <v>0</v>
      </c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>
        <f t="shared" si="805"/>
        <v>0</v>
      </c>
      <c r="AY211" s="31"/>
      <c r="AZ211" s="31">
        <f t="shared" si="806"/>
        <v>0</v>
      </c>
      <c r="BA211" s="42"/>
      <c r="BB211" s="68">
        <f t="shared" si="807"/>
        <v>0</v>
      </c>
      <c r="BC211" s="35" t="s">
        <v>347</v>
      </c>
      <c r="BE211" s="8"/>
    </row>
    <row r="212" spans="1:58" x14ac:dyDescent="0.35">
      <c r="A212" s="96"/>
      <c r="B212" s="109" t="s">
        <v>7</v>
      </c>
      <c r="C212" s="109"/>
      <c r="D212" s="33">
        <f>D216+D217+D218+D219++D223+D224+D225+D226</f>
        <v>372844.10000000003</v>
      </c>
      <c r="E212" s="33">
        <f>E216+E217+E218+E219++E223+E224+E225+E226</f>
        <v>-47211.199999999997</v>
      </c>
      <c r="F212" s="33">
        <f t="shared" si="628"/>
        <v>325632.90000000002</v>
      </c>
      <c r="G212" s="33">
        <f>G216+G217+G218+G219++G223+G224+G225+G226+G227</f>
        <v>53149.605000000003</v>
      </c>
      <c r="H212" s="33">
        <f t="shared" si="772"/>
        <v>378782.505</v>
      </c>
      <c r="I212" s="33">
        <f>I216+I217+I218+I219++I223+I224+I225+I226+I227</f>
        <v>-1208.5989999999999</v>
      </c>
      <c r="J212" s="33">
        <f t="shared" si="808"/>
        <v>377573.90600000002</v>
      </c>
      <c r="K212" s="33">
        <f>K216+K217+K218+K219++K223+K224+K225+K226+K227</f>
        <v>0</v>
      </c>
      <c r="L212" s="33">
        <f t="shared" si="809"/>
        <v>377573.90600000002</v>
      </c>
      <c r="M212" s="33">
        <f>M216+M217+M218+M219++M223+M224+M225+M226+M227</f>
        <v>0</v>
      </c>
      <c r="N212" s="33">
        <f t="shared" si="796"/>
        <v>377573.90600000002</v>
      </c>
      <c r="O212" s="33">
        <f>O216+O217+O218+O219++O223+O224+O225+O226+O227</f>
        <v>0</v>
      </c>
      <c r="P212" s="33">
        <f t="shared" si="797"/>
        <v>377573.90600000002</v>
      </c>
      <c r="Q212" s="33">
        <f>Q216+Q217+Q218+Q219++Q223+Q224+Q225+Q226+Q227</f>
        <v>0</v>
      </c>
      <c r="R212" s="33">
        <f t="shared" si="798"/>
        <v>377573.90600000002</v>
      </c>
      <c r="S212" s="33">
        <f>S216+S217+S218+S219++S223+S224+S225+S226+S227</f>
        <v>-61.7</v>
      </c>
      <c r="T212" s="33">
        <f t="shared" si="799"/>
        <v>377512.20600000001</v>
      </c>
      <c r="U212" s="31">
        <f>U216+U217+U218+U219++U223+U224+U225+U226+U227</f>
        <v>0</v>
      </c>
      <c r="V212" s="33">
        <f t="shared" si="800"/>
        <v>377512.20600000001</v>
      </c>
      <c r="W212" s="33">
        <f>W216+W217+W218+W219++W223+W224+W225+W226+W227</f>
        <v>0</v>
      </c>
      <c r="X212" s="68">
        <f t="shared" si="801"/>
        <v>377512.20600000001</v>
      </c>
      <c r="Y212" s="33">
        <f t="shared" ref="Y212:AO212" si="814">Y216+Y217+Y218+Y219++Y223+Y224+Y225+Y226</f>
        <v>753833.4</v>
      </c>
      <c r="Z212" s="33">
        <f t="shared" ref="Z212" si="815">Z216+Z217+Z218+Z219++Z223+Z224+Z225+Z226</f>
        <v>47211.199999999997</v>
      </c>
      <c r="AA212" s="33">
        <f t="shared" si="638"/>
        <v>801044.6</v>
      </c>
      <c r="AB212" s="33">
        <f>AB216+AB217+AB218+AB219++AB223+AB224+AB225+AB226+AB227</f>
        <v>0</v>
      </c>
      <c r="AC212" s="33">
        <f t="shared" si="781"/>
        <v>801044.6</v>
      </c>
      <c r="AD212" s="33">
        <f>AD216+AD217+AD218+AD219++AD223+AD224+AD225+AD226+AD227</f>
        <v>0</v>
      </c>
      <c r="AE212" s="33">
        <f t="shared" si="782"/>
        <v>801044.6</v>
      </c>
      <c r="AF212" s="33">
        <f>AF216+AF217+AF218+AF219++AF223+AF224+AF225+AF226+AF227</f>
        <v>0</v>
      </c>
      <c r="AG212" s="33">
        <f t="shared" si="783"/>
        <v>801044.6</v>
      </c>
      <c r="AH212" s="33">
        <f>AH216+AH217+AH218+AH219++AH223+AH224+AH225+AH226+AH227</f>
        <v>0</v>
      </c>
      <c r="AI212" s="33">
        <f t="shared" si="802"/>
        <v>801044.6</v>
      </c>
      <c r="AJ212" s="31">
        <f>AJ216+AJ217+AJ218+AJ219++AJ223+AJ224+AJ225+AJ226+AJ227</f>
        <v>-205067.01699999999</v>
      </c>
      <c r="AK212" s="33">
        <f t="shared" ref="AK212" si="816">AI212+AJ212</f>
        <v>595977.58299999998</v>
      </c>
      <c r="AL212" s="33">
        <f>AL216+AL217+AL218+AL219++AL223+AL224+AL225+AL226+AL227</f>
        <v>0</v>
      </c>
      <c r="AM212" s="68">
        <f t="shared" ref="AM212" si="817">AK212+AL212</f>
        <v>595977.58299999998</v>
      </c>
      <c r="AN212" s="33">
        <f t="shared" si="814"/>
        <v>339837.2</v>
      </c>
      <c r="AO212" s="33">
        <f t="shared" si="814"/>
        <v>0</v>
      </c>
      <c r="AP212" s="33">
        <f t="shared" si="645"/>
        <v>339837.2</v>
      </c>
      <c r="AQ212" s="33">
        <f>AQ216+AQ217+AQ218+AQ219++AQ223+AQ224+AQ225+AQ226+AQ227</f>
        <v>0</v>
      </c>
      <c r="AR212" s="33">
        <f t="shared" si="787"/>
        <v>339837.2</v>
      </c>
      <c r="AS212" s="33">
        <f>AS216+AS217+AS218+AS219++AS223+AS224+AS225+AS226+AS227</f>
        <v>0</v>
      </c>
      <c r="AT212" s="33">
        <f t="shared" si="788"/>
        <v>339837.2</v>
      </c>
      <c r="AU212" s="33">
        <f>AU216+AU217+AU218+AU219++AU223+AU224+AU225+AU226+AU227</f>
        <v>0</v>
      </c>
      <c r="AV212" s="33">
        <f t="shared" si="789"/>
        <v>339837.2</v>
      </c>
      <c r="AW212" s="33">
        <f>AW216+AW217+AW218+AW219++AW223+AW224+AW225+AW226+AW227</f>
        <v>0</v>
      </c>
      <c r="AX212" s="33">
        <f t="shared" si="805"/>
        <v>339837.2</v>
      </c>
      <c r="AY212" s="31">
        <f>AY216+AY217+AY218+AY219++AY223+AY224+AY225+AY226+AY227</f>
        <v>-103801.60000000001</v>
      </c>
      <c r="AZ212" s="33">
        <f t="shared" si="806"/>
        <v>236035.6</v>
      </c>
      <c r="BA212" s="33">
        <f>BA216+BA217+BA218+BA219++BA223+BA224+BA225+BA226+BA227</f>
        <v>0</v>
      </c>
      <c r="BB212" s="68">
        <f t="shared" si="807"/>
        <v>236035.6</v>
      </c>
      <c r="BC212" s="27"/>
      <c r="BD212" s="20"/>
      <c r="BE212" s="13"/>
      <c r="BF212" s="14"/>
    </row>
    <row r="213" spans="1:58" x14ac:dyDescent="0.35">
      <c r="A213" s="96"/>
      <c r="B213" s="101" t="s">
        <v>5</v>
      </c>
      <c r="C213" s="109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1"/>
      <c r="V213" s="33"/>
      <c r="W213" s="33"/>
      <c r="X213" s="68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1"/>
      <c r="AK213" s="33"/>
      <c r="AL213" s="33"/>
      <c r="AM213" s="68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1"/>
      <c r="AZ213" s="33"/>
      <c r="BA213" s="33"/>
      <c r="BB213" s="68"/>
      <c r="BC213" s="27"/>
      <c r="BD213" s="20"/>
      <c r="BE213" s="13"/>
      <c r="BF213" s="14"/>
    </row>
    <row r="214" spans="1:58" s="14" customFormat="1" hidden="1" x14ac:dyDescent="0.35">
      <c r="A214" s="12"/>
      <c r="B214" s="50" t="s">
        <v>6</v>
      </c>
      <c r="C214" s="17"/>
      <c r="D214" s="33">
        <f>D216+D217+D218+D221+D223+D224+D225+D226</f>
        <v>372844.10000000003</v>
      </c>
      <c r="E214" s="33">
        <f>E216+E217+E218+E221+E223+E224+E225+E226</f>
        <v>-47211.199999999997</v>
      </c>
      <c r="F214" s="33">
        <f t="shared" si="628"/>
        <v>325632.90000000002</v>
      </c>
      <c r="G214" s="33">
        <f>G216+G217+G218+G221+G223+G224+G225+G226+G227</f>
        <v>53149.605000000003</v>
      </c>
      <c r="H214" s="33">
        <f t="shared" ref="H214:H219" si="818">F214+G214</f>
        <v>378782.505</v>
      </c>
      <c r="I214" s="33">
        <f>I216+I217+I218+I221+I223+I224+I225+I226+I227</f>
        <v>-1208.5989999999999</v>
      </c>
      <c r="J214" s="33">
        <f t="shared" ref="J214:J219" si="819">H214+I214</f>
        <v>377573.90600000002</v>
      </c>
      <c r="K214" s="33">
        <f>K216+K217+K218+K221+K223+K224+K225+K226+K227</f>
        <v>0</v>
      </c>
      <c r="L214" s="33">
        <f t="shared" ref="L214:L219" si="820">J214+K214</f>
        <v>377573.90600000002</v>
      </c>
      <c r="M214" s="33">
        <f>M216+M217+M218+M221+M223+M224+M225+M226+M227</f>
        <v>0</v>
      </c>
      <c r="N214" s="33">
        <f t="shared" ref="N214:N219" si="821">L214+M214</f>
        <v>377573.90600000002</v>
      </c>
      <c r="O214" s="33">
        <f>O216+O217+O218+O221+O223+O224+O225+O226+O227</f>
        <v>0</v>
      </c>
      <c r="P214" s="33">
        <f t="shared" ref="P214:P219" si="822">N214+O214</f>
        <v>377573.90600000002</v>
      </c>
      <c r="Q214" s="33">
        <f>Q216+Q217+Q218+Q221+Q223+Q224+Q225+Q226+Q227</f>
        <v>0</v>
      </c>
      <c r="R214" s="33">
        <f t="shared" ref="R214:R219" si="823">P214+Q214</f>
        <v>377573.90600000002</v>
      </c>
      <c r="S214" s="33">
        <f>S216+S217+S218+S221+S223+S224+S225+S226+S227</f>
        <v>-61.7</v>
      </c>
      <c r="T214" s="33">
        <f t="shared" ref="T214:T219" si="824">R214+S214</f>
        <v>377512.20600000001</v>
      </c>
      <c r="U214" s="31">
        <f>U216+U217+U218+U221+U223+U224+U225+U226+U227</f>
        <v>0</v>
      </c>
      <c r="V214" s="33">
        <f t="shared" ref="V214:V219" si="825">T214+U214</f>
        <v>377512.20600000001</v>
      </c>
      <c r="W214" s="33">
        <f>W216+W217+W218+W221+W223+W224+W225+W226+W227</f>
        <v>0</v>
      </c>
      <c r="X214" s="33">
        <f t="shared" ref="X214:X219" si="826">V214+W214</f>
        <v>377512.20600000001</v>
      </c>
      <c r="Y214" s="33">
        <f t="shared" ref="Y214:AO214" si="827">Y216+Y217+Y218+Y221+Y223+Y224+Y225+Y226</f>
        <v>701621</v>
      </c>
      <c r="Z214" s="33">
        <f t="shared" ref="Z214" si="828">Z216+Z217+Z218+Z221+Z223+Z224+Z225+Z226</f>
        <v>47211.199999999997</v>
      </c>
      <c r="AA214" s="33">
        <f t="shared" si="638"/>
        <v>748832.2</v>
      </c>
      <c r="AB214" s="33">
        <f>AB216+AB217+AB218+AB221+AB223+AB224+AB225+AB226+AB227</f>
        <v>0</v>
      </c>
      <c r="AC214" s="33">
        <f t="shared" ref="AC214:AC219" si="829">AA214+AB214</f>
        <v>748832.2</v>
      </c>
      <c r="AD214" s="33">
        <f>AD216+AD217+AD218+AD221+AD223+AD224+AD225+AD226+AD227</f>
        <v>0</v>
      </c>
      <c r="AE214" s="33">
        <f t="shared" ref="AE214:AE219" si="830">AC214+AD214</f>
        <v>748832.2</v>
      </c>
      <c r="AF214" s="33">
        <f>AF216+AF217+AF218+AF221+AF223+AF224+AF225+AF226+AF227</f>
        <v>0</v>
      </c>
      <c r="AG214" s="33">
        <f t="shared" ref="AG214:AG219" si="831">AE214+AF214</f>
        <v>748832.2</v>
      </c>
      <c r="AH214" s="33">
        <f>AH216+AH217+AH218+AH221+AH223+AH224+AH225+AH226+AH227</f>
        <v>0</v>
      </c>
      <c r="AI214" s="33">
        <f t="shared" ref="AI214:AI219" si="832">AG214+AH214</f>
        <v>748832.2</v>
      </c>
      <c r="AJ214" s="31">
        <f>AJ216+AJ217+AJ218+AJ221+AJ223+AJ224+AJ225+AJ226+AJ227</f>
        <v>-205067.01699999999</v>
      </c>
      <c r="AK214" s="33">
        <f t="shared" ref="AK214:AK219" si="833">AI214+AJ214</f>
        <v>543765.18299999996</v>
      </c>
      <c r="AL214" s="33">
        <f>AL216+AL217+AL218+AL221+AL223+AL224+AL225+AL226+AL227</f>
        <v>0</v>
      </c>
      <c r="AM214" s="33">
        <f t="shared" ref="AM214:AM219" si="834">AK214+AL214</f>
        <v>543765.18299999996</v>
      </c>
      <c r="AN214" s="33">
        <f t="shared" si="827"/>
        <v>339837.2</v>
      </c>
      <c r="AO214" s="33">
        <f t="shared" si="827"/>
        <v>0</v>
      </c>
      <c r="AP214" s="33">
        <f t="shared" si="645"/>
        <v>339837.2</v>
      </c>
      <c r="AQ214" s="33">
        <f>AQ216+AQ217+AQ218+AQ221+AQ223+AQ224+AQ225+AQ226+AQ227</f>
        <v>0</v>
      </c>
      <c r="AR214" s="33">
        <f t="shared" ref="AR214:AR219" si="835">AP214+AQ214</f>
        <v>339837.2</v>
      </c>
      <c r="AS214" s="33">
        <f>AS216+AS217+AS218+AS221+AS223+AS224+AS225+AS226+AS227</f>
        <v>0</v>
      </c>
      <c r="AT214" s="33">
        <f t="shared" ref="AT214:AT219" si="836">AR214+AS214</f>
        <v>339837.2</v>
      </c>
      <c r="AU214" s="33">
        <f>AU216+AU217+AU218+AU221+AU223+AU224+AU225+AU226+AU227</f>
        <v>0</v>
      </c>
      <c r="AV214" s="33">
        <f t="shared" ref="AV214:AV219" si="837">AT214+AU214</f>
        <v>339837.2</v>
      </c>
      <c r="AW214" s="33">
        <f>AW216+AW217+AW218+AW221+AW223+AW224+AW225+AW226+AW227</f>
        <v>0</v>
      </c>
      <c r="AX214" s="33">
        <f t="shared" ref="AX214:AX219" si="838">AV214+AW214</f>
        <v>339837.2</v>
      </c>
      <c r="AY214" s="31">
        <f>AY216+AY217+AY218+AY221+AY223+AY224+AY225+AY226+AY227</f>
        <v>-103801.60000000001</v>
      </c>
      <c r="AZ214" s="33">
        <f t="shared" ref="AZ214:AZ219" si="839">AX214+AY214</f>
        <v>236035.6</v>
      </c>
      <c r="BA214" s="33">
        <f>BA216+BA217+BA218+BA221+BA223+BA224+BA225+BA226+BA227</f>
        <v>0</v>
      </c>
      <c r="BB214" s="33">
        <f t="shared" ref="BB214:BB219" si="840">AZ214+BA214</f>
        <v>236035.6</v>
      </c>
      <c r="BC214" s="27"/>
      <c r="BD214" s="20" t="s">
        <v>51</v>
      </c>
      <c r="BE214" s="13"/>
    </row>
    <row r="215" spans="1:58" x14ac:dyDescent="0.35">
      <c r="A215" s="96"/>
      <c r="B215" s="101" t="s">
        <v>30</v>
      </c>
      <c r="C215" s="109"/>
      <c r="D215" s="33">
        <f>D222</f>
        <v>0</v>
      </c>
      <c r="E215" s="33">
        <f>E222</f>
        <v>0</v>
      </c>
      <c r="F215" s="33">
        <f t="shared" si="628"/>
        <v>0</v>
      </c>
      <c r="G215" s="33">
        <f>G222</f>
        <v>0</v>
      </c>
      <c r="H215" s="33">
        <f t="shared" si="818"/>
        <v>0</v>
      </c>
      <c r="I215" s="33">
        <f>I222</f>
        <v>0</v>
      </c>
      <c r="J215" s="33">
        <f t="shared" si="819"/>
        <v>0</v>
      </c>
      <c r="K215" s="33">
        <f>K222</f>
        <v>0</v>
      </c>
      <c r="L215" s="33">
        <f t="shared" si="820"/>
        <v>0</v>
      </c>
      <c r="M215" s="33">
        <f>M222</f>
        <v>0</v>
      </c>
      <c r="N215" s="33">
        <f t="shared" si="821"/>
        <v>0</v>
      </c>
      <c r="O215" s="33">
        <f>O222</f>
        <v>0</v>
      </c>
      <c r="P215" s="33">
        <f t="shared" si="822"/>
        <v>0</v>
      </c>
      <c r="Q215" s="33">
        <f>Q222</f>
        <v>0</v>
      </c>
      <c r="R215" s="33">
        <f t="shared" si="823"/>
        <v>0</v>
      </c>
      <c r="S215" s="33">
        <f>S222</f>
        <v>0</v>
      </c>
      <c r="T215" s="33">
        <f t="shared" si="824"/>
        <v>0</v>
      </c>
      <c r="U215" s="31">
        <f>U222</f>
        <v>0</v>
      </c>
      <c r="V215" s="33">
        <f t="shared" si="825"/>
        <v>0</v>
      </c>
      <c r="W215" s="33">
        <f>W222</f>
        <v>0</v>
      </c>
      <c r="X215" s="68">
        <f t="shared" si="826"/>
        <v>0</v>
      </c>
      <c r="Y215" s="33">
        <f t="shared" ref="Y215:AO215" si="841">Y222</f>
        <v>52212.4</v>
      </c>
      <c r="Z215" s="33">
        <f t="shared" ref="Z215:AB215" si="842">Z222</f>
        <v>0</v>
      </c>
      <c r="AA215" s="33">
        <f t="shared" si="638"/>
        <v>52212.4</v>
      </c>
      <c r="AB215" s="33">
        <f t="shared" si="842"/>
        <v>0</v>
      </c>
      <c r="AC215" s="33">
        <f t="shared" si="829"/>
        <v>52212.4</v>
      </c>
      <c r="AD215" s="33">
        <f t="shared" ref="AD215:AF215" si="843">AD222</f>
        <v>0</v>
      </c>
      <c r="AE215" s="33">
        <f t="shared" si="830"/>
        <v>52212.4</v>
      </c>
      <c r="AF215" s="33">
        <f t="shared" si="843"/>
        <v>0</v>
      </c>
      <c r="AG215" s="33">
        <f t="shared" si="831"/>
        <v>52212.4</v>
      </c>
      <c r="AH215" s="33">
        <f t="shared" ref="AH215:AJ215" si="844">AH222</f>
        <v>0</v>
      </c>
      <c r="AI215" s="33">
        <f t="shared" si="832"/>
        <v>52212.4</v>
      </c>
      <c r="AJ215" s="31">
        <f t="shared" si="844"/>
        <v>0</v>
      </c>
      <c r="AK215" s="33">
        <f t="shared" si="833"/>
        <v>52212.4</v>
      </c>
      <c r="AL215" s="33">
        <f t="shared" ref="AL215" si="845">AL222</f>
        <v>0</v>
      </c>
      <c r="AM215" s="68">
        <f t="shared" si="834"/>
        <v>52212.4</v>
      </c>
      <c r="AN215" s="33">
        <f t="shared" si="841"/>
        <v>0</v>
      </c>
      <c r="AO215" s="33">
        <f t="shared" si="841"/>
        <v>0</v>
      </c>
      <c r="AP215" s="33">
        <f t="shared" si="645"/>
        <v>0</v>
      </c>
      <c r="AQ215" s="33">
        <f t="shared" ref="AQ215:AS215" si="846">AQ222</f>
        <v>0</v>
      </c>
      <c r="AR215" s="33">
        <f t="shared" si="835"/>
        <v>0</v>
      </c>
      <c r="AS215" s="33">
        <f t="shared" si="846"/>
        <v>0</v>
      </c>
      <c r="AT215" s="33">
        <f t="shared" si="836"/>
        <v>0</v>
      </c>
      <c r="AU215" s="33">
        <f t="shared" ref="AU215:AW215" si="847">AU222</f>
        <v>0</v>
      </c>
      <c r="AV215" s="33">
        <f t="shared" si="837"/>
        <v>0</v>
      </c>
      <c r="AW215" s="33">
        <f t="shared" si="847"/>
        <v>0</v>
      </c>
      <c r="AX215" s="33">
        <f t="shared" si="838"/>
        <v>0</v>
      </c>
      <c r="AY215" s="31">
        <f t="shared" ref="AY215:BA215" si="848">AY222</f>
        <v>0</v>
      </c>
      <c r="AZ215" s="33">
        <f t="shared" si="839"/>
        <v>0</v>
      </c>
      <c r="BA215" s="33">
        <f t="shared" si="848"/>
        <v>0</v>
      </c>
      <c r="BB215" s="68">
        <f t="shared" si="840"/>
        <v>0</v>
      </c>
      <c r="BC215" s="27"/>
      <c r="BD215" s="20"/>
      <c r="BE215" s="13"/>
      <c r="BF215" s="14"/>
    </row>
    <row r="216" spans="1:58" ht="54" x14ac:dyDescent="0.35">
      <c r="A216" s="129" t="s">
        <v>189</v>
      </c>
      <c r="B216" s="144" t="s">
        <v>127</v>
      </c>
      <c r="C216" s="104" t="s">
        <v>32</v>
      </c>
      <c r="D216" s="31">
        <v>195888.6</v>
      </c>
      <c r="E216" s="31"/>
      <c r="F216" s="31">
        <f t="shared" si="628"/>
        <v>195888.6</v>
      </c>
      <c r="G216" s="31">
        <v>49700.256999999998</v>
      </c>
      <c r="H216" s="31">
        <f t="shared" si="818"/>
        <v>245588.85700000002</v>
      </c>
      <c r="I216" s="31"/>
      <c r="J216" s="31">
        <f t="shared" si="819"/>
        <v>245588.85700000002</v>
      </c>
      <c r="K216" s="31"/>
      <c r="L216" s="31">
        <f t="shared" si="820"/>
        <v>245588.85700000002</v>
      </c>
      <c r="M216" s="31"/>
      <c r="N216" s="31">
        <f t="shared" si="821"/>
        <v>245588.85700000002</v>
      </c>
      <c r="O216" s="68"/>
      <c r="P216" s="31">
        <f t="shared" si="822"/>
        <v>245588.85700000002</v>
      </c>
      <c r="Q216" s="31"/>
      <c r="R216" s="31">
        <f t="shared" si="823"/>
        <v>245588.85700000002</v>
      </c>
      <c r="S216" s="31"/>
      <c r="T216" s="31">
        <f t="shared" si="824"/>
        <v>245588.85700000002</v>
      </c>
      <c r="U216" s="31"/>
      <c r="V216" s="31">
        <f t="shared" si="825"/>
        <v>245588.85700000002</v>
      </c>
      <c r="W216" s="42"/>
      <c r="X216" s="68">
        <f t="shared" si="826"/>
        <v>245588.85700000002</v>
      </c>
      <c r="Y216" s="31">
        <v>0</v>
      </c>
      <c r="Z216" s="31"/>
      <c r="AA216" s="31">
        <f t="shared" si="638"/>
        <v>0</v>
      </c>
      <c r="AB216" s="31"/>
      <c r="AC216" s="31">
        <f t="shared" si="829"/>
        <v>0</v>
      </c>
      <c r="AD216" s="31"/>
      <c r="AE216" s="31">
        <f t="shared" si="830"/>
        <v>0</v>
      </c>
      <c r="AF216" s="31"/>
      <c r="AG216" s="31">
        <f t="shared" si="831"/>
        <v>0</v>
      </c>
      <c r="AH216" s="31"/>
      <c r="AI216" s="31">
        <f t="shared" si="832"/>
        <v>0</v>
      </c>
      <c r="AJ216" s="31"/>
      <c r="AK216" s="31">
        <f t="shared" si="833"/>
        <v>0</v>
      </c>
      <c r="AL216" s="42"/>
      <c r="AM216" s="68">
        <f t="shared" si="834"/>
        <v>0</v>
      </c>
      <c r="AN216" s="31">
        <v>0</v>
      </c>
      <c r="AO216" s="31"/>
      <c r="AP216" s="31">
        <f t="shared" si="645"/>
        <v>0</v>
      </c>
      <c r="AQ216" s="31"/>
      <c r="AR216" s="31">
        <f t="shared" si="835"/>
        <v>0</v>
      </c>
      <c r="AS216" s="31"/>
      <c r="AT216" s="31">
        <f t="shared" si="836"/>
        <v>0</v>
      </c>
      <c r="AU216" s="31"/>
      <c r="AV216" s="31">
        <f t="shared" si="837"/>
        <v>0</v>
      </c>
      <c r="AW216" s="31"/>
      <c r="AX216" s="31">
        <f t="shared" si="838"/>
        <v>0</v>
      </c>
      <c r="AY216" s="31"/>
      <c r="AZ216" s="31">
        <f t="shared" si="839"/>
        <v>0</v>
      </c>
      <c r="BA216" s="42"/>
      <c r="BB216" s="68">
        <f t="shared" si="840"/>
        <v>0</v>
      </c>
      <c r="BC216" s="25" t="s">
        <v>283</v>
      </c>
      <c r="BE216" s="8"/>
    </row>
    <row r="217" spans="1:58" ht="54" x14ac:dyDescent="0.35">
      <c r="A217" s="132"/>
      <c r="B217" s="145"/>
      <c r="C217" s="104" t="s">
        <v>34</v>
      </c>
      <c r="D217" s="31">
        <v>4480.7</v>
      </c>
      <c r="E217" s="31"/>
      <c r="F217" s="31">
        <f t="shared" si="628"/>
        <v>4480.7</v>
      </c>
      <c r="G217" s="31"/>
      <c r="H217" s="31">
        <f t="shared" si="818"/>
        <v>4480.7</v>
      </c>
      <c r="I217" s="31"/>
      <c r="J217" s="31">
        <f t="shared" si="819"/>
        <v>4480.7</v>
      </c>
      <c r="K217" s="31"/>
      <c r="L217" s="31">
        <f t="shared" si="820"/>
        <v>4480.7</v>
      </c>
      <c r="M217" s="31"/>
      <c r="N217" s="31">
        <f t="shared" si="821"/>
        <v>4480.7</v>
      </c>
      <c r="O217" s="68"/>
      <c r="P217" s="31">
        <f t="shared" si="822"/>
        <v>4480.7</v>
      </c>
      <c r="Q217" s="31"/>
      <c r="R217" s="31">
        <f t="shared" si="823"/>
        <v>4480.7</v>
      </c>
      <c r="S217" s="31"/>
      <c r="T217" s="31">
        <f t="shared" si="824"/>
        <v>4480.7</v>
      </c>
      <c r="U217" s="31"/>
      <c r="V217" s="31">
        <f t="shared" si="825"/>
        <v>4480.7</v>
      </c>
      <c r="W217" s="42"/>
      <c r="X217" s="68">
        <f t="shared" si="826"/>
        <v>4480.7</v>
      </c>
      <c r="Y217" s="31">
        <v>0</v>
      </c>
      <c r="Z217" s="31"/>
      <c r="AA217" s="31">
        <f t="shared" si="638"/>
        <v>0</v>
      </c>
      <c r="AB217" s="31"/>
      <c r="AC217" s="31">
        <f t="shared" si="829"/>
        <v>0</v>
      </c>
      <c r="AD217" s="31"/>
      <c r="AE217" s="31">
        <f t="shared" si="830"/>
        <v>0</v>
      </c>
      <c r="AF217" s="31"/>
      <c r="AG217" s="31">
        <f t="shared" si="831"/>
        <v>0</v>
      </c>
      <c r="AH217" s="31"/>
      <c r="AI217" s="31">
        <f t="shared" si="832"/>
        <v>0</v>
      </c>
      <c r="AJ217" s="31"/>
      <c r="AK217" s="31">
        <f t="shared" si="833"/>
        <v>0</v>
      </c>
      <c r="AL217" s="42"/>
      <c r="AM217" s="68">
        <f t="shared" si="834"/>
        <v>0</v>
      </c>
      <c r="AN217" s="31">
        <v>0</v>
      </c>
      <c r="AO217" s="31"/>
      <c r="AP217" s="31">
        <f t="shared" si="645"/>
        <v>0</v>
      </c>
      <c r="AQ217" s="31"/>
      <c r="AR217" s="31">
        <f t="shared" si="835"/>
        <v>0</v>
      </c>
      <c r="AS217" s="31"/>
      <c r="AT217" s="31">
        <f t="shared" si="836"/>
        <v>0</v>
      </c>
      <c r="AU217" s="31"/>
      <c r="AV217" s="31">
        <f t="shared" si="837"/>
        <v>0</v>
      </c>
      <c r="AW217" s="31"/>
      <c r="AX217" s="31">
        <f t="shared" si="838"/>
        <v>0</v>
      </c>
      <c r="AY217" s="31"/>
      <c r="AZ217" s="31">
        <f t="shared" si="839"/>
        <v>0</v>
      </c>
      <c r="BA217" s="42"/>
      <c r="BB217" s="68">
        <f t="shared" si="840"/>
        <v>0</v>
      </c>
      <c r="BC217" s="25" t="s">
        <v>283</v>
      </c>
      <c r="BE217" s="8"/>
    </row>
    <row r="218" spans="1:58" ht="54" x14ac:dyDescent="0.35">
      <c r="A218" s="129" t="s">
        <v>190</v>
      </c>
      <c r="B218" s="151" t="s">
        <v>284</v>
      </c>
      <c r="C218" s="104" t="s">
        <v>34</v>
      </c>
      <c r="D218" s="31">
        <v>0</v>
      </c>
      <c r="E218" s="31"/>
      <c r="F218" s="31">
        <f t="shared" si="628"/>
        <v>0</v>
      </c>
      <c r="G218" s="31"/>
      <c r="H218" s="31">
        <f t="shared" si="818"/>
        <v>0</v>
      </c>
      <c r="I218" s="31"/>
      <c r="J218" s="31">
        <f t="shared" si="819"/>
        <v>0</v>
      </c>
      <c r="K218" s="31"/>
      <c r="L218" s="31">
        <f t="shared" si="820"/>
        <v>0</v>
      </c>
      <c r="M218" s="31"/>
      <c r="N218" s="31">
        <f t="shared" si="821"/>
        <v>0</v>
      </c>
      <c r="O218" s="68"/>
      <c r="P218" s="31">
        <f t="shared" si="822"/>
        <v>0</v>
      </c>
      <c r="Q218" s="31"/>
      <c r="R218" s="31">
        <f t="shared" si="823"/>
        <v>0</v>
      </c>
      <c r="S218" s="31"/>
      <c r="T218" s="31">
        <f t="shared" si="824"/>
        <v>0</v>
      </c>
      <c r="U218" s="31"/>
      <c r="V218" s="31">
        <f t="shared" si="825"/>
        <v>0</v>
      </c>
      <c r="W218" s="42"/>
      <c r="X218" s="68">
        <f t="shared" si="826"/>
        <v>0</v>
      </c>
      <c r="Y218" s="31">
        <v>55213.3</v>
      </c>
      <c r="Z218" s="31"/>
      <c r="AA218" s="31">
        <f t="shared" si="638"/>
        <v>55213.3</v>
      </c>
      <c r="AB218" s="31"/>
      <c r="AC218" s="31">
        <f t="shared" si="829"/>
        <v>55213.3</v>
      </c>
      <c r="AD218" s="31"/>
      <c r="AE218" s="31">
        <f t="shared" si="830"/>
        <v>55213.3</v>
      </c>
      <c r="AF218" s="31"/>
      <c r="AG218" s="31">
        <f t="shared" si="831"/>
        <v>55213.3</v>
      </c>
      <c r="AH218" s="31"/>
      <c r="AI218" s="31">
        <f t="shared" si="832"/>
        <v>55213.3</v>
      </c>
      <c r="AJ218" s="31"/>
      <c r="AK218" s="31">
        <f t="shared" si="833"/>
        <v>55213.3</v>
      </c>
      <c r="AL218" s="42"/>
      <c r="AM218" s="68">
        <f t="shared" si="834"/>
        <v>55213.3</v>
      </c>
      <c r="AN218" s="31">
        <v>0</v>
      </c>
      <c r="AO218" s="31"/>
      <c r="AP218" s="31">
        <f t="shared" si="645"/>
        <v>0</v>
      </c>
      <c r="AQ218" s="31"/>
      <c r="AR218" s="31">
        <f t="shared" si="835"/>
        <v>0</v>
      </c>
      <c r="AS218" s="31"/>
      <c r="AT218" s="31">
        <f t="shared" si="836"/>
        <v>0</v>
      </c>
      <c r="AU218" s="31"/>
      <c r="AV218" s="31">
        <f t="shared" si="837"/>
        <v>0</v>
      </c>
      <c r="AW218" s="31"/>
      <c r="AX218" s="31">
        <f t="shared" si="838"/>
        <v>0</v>
      </c>
      <c r="AY218" s="31"/>
      <c r="AZ218" s="31">
        <f t="shared" si="839"/>
        <v>0</v>
      </c>
      <c r="BA218" s="42"/>
      <c r="BB218" s="68">
        <f t="shared" si="840"/>
        <v>0</v>
      </c>
      <c r="BC218" s="25" t="s">
        <v>285</v>
      </c>
      <c r="BE218" s="8"/>
    </row>
    <row r="219" spans="1:58" ht="54" x14ac:dyDescent="0.35">
      <c r="A219" s="132"/>
      <c r="B219" s="152"/>
      <c r="C219" s="104" t="s">
        <v>32</v>
      </c>
      <c r="D219" s="31">
        <f>D221+D222</f>
        <v>168913.1</v>
      </c>
      <c r="E219" s="31">
        <f>E221+E222</f>
        <v>-47211.199999999997</v>
      </c>
      <c r="F219" s="31">
        <f t="shared" si="628"/>
        <v>121701.90000000001</v>
      </c>
      <c r="G219" s="31">
        <f>G221+G222</f>
        <v>1393.4969999999998</v>
      </c>
      <c r="H219" s="31">
        <f t="shared" si="818"/>
        <v>123095.39700000001</v>
      </c>
      <c r="I219" s="31">
        <f>I221+I222</f>
        <v>-1208.5989999999999</v>
      </c>
      <c r="J219" s="31">
        <f t="shared" si="819"/>
        <v>121886.79800000001</v>
      </c>
      <c r="K219" s="31">
        <f>K221+K222</f>
        <v>0</v>
      </c>
      <c r="L219" s="31">
        <f t="shared" si="820"/>
        <v>121886.79800000001</v>
      </c>
      <c r="M219" s="31">
        <f>M221+M222</f>
        <v>0</v>
      </c>
      <c r="N219" s="31">
        <f t="shared" si="821"/>
        <v>121886.79800000001</v>
      </c>
      <c r="O219" s="68">
        <f>O221+O222</f>
        <v>0</v>
      </c>
      <c r="P219" s="31">
        <f t="shared" si="822"/>
        <v>121886.79800000001</v>
      </c>
      <c r="Q219" s="31">
        <f>Q221+Q222</f>
        <v>0</v>
      </c>
      <c r="R219" s="31">
        <f t="shared" si="823"/>
        <v>121886.79800000001</v>
      </c>
      <c r="S219" s="31">
        <f>S221+S222</f>
        <v>0</v>
      </c>
      <c r="T219" s="31">
        <f t="shared" si="824"/>
        <v>121886.79800000001</v>
      </c>
      <c r="U219" s="31">
        <f>U221+U222</f>
        <v>0</v>
      </c>
      <c r="V219" s="31">
        <f t="shared" si="825"/>
        <v>121886.79800000001</v>
      </c>
      <c r="W219" s="42">
        <f>W221+W222</f>
        <v>0</v>
      </c>
      <c r="X219" s="68">
        <f t="shared" si="826"/>
        <v>121886.79800000001</v>
      </c>
      <c r="Y219" s="31">
        <f>Y221+Y222</f>
        <v>354156.30000000005</v>
      </c>
      <c r="Z219" s="31">
        <f t="shared" ref="Z219:AB219" si="849">Z221+Z222</f>
        <v>47211.199999999997</v>
      </c>
      <c r="AA219" s="31">
        <f t="shared" si="638"/>
        <v>401367.50000000006</v>
      </c>
      <c r="AB219" s="31">
        <f t="shared" si="849"/>
        <v>0</v>
      </c>
      <c r="AC219" s="31">
        <f t="shared" si="829"/>
        <v>401367.50000000006</v>
      </c>
      <c r="AD219" s="31">
        <f t="shared" ref="AD219:AF219" si="850">AD221+AD222</f>
        <v>0</v>
      </c>
      <c r="AE219" s="31">
        <f t="shared" si="830"/>
        <v>401367.50000000006</v>
      </c>
      <c r="AF219" s="31">
        <f t="shared" si="850"/>
        <v>0</v>
      </c>
      <c r="AG219" s="31">
        <f t="shared" si="831"/>
        <v>401367.50000000006</v>
      </c>
      <c r="AH219" s="31">
        <f t="shared" ref="AH219:AJ219" si="851">AH221+AH222</f>
        <v>0</v>
      </c>
      <c r="AI219" s="31">
        <f t="shared" si="832"/>
        <v>401367.50000000006</v>
      </c>
      <c r="AJ219" s="31">
        <f t="shared" si="851"/>
        <v>0</v>
      </c>
      <c r="AK219" s="31">
        <f t="shared" si="833"/>
        <v>401367.50000000006</v>
      </c>
      <c r="AL219" s="42">
        <f t="shared" ref="AL219" si="852">AL221+AL222</f>
        <v>0</v>
      </c>
      <c r="AM219" s="68">
        <f t="shared" si="834"/>
        <v>401367.50000000006</v>
      </c>
      <c r="AN219" s="31">
        <f t="shared" ref="AN219:AO219" si="853">AN221+AN222</f>
        <v>0</v>
      </c>
      <c r="AO219" s="31">
        <f t="shared" si="853"/>
        <v>0</v>
      </c>
      <c r="AP219" s="31">
        <f t="shared" si="645"/>
        <v>0</v>
      </c>
      <c r="AQ219" s="31">
        <f t="shared" ref="AQ219:AS219" si="854">AQ221+AQ222</f>
        <v>0</v>
      </c>
      <c r="AR219" s="31">
        <f t="shared" si="835"/>
        <v>0</v>
      </c>
      <c r="AS219" s="31">
        <f t="shared" si="854"/>
        <v>0</v>
      </c>
      <c r="AT219" s="31">
        <f t="shared" si="836"/>
        <v>0</v>
      </c>
      <c r="AU219" s="31">
        <f t="shared" ref="AU219:AW219" si="855">AU221+AU222</f>
        <v>0</v>
      </c>
      <c r="AV219" s="31">
        <f t="shared" si="837"/>
        <v>0</v>
      </c>
      <c r="AW219" s="31">
        <f t="shared" si="855"/>
        <v>0</v>
      </c>
      <c r="AX219" s="31">
        <f t="shared" si="838"/>
        <v>0</v>
      </c>
      <c r="AY219" s="31">
        <f t="shared" ref="AY219:BA219" si="856">AY221+AY222</f>
        <v>0</v>
      </c>
      <c r="AZ219" s="31">
        <f t="shared" si="839"/>
        <v>0</v>
      </c>
      <c r="BA219" s="42">
        <f t="shared" si="856"/>
        <v>0</v>
      </c>
      <c r="BB219" s="68">
        <f t="shared" si="840"/>
        <v>0</v>
      </c>
      <c r="BC219" s="25"/>
      <c r="BE219" s="8"/>
    </row>
    <row r="220" spans="1:58" x14ac:dyDescent="0.35">
      <c r="A220" s="110"/>
      <c r="B220" s="101" t="s">
        <v>5</v>
      </c>
      <c r="C220" s="104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68"/>
      <c r="P220" s="31"/>
      <c r="Q220" s="31"/>
      <c r="R220" s="31"/>
      <c r="S220" s="31"/>
      <c r="T220" s="31"/>
      <c r="U220" s="31"/>
      <c r="V220" s="31"/>
      <c r="W220" s="42"/>
      <c r="X220" s="68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42"/>
      <c r="AM220" s="68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42"/>
      <c r="BB220" s="68"/>
      <c r="BC220" s="25"/>
      <c r="BE220" s="8"/>
    </row>
    <row r="221" spans="1:58" s="3" customFormat="1" hidden="1" x14ac:dyDescent="0.35">
      <c r="A221" s="38"/>
      <c r="B221" s="39" t="s">
        <v>6</v>
      </c>
      <c r="C221" s="5"/>
      <c r="D221" s="31">
        <v>168913.1</v>
      </c>
      <c r="E221" s="31">
        <v>-47211.199999999997</v>
      </c>
      <c r="F221" s="31">
        <f t="shared" si="628"/>
        <v>121701.90000000001</v>
      </c>
      <c r="G221" s="31">
        <f>184.898+1208.599</f>
        <v>1393.4969999999998</v>
      </c>
      <c r="H221" s="31">
        <f t="shared" ref="H221:H247" si="857">F221+G221</f>
        <v>123095.39700000001</v>
      </c>
      <c r="I221" s="31">
        <v>-1208.5989999999999</v>
      </c>
      <c r="J221" s="31">
        <f t="shared" ref="J221:J242" si="858">H221+I221</f>
        <v>121886.79800000001</v>
      </c>
      <c r="K221" s="31"/>
      <c r="L221" s="31">
        <f t="shared" ref="L221:L242" si="859">J221+K221</f>
        <v>121886.79800000001</v>
      </c>
      <c r="M221" s="31"/>
      <c r="N221" s="31">
        <f t="shared" ref="N221:N242" si="860">L221+M221</f>
        <v>121886.79800000001</v>
      </c>
      <c r="O221" s="68"/>
      <c r="P221" s="31">
        <f t="shared" ref="P221:P242" si="861">N221+O221</f>
        <v>121886.79800000001</v>
      </c>
      <c r="Q221" s="31"/>
      <c r="R221" s="31">
        <f t="shared" ref="R221:R242" si="862">P221+Q221</f>
        <v>121886.79800000001</v>
      </c>
      <c r="S221" s="31"/>
      <c r="T221" s="31">
        <f t="shared" ref="T221:T242" si="863">R221+S221</f>
        <v>121886.79800000001</v>
      </c>
      <c r="U221" s="31"/>
      <c r="V221" s="31">
        <f t="shared" ref="V221:V242" si="864">T221+U221</f>
        <v>121886.79800000001</v>
      </c>
      <c r="W221" s="42"/>
      <c r="X221" s="31">
        <f t="shared" ref="X221:X242" si="865">V221+W221</f>
        <v>121886.79800000001</v>
      </c>
      <c r="Y221" s="31">
        <v>301943.90000000002</v>
      </c>
      <c r="Z221" s="31">
        <v>47211.199999999997</v>
      </c>
      <c r="AA221" s="31">
        <f t="shared" si="638"/>
        <v>349155.10000000003</v>
      </c>
      <c r="AB221" s="31"/>
      <c r="AC221" s="31">
        <f t="shared" ref="AC221:AC247" si="866">AA221+AB221</f>
        <v>349155.10000000003</v>
      </c>
      <c r="AD221" s="31"/>
      <c r="AE221" s="31">
        <f t="shared" ref="AE221:AE242" si="867">AC221+AD221</f>
        <v>349155.10000000003</v>
      </c>
      <c r="AF221" s="31"/>
      <c r="AG221" s="31">
        <f t="shared" ref="AG221:AG242" si="868">AE221+AF221</f>
        <v>349155.10000000003</v>
      </c>
      <c r="AH221" s="31"/>
      <c r="AI221" s="31">
        <f t="shared" ref="AI221:AI242" si="869">AG221+AH221</f>
        <v>349155.10000000003</v>
      </c>
      <c r="AJ221" s="31"/>
      <c r="AK221" s="31">
        <f t="shared" ref="AK221:AK242" si="870">AI221+AJ221</f>
        <v>349155.10000000003</v>
      </c>
      <c r="AL221" s="42"/>
      <c r="AM221" s="31">
        <f t="shared" ref="AM221:AM242" si="871">AK221+AL221</f>
        <v>349155.10000000003</v>
      </c>
      <c r="AN221" s="31">
        <v>0</v>
      </c>
      <c r="AO221" s="31"/>
      <c r="AP221" s="31">
        <f t="shared" si="645"/>
        <v>0</v>
      </c>
      <c r="AQ221" s="31"/>
      <c r="AR221" s="31">
        <f t="shared" ref="AR221:AR247" si="872">AP221+AQ221</f>
        <v>0</v>
      </c>
      <c r="AS221" s="31"/>
      <c r="AT221" s="31">
        <f t="shared" ref="AT221:AT242" si="873">AR221+AS221</f>
        <v>0</v>
      </c>
      <c r="AU221" s="31"/>
      <c r="AV221" s="31">
        <f t="shared" ref="AV221:AV242" si="874">AT221+AU221</f>
        <v>0</v>
      </c>
      <c r="AW221" s="31"/>
      <c r="AX221" s="31">
        <f t="shared" ref="AX221:AX242" si="875">AV221+AW221</f>
        <v>0</v>
      </c>
      <c r="AY221" s="31"/>
      <c r="AZ221" s="31">
        <f t="shared" ref="AZ221:AZ242" si="876">AX221+AY221</f>
        <v>0</v>
      </c>
      <c r="BA221" s="42"/>
      <c r="BB221" s="31">
        <f t="shared" ref="BB221:BB242" si="877">AZ221+BA221</f>
        <v>0</v>
      </c>
      <c r="BC221" s="25" t="s">
        <v>285</v>
      </c>
      <c r="BD221" s="19" t="s">
        <v>51</v>
      </c>
      <c r="BE221" s="8"/>
    </row>
    <row r="222" spans="1:58" x14ac:dyDescent="0.35">
      <c r="A222" s="110"/>
      <c r="B222" s="101" t="s">
        <v>30</v>
      </c>
      <c r="C222" s="104"/>
      <c r="D222" s="31">
        <v>0</v>
      </c>
      <c r="E222" s="31"/>
      <c r="F222" s="31">
        <f t="shared" si="628"/>
        <v>0</v>
      </c>
      <c r="G222" s="31"/>
      <c r="H222" s="31">
        <f t="shared" si="857"/>
        <v>0</v>
      </c>
      <c r="I222" s="31"/>
      <c r="J222" s="31">
        <f t="shared" si="858"/>
        <v>0</v>
      </c>
      <c r="K222" s="31"/>
      <c r="L222" s="31">
        <f t="shared" si="859"/>
        <v>0</v>
      </c>
      <c r="M222" s="31"/>
      <c r="N222" s="31">
        <f t="shared" si="860"/>
        <v>0</v>
      </c>
      <c r="O222" s="68"/>
      <c r="P222" s="31">
        <f t="shared" si="861"/>
        <v>0</v>
      </c>
      <c r="Q222" s="31"/>
      <c r="R222" s="31">
        <f t="shared" si="862"/>
        <v>0</v>
      </c>
      <c r="S222" s="31"/>
      <c r="T222" s="31">
        <f t="shared" si="863"/>
        <v>0</v>
      </c>
      <c r="U222" s="31"/>
      <c r="V222" s="31">
        <f t="shared" si="864"/>
        <v>0</v>
      </c>
      <c r="W222" s="42"/>
      <c r="X222" s="68">
        <f t="shared" si="865"/>
        <v>0</v>
      </c>
      <c r="Y222" s="31">
        <v>52212.4</v>
      </c>
      <c r="Z222" s="31"/>
      <c r="AA222" s="31">
        <f t="shared" si="638"/>
        <v>52212.4</v>
      </c>
      <c r="AB222" s="31"/>
      <c r="AC222" s="31">
        <f t="shared" si="866"/>
        <v>52212.4</v>
      </c>
      <c r="AD222" s="31"/>
      <c r="AE222" s="31">
        <f t="shared" si="867"/>
        <v>52212.4</v>
      </c>
      <c r="AF222" s="31"/>
      <c r="AG222" s="31">
        <f t="shared" si="868"/>
        <v>52212.4</v>
      </c>
      <c r="AH222" s="31"/>
      <c r="AI222" s="31">
        <f t="shared" si="869"/>
        <v>52212.4</v>
      </c>
      <c r="AJ222" s="31"/>
      <c r="AK222" s="31">
        <f t="shared" si="870"/>
        <v>52212.4</v>
      </c>
      <c r="AL222" s="42"/>
      <c r="AM222" s="68">
        <f t="shared" si="871"/>
        <v>52212.4</v>
      </c>
      <c r="AN222" s="31">
        <v>0</v>
      </c>
      <c r="AO222" s="31"/>
      <c r="AP222" s="31">
        <f t="shared" si="645"/>
        <v>0</v>
      </c>
      <c r="AQ222" s="31"/>
      <c r="AR222" s="31">
        <f t="shared" si="872"/>
        <v>0</v>
      </c>
      <c r="AS222" s="31"/>
      <c r="AT222" s="31">
        <f t="shared" si="873"/>
        <v>0</v>
      </c>
      <c r="AU222" s="31"/>
      <c r="AV222" s="31">
        <f t="shared" si="874"/>
        <v>0</v>
      </c>
      <c r="AW222" s="31"/>
      <c r="AX222" s="31">
        <f t="shared" si="875"/>
        <v>0</v>
      </c>
      <c r="AY222" s="31"/>
      <c r="AZ222" s="31">
        <f t="shared" si="876"/>
        <v>0</v>
      </c>
      <c r="BA222" s="42"/>
      <c r="BB222" s="68">
        <f t="shared" si="877"/>
        <v>0</v>
      </c>
      <c r="BC222" s="25" t="s">
        <v>285</v>
      </c>
      <c r="BE222" s="8"/>
    </row>
    <row r="223" spans="1:58" ht="54" x14ac:dyDescent="0.35">
      <c r="A223" s="96" t="s">
        <v>191</v>
      </c>
      <c r="B223" s="101" t="s">
        <v>128</v>
      </c>
      <c r="C223" s="104" t="s">
        <v>32</v>
      </c>
      <c r="D223" s="31">
        <v>3500</v>
      </c>
      <c r="E223" s="31"/>
      <c r="F223" s="31">
        <f t="shared" si="628"/>
        <v>3500</v>
      </c>
      <c r="G223" s="31"/>
      <c r="H223" s="31">
        <f t="shared" si="857"/>
        <v>3500</v>
      </c>
      <c r="I223" s="31"/>
      <c r="J223" s="31">
        <f t="shared" si="858"/>
        <v>3500</v>
      </c>
      <c r="K223" s="31"/>
      <c r="L223" s="31">
        <f t="shared" si="859"/>
        <v>3500</v>
      </c>
      <c r="M223" s="31"/>
      <c r="N223" s="31">
        <f t="shared" si="860"/>
        <v>3500</v>
      </c>
      <c r="O223" s="68"/>
      <c r="P223" s="31">
        <f t="shared" si="861"/>
        <v>3500</v>
      </c>
      <c r="Q223" s="31"/>
      <c r="R223" s="31">
        <f t="shared" si="862"/>
        <v>3500</v>
      </c>
      <c r="S223" s="31"/>
      <c r="T223" s="31">
        <f t="shared" si="863"/>
        <v>3500</v>
      </c>
      <c r="U223" s="31"/>
      <c r="V223" s="31">
        <f t="shared" si="864"/>
        <v>3500</v>
      </c>
      <c r="W223" s="42"/>
      <c r="X223" s="68">
        <f t="shared" si="865"/>
        <v>3500</v>
      </c>
      <c r="Y223" s="31">
        <v>0</v>
      </c>
      <c r="Z223" s="31"/>
      <c r="AA223" s="31">
        <f t="shared" si="638"/>
        <v>0</v>
      </c>
      <c r="AB223" s="31"/>
      <c r="AC223" s="31">
        <f t="shared" si="866"/>
        <v>0</v>
      </c>
      <c r="AD223" s="31"/>
      <c r="AE223" s="31">
        <f t="shared" si="867"/>
        <v>0</v>
      </c>
      <c r="AF223" s="31"/>
      <c r="AG223" s="31">
        <f t="shared" si="868"/>
        <v>0</v>
      </c>
      <c r="AH223" s="31"/>
      <c r="AI223" s="31">
        <f t="shared" si="869"/>
        <v>0</v>
      </c>
      <c r="AJ223" s="31"/>
      <c r="AK223" s="31">
        <f t="shared" si="870"/>
        <v>0</v>
      </c>
      <c r="AL223" s="42"/>
      <c r="AM223" s="68">
        <f t="shared" si="871"/>
        <v>0</v>
      </c>
      <c r="AN223" s="31">
        <v>224073.8</v>
      </c>
      <c r="AO223" s="31"/>
      <c r="AP223" s="31">
        <f t="shared" si="645"/>
        <v>224073.8</v>
      </c>
      <c r="AQ223" s="31"/>
      <c r="AR223" s="31">
        <f t="shared" si="872"/>
        <v>224073.8</v>
      </c>
      <c r="AS223" s="31"/>
      <c r="AT223" s="31">
        <f t="shared" si="873"/>
        <v>224073.8</v>
      </c>
      <c r="AU223" s="31"/>
      <c r="AV223" s="31">
        <f t="shared" si="874"/>
        <v>224073.8</v>
      </c>
      <c r="AW223" s="31"/>
      <c r="AX223" s="31">
        <f t="shared" si="875"/>
        <v>224073.8</v>
      </c>
      <c r="AY223" s="31"/>
      <c r="AZ223" s="31">
        <f t="shared" si="876"/>
        <v>224073.8</v>
      </c>
      <c r="BA223" s="42"/>
      <c r="BB223" s="68">
        <f t="shared" si="877"/>
        <v>224073.8</v>
      </c>
      <c r="BC223" s="25" t="s">
        <v>286</v>
      </c>
      <c r="BE223" s="8"/>
    </row>
    <row r="224" spans="1:58" ht="54" x14ac:dyDescent="0.35">
      <c r="A224" s="96" t="s">
        <v>253</v>
      </c>
      <c r="B224" s="101" t="s">
        <v>129</v>
      </c>
      <c r="C224" s="104" t="s">
        <v>32</v>
      </c>
      <c r="D224" s="31">
        <v>61.7</v>
      </c>
      <c r="E224" s="31"/>
      <c r="F224" s="31">
        <f t="shared" si="628"/>
        <v>61.7</v>
      </c>
      <c r="G224" s="31"/>
      <c r="H224" s="31">
        <f t="shared" si="857"/>
        <v>61.7</v>
      </c>
      <c r="I224" s="31"/>
      <c r="J224" s="31">
        <f t="shared" si="858"/>
        <v>61.7</v>
      </c>
      <c r="K224" s="31"/>
      <c r="L224" s="31">
        <f t="shared" si="859"/>
        <v>61.7</v>
      </c>
      <c r="M224" s="31"/>
      <c r="N224" s="31">
        <f t="shared" si="860"/>
        <v>61.7</v>
      </c>
      <c r="O224" s="68"/>
      <c r="P224" s="31">
        <f t="shared" si="861"/>
        <v>61.7</v>
      </c>
      <c r="Q224" s="31"/>
      <c r="R224" s="31">
        <f t="shared" si="862"/>
        <v>61.7</v>
      </c>
      <c r="S224" s="31">
        <v>-61.7</v>
      </c>
      <c r="T224" s="31">
        <f t="shared" si="863"/>
        <v>0</v>
      </c>
      <c r="U224" s="31"/>
      <c r="V224" s="31">
        <f t="shared" si="864"/>
        <v>0</v>
      </c>
      <c r="W224" s="42"/>
      <c r="X224" s="68">
        <f t="shared" si="865"/>
        <v>0</v>
      </c>
      <c r="Y224" s="31">
        <v>244606.1</v>
      </c>
      <c r="Z224" s="31"/>
      <c r="AA224" s="31">
        <f t="shared" si="638"/>
        <v>244606.1</v>
      </c>
      <c r="AB224" s="31"/>
      <c r="AC224" s="31">
        <f t="shared" si="866"/>
        <v>244606.1</v>
      </c>
      <c r="AD224" s="31"/>
      <c r="AE224" s="31">
        <f t="shared" si="867"/>
        <v>244606.1</v>
      </c>
      <c r="AF224" s="31"/>
      <c r="AG224" s="31">
        <f t="shared" si="868"/>
        <v>244606.1</v>
      </c>
      <c r="AH224" s="31"/>
      <c r="AI224" s="31">
        <f t="shared" si="869"/>
        <v>244606.1</v>
      </c>
      <c r="AJ224" s="31">
        <v>-205067.01699999999</v>
      </c>
      <c r="AK224" s="31">
        <f t="shared" si="870"/>
        <v>39539.083000000013</v>
      </c>
      <c r="AL224" s="42"/>
      <c r="AM224" s="68">
        <f t="shared" si="871"/>
        <v>39539.083000000013</v>
      </c>
      <c r="AN224" s="31">
        <v>103801.60000000001</v>
      </c>
      <c r="AO224" s="31"/>
      <c r="AP224" s="31">
        <f t="shared" si="645"/>
        <v>103801.60000000001</v>
      </c>
      <c r="AQ224" s="31"/>
      <c r="AR224" s="31">
        <f t="shared" si="872"/>
        <v>103801.60000000001</v>
      </c>
      <c r="AS224" s="31"/>
      <c r="AT224" s="31">
        <f t="shared" si="873"/>
        <v>103801.60000000001</v>
      </c>
      <c r="AU224" s="31"/>
      <c r="AV224" s="31">
        <f t="shared" si="874"/>
        <v>103801.60000000001</v>
      </c>
      <c r="AW224" s="31"/>
      <c r="AX224" s="31">
        <f t="shared" si="875"/>
        <v>103801.60000000001</v>
      </c>
      <c r="AY224" s="31">
        <v>-103801.60000000001</v>
      </c>
      <c r="AZ224" s="31">
        <f t="shared" si="876"/>
        <v>0</v>
      </c>
      <c r="BA224" s="42"/>
      <c r="BB224" s="68">
        <f t="shared" si="877"/>
        <v>0</v>
      </c>
      <c r="BC224" s="25" t="s">
        <v>287</v>
      </c>
      <c r="BE224" s="8"/>
    </row>
    <row r="225" spans="1:58" ht="54" x14ac:dyDescent="0.35">
      <c r="A225" s="96" t="s">
        <v>254</v>
      </c>
      <c r="B225" s="101" t="s">
        <v>288</v>
      </c>
      <c r="C225" s="104" t="s">
        <v>32</v>
      </c>
      <c r="D225" s="31">
        <v>0</v>
      </c>
      <c r="E225" s="31"/>
      <c r="F225" s="31">
        <f t="shared" si="628"/>
        <v>0</v>
      </c>
      <c r="G225" s="31"/>
      <c r="H225" s="31">
        <f t="shared" si="857"/>
        <v>0</v>
      </c>
      <c r="I225" s="31"/>
      <c r="J225" s="31">
        <f t="shared" si="858"/>
        <v>0</v>
      </c>
      <c r="K225" s="31"/>
      <c r="L225" s="31">
        <f t="shared" si="859"/>
        <v>0</v>
      </c>
      <c r="M225" s="31"/>
      <c r="N225" s="31">
        <f t="shared" si="860"/>
        <v>0</v>
      </c>
      <c r="O225" s="68"/>
      <c r="P225" s="31">
        <f t="shared" si="861"/>
        <v>0</v>
      </c>
      <c r="Q225" s="31"/>
      <c r="R225" s="31">
        <f t="shared" si="862"/>
        <v>0</v>
      </c>
      <c r="S225" s="31"/>
      <c r="T225" s="31">
        <f t="shared" si="863"/>
        <v>0</v>
      </c>
      <c r="U225" s="31"/>
      <c r="V225" s="31">
        <f t="shared" si="864"/>
        <v>0</v>
      </c>
      <c r="W225" s="42"/>
      <c r="X225" s="68">
        <f t="shared" si="865"/>
        <v>0</v>
      </c>
      <c r="Y225" s="31">
        <v>0</v>
      </c>
      <c r="Z225" s="31"/>
      <c r="AA225" s="31">
        <f t="shared" si="638"/>
        <v>0</v>
      </c>
      <c r="AB225" s="31"/>
      <c r="AC225" s="31">
        <f t="shared" si="866"/>
        <v>0</v>
      </c>
      <c r="AD225" s="31"/>
      <c r="AE225" s="31">
        <f t="shared" si="867"/>
        <v>0</v>
      </c>
      <c r="AF225" s="31"/>
      <c r="AG225" s="31">
        <f t="shared" si="868"/>
        <v>0</v>
      </c>
      <c r="AH225" s="31"/>
      <c r="AI225" s="31">
        <f t="shared" si="869"/>
        <v>0</v>
      </c>
      <c r="AJ225" s="31"/>
      <c r="AK225" s="31">
        <f t="shared" si="870"/>
        <v>0</v>
      </c>
      <c r="AL225" s="42"/>
      <c r="AM225" s="68">
        <f t="shared" si="871"/>
        <v>0</v>
      </c>
      <c r="AN225" s="31">
        <v>11961.8</v>
      </c>
      <c r="AO225" s="31"/>
      <c r="AP225" s="31">
        <f t="shared" si="645"/>
        <v>11961.8</v>
      </c>
      <c r="AQ225" s="31"/>
      <c r="AR225" s="31">
        <f t="shared" si="872"/>
        <v>11961.8</v>
      </c>
      <c r="AS225" s="31"/>
      <c r="AT225" s="31">
        <f t="shared" si="873"/>
        <v>11961.8</v>
      </c>
      <c r="AU225" s="31"/>
      <c r="AV225" s="31">
        <f t="shared" si="874"/>
        <v>11961.8</v>
      </c>
      <c r="AW225" s="31"/>
      <c r="AX225" s="31">
        <f t="shared" si="875"/>
        <v>11961.8</v>
      </c>
      <c r="AY225" s="31"/>
      <c r="AZ225" s="31">
        <f t="shared" si="876"/>
        <v>11961.8</v>
      </c>
      <c r="BA225" s="42"/>
      <c r="BB225" s="68">
        <f t="shared" si="877"/>
        <v>11961.8</v>
      </c>
      <c r="BC225" s="25" t="s">
        <v>289</v>
      </c>
      <c r="BE225" s="8"/>
    </row>
    <row r="226" spans="1:58" ht="54" x14ac:dyDescent="0.35">
      <c r="A226" s="96" t="s">
        <v>255</v>
      </c>
      <c r="B226" s="101" t="s">
        <v>130</v>
      </c>
      <c r="C226" s="104" t="s">
        <v>32</v>
      </c>
      <c r="D226" s="31">
        <v>0</v>
      </c>
      <c r="E226" s="31"/>
      <c r="F226" s="31">
        <f t="shared" si="628"/>
        <v>0</v>
      </c>
      <c r="G226" s="31"/>
      <c r="H226" s="31">
        <f t="shared" si="857"/>
        <v>0</v>
      </c>
      <c r="I226" s="31"/>
      <c r="J226" s="31">
        <f t="shared" si="858"/>
        <v>0</v>
      </c>
      <c r="K226" s="31"/>
      <c r="L226" s="31">
        <f t="shared" si="859"/>
        <v>0</v>
      </c>
      <c r="M226" s="31"/>
      <c r="N226" s="31">
        <f t="shared" si="860"/>
        <v>0</v>
      </c>
      <c r="O226" s="68"/>
      <c r="P226" s="31">
        <f t="shared" si="861"/>
        <v>0</v>
      </c>
      <c r="Q226" s="31"/>
      <c r="R226" s="31">
        <f t="shared" si="862"/>
        <v>0</v>
      </c>
      <c r="S226" s="31"/>
      <c r="T226" s="31">
        <f t="shared" si="863"/>
        <v>0</v>
      </c>
      <c r="U226" s="31"/>
      <c r="V226" s="31">
        <f t="shared" si="864"/>
        <v>0</v>
      </c>
      <c r="W226" s="42"/>
      <c r="X226" s="68">
        <f t="shared" si="865"/>
        <v>0</v>
      </c>
      <c r="Y226" s="31">
        <v>99857.7</v>
      </c>
      <c r="Z226" s="31"/>
      <c r="AA226" s="31">
        <f t="shared" si="638"/>
        <v>99857.7</v>
      </c>
      <c r="AB226" s="31"/>
      <c r="AC226" s="31">
        <f t="shared" si="866"/>
        <v>99857.7</v>
      </c>
      <c r="AD226" s="31"/>
      <c r="AE226" s="31">
        <f t="shared" si="867"/>
        <v>99857.7</v>
      </c>
      <c r="AF226" s="31"/>
      <c r="AG226" s="31">
        <f t="shared" si="868"/>
        <v>99857.7</v>
      </c>
      <c r="AH226" s="31"/>
      <c r="AI226" s="31">
        <f t="shared" si="869"/>
        <v>99857.7</v>
      </c>
      <c r="AJ226" s="31"/>
      <c r="AK226" s="31">
        <f t="shared" si="870"/>
        <v>99857.7</v>
      </c>
      <c r="AL226" s="42"/>
      <c r="AM226" s="68">
        <f t="shared" si="871"/>
        <v>99857.7</v>
      </c>
      <c r="AN226" s="31">
        <v>0</v>
      </c>
      <c r="AO226" s="31"/>
      <c r="AP226" s="31">
        <f t="shared" si="645"/>
        <v>0</v>
      </c>
      <c r="AQ226" s="31"/>
      <c r="AR226" s="31">
        <f t="shared" si="872"/>
        <v>0</v>
      </c>
      <c r="AS226" s="31"/>
      <c r="AT226" s="31">
        <f t="shared" si="873"/>
        <v>0</v>
      </c>
      <c r="AU226" s="31"/>
      <c r="AV226" s="31">
        <f t="shared" si="874"/>
        <v>0</v>
      </c>
      <c r="AW226" s="31"/>
      <c r="AX226" s="31">
        <f t="shared" si="875"/>
        <v>0</v>
      </c>
      <c r="AY226" s="31"/>
      <c r="AZ226" s="31">
        <f t="shared" si="876"/>
        <v>0</v>
      </c>
      <c r="BA226" s="42"/>
      <c r="BB226" s="68">
        <f t="shared" si="877"/>
        <v>0</v>
      </c>
      <c r="BC226" s="25" t="s">
        <v>290</v>
      </c>
      <c r="BE226" s="8"/>
    </row>
    <row r="227" spans="1:58" ht="54" x14ac:dyDescent="0.35">
      <c r="A227" s="96" t="s">
        <v>256</v>
      </c>
      <c r="B227" s="101" t="s">
        <v>324</v>
      </c>
      <c r="C227" s="104" t="s">
        <v>32</v>
      </c>
      <c r="D227" s="31"/>
      <c r="E227" s="31"/>
      <c r="F227" s="31"/>
      <c r="G227" s="31">
        <v>2055.8510000000001</v>
      </c>
      <c r="H227" s="31">
        <f t="shared" si="857"/>
        <v>2055.8510000000001</v>
      </c>
      <c r="I227" s="31"/>
      <c r="J227" s="31">
        <f t="shared" si="858"/>
        <v>2055.8510000000001</v>
      </c>
      <c r="K227" s="31"/>
      <c r="L227" s="31">
        <f t="shared" si="859"/>
        <v>2055.8510000000001</v>
      </c>
      <c r="M227" s="31"/>
      <c r="N227" s="31">
        <f t="shared" si="860"/>
        <v>2055.8510000000001</v>
      </c>
      <c r="O227" s="68"/>
      <c r="P227" s="31">
        <f t="shared" si="861"/>
        <v>2055.8510000000001</v>
      </c>
      <c r="Q227" s="31"/>
      <c r="R227" s="31">
        <f t="shared" si="862"/>
        <v>2055.8510000000001</v>
      </c>
      <c r="S227" s="31"/>
      <c r="T227" s="31">
        <f t="shared" si="863"/>
        <v>2055.8510000000001</v>
      </c>
      <c r="U227" s="31"/>
      <c r="V227" s="31">
        <f t="shared" si="864"/>
        <v>2055.8510000000001</v>
      </c>
      <c r="W227" s="42"/>
      <c r="X227" s="68">
        <f t="shared" si="865"/>
        <v>2055.8510000000001</v>
      </c>
      <c r="Y227" s="31"/>
      <c r="Z227" s="31"/>
      <c r="AA227" s="31"/>
      <c r="AB227" s="31"/>
      <c r="AC227" s="31">
        <f t="shared" si="866"/>
        <v>0</v>
      </c>
      <c r="AD227" s="31"/>
      <c r="AE227" s="31">
        <f t="shared" si="867"/>
        <v>0</v>
      </c>
      <c r="AF227" s="31"/>
      <c r="AG227" s="31">
        <f t="shared" si="868"/>
        <v>0</v>
      </c>
      <c r="AH227" s="31"/>
      <c r="AI227" s="31">
        <f t="shared" si="869"/>
        <v>0</v>
      </c>
      <c r="AJ227" s="31"/>
      <c r="AK227" s="31">
        <f t="shared" si="870"/>
        <v>0</v>
      </c>
      <c r="AL227" s="42"/>
      <c r="AM227" s="68">
        <f t="shared" si="871"/>
        <v>0</v>
      </c>
      <c r="AN227" s="31"/>
      <c r="AO227" s="31"/>
      <c r="AP227" s="31"/>
      <c r="AQ227" s="31"/>
      <c r="AR227" s="31">
        <f t="shared" si="872"/>
        <v>0</v>
      </c>
      <c r="AS227" s="31"/>
      <c r="AT227" s="31">
        <f t="shared" si="873"/>
        <v>0</v>
      </c>
      <c r="AU227" s="31"/>
      <c r="AV227" s="31">
        <f t="shared" si="874"/>
        <v>0</v>
      </c>
      <c r="AW227" s="31"/>
      <c r="AX227" s="31">
        <f t="shared" si="875"/>
        <v>0</v>
      </c>
      <c r="AY227" s="31"/>
      <c r="AZ227" s="31">
        <f t="shared" si="876"/>
        <v>0</v>
      </c>
      <c r="BA227" s="42"/>
      <c r="BB227" s="68">
        <f t="shared" si="877"/>
        <v>0</v>
      </c>
      <c r="BC227" s="35" t="s">
        <v>325</v>
      </c>
      <c r="BE227" s="8"/>
    </row>
    <row r="228" spans="1:58" x14ac:dyDescent="0.35">
      <c r="A228" s="96"/>
      <c r="B228" s="101" t="s">
        <v>15</v>
      </c>
      <c r="C228" s="103"/>
      <c r="D228" s="33">
        <f>D229+D230+D231+D232+D233+D234+D235+D236+D237+D238+D239</f>
        <v>28465</v>
      </c>
      <c r="E228" s="33">
        <f>E229+E230+E231+E232+E233+E234+E235+E236+E237+E238+E239+E240</f>
        <v>0</v>
      </c>
      <c r="F228" s="33">
        <f t="shared" si="628"/>
        <v>28465</v>
      </c>
      <c r="G228" s="33">
        <f>G229+G230+G231+G232+G233+G234+G235+G236+G237+G238+G239+G240+G241+G242</f>
        <v>430.62</v>
      </c>
      <c r="H228" s="33">
        <f t="shared" si="857"/>
        <v>28895.62</v>
      </c>
      <c r="I228" s="33">
        <f>I229+I230+I231+I232+I233+I234+I235+I236+I237+I238+I239+I240+I241+I242</f>
        <v>0</v>
      </c>
      <c r="J228" s="33">
        <f t="shared" si="858"/>
        <v>28895.62</v>
      </c>
      <c r="K228" s="33">
        <f>K229+K230+K231+K232+K233+K234+K235+K236+K237+K238+K239+K240+K241+K242</f>
        <v>0</v>
      </c>
      <c r="L228" s="33">
        <f t="shared" si="859"/>
        <v>28895.62</v>
      </c>
      <c r="M228" s="33">
        <f>M229+M230+M231+M232+M233+M234+M235+M236+M237+M238+M239+M240+M241+M242</f>
        <v>0</v>
      </c>
      <c r="N228" s="33">
        <f t="shared" si="860"/>
        <v>28895.62</v>
      </c>
      <c r="O228" s="33">
        <f>O229+O230+O231+O232+O233+O234+O235+O236+O237+O238+O239+O240+O241+O242</f>
        <v>0</v>
      </c>
      <c r="P228" s="33">
        <f t="shared" si="861"/>
        <v>28895.62</v>
      </c>
      <c r="Q228" s="33">
        <f>Q229+Q230+Q231+Q232+Q233+Q234+Q235+Q236+Q237+Q238+Q239+Q240+Q241+Q242</f>
        <v>0</v>
      </c>
      <c r="R228" s="33">
        <f t="shared" si="862"/>
        <v>28895.62</v>
      </c>
      <c r="S228" s="33">
        <f>S229+S230+S231+S232+S233+S234+S235+S236+S237+S238+S239+S240+S241+S242</f>
        <v>0</v>
      </c>
      <c r="T228" s="33">
        <f t="shared" si="863"/>
        <v>28895.62</v>
      </c>
      <c r="U228" s="31">
        <f>U229+U230+U231+U232+U233+U234+U235+U236+U237+U238+U239+U240+U241+U242</f>
        <v>0</v>
      </c>
      <c r="V228" s="33">
        <f t="shared" si="864"/>
        <v>28895.62</v>
      </c>
      <c r="W228" s="33">
        <f>W229+W230+W231+W232+W233+W234+W235+W236+W237+W238+W239+W240+W241+W242</f>
        <v>0</v>
      </c>
      <c r="X228" s="68">
        <f t="shared" si="865"/>
        <v>28895.62</v>
      </c>
      <c r="Y228" s="33">
        <f>Y229+Y230+Y231+Y232+Y233+Y234+Y235+Y236+Y237+Y238+Y239</f>
        <v>109028.69999999998</v>
      </c>
      <c r="Z228" s="33">
        <f>Z229+Z230+Z231+Z232+Z233+Z234+Z235+Z236+Z237+Z238+Z239+Z240</f>
        <v>-968.39999999999964</v>
      </c>
      <c r="AA228" s="33">
        <f t="shared" si="638"/>
        <v>108060.29999999999</v>
      </c>
      <c r="AB228" s="33">
        <f>AB229+AB230+AB231+AB232+AB233+AB234+AB235+AB236+AB237+AB238+AB239+AB240+AB241+AB242</f>
        <v>0</v>
      </c>
      <c r="AC228" s="33">
        <f t="shared" si="866"/>
        <v>108060.29999999999</v>
      </c>
      <c r="AD228" s="33">
        <f>AD229+AD230+AD231+AD232+AD233+AD234+AD235+AD236+AD237+AD238+AD239+AD240+AD241+AD242</f>
        <v>0</v>
      </c>
      <c r="AE228" s="33">
        <f t="shared" si="867"/>
        <v>108060.29999999999</v>
      </c>
      <c r="AF228" s="33">
        <f>AF229+AF230+AF231+AF232+AF233+AF234+AF235+AF236+AF237+AF238+AF239+AF240+AF241+AF242</f>
        <v>0</v>
      </c>
      <c r="AG228" s="33">
        <f t="shared" si="868"/>
        <v>108060.29999999999</v>
      </c>
      <c r="AH228" s="33">
        <f>AH229+AH230+AH231+AH232+AH233+AH234+AH235+AH236+AH237+AH238+AH239+AH240+AH241+AH242</f>
        <v>0</v>
      </c>
      <c r="AI228" s="33">
        <f t="shared" si="869"/>
        <v>108060.29999999999</v>
      </c>
      <c r="AJ228" s="31">
        <f>AJ229+AJ230+AJ231+AJ232+AJ233+AJ234+AJ235+AJ236+AJ237+AJ238+AJ239+AJ240+AJ241+AJ242</f>
        <v>0</v>
      </c>
      <c r="AK228" s="33">
        <f t="shared" si="870"/>
        <v>108060.29999999999</v>
      </c>
      <c r="AL228" s="33">
        <f>AL229+AL230+AL231+AL232+AL233+AL234+AL235+AL236+AL237+AL238+AL239+AL240+AL241+AL242</f>
        <v>0</v>
      </c>
      <c r="AM228" s="68">
        <f t="shared" si="871"/>
        <v>108060.29999999999</v>
      </c>
      <c r="AN228" s="33">
        <f t="shared" ref="AN228" si="878">AN229+AN230+AN231+AN232+AN233+AN234+AN235+AN236+AN237+AN238+AN239</f>
        <v>182623.4</v>
      </c>
      <c r="AO228" s="33">
        <f>AO229+AO230+AO231+AO232+AO233+AO234+AO235+AO236+AO237+AO238+AO239+AO240</f>
        <v>-1866.5</v>
      </c>
      <c r="AP228" s="33">
        <f t="shared" si="645"/>
        <v>180756.9</v>
      </c>
      <c r="AQ228" s="33">
        <f>AQ229+AQ230+AQ231+AQ232+AQ233+AQ234+AQ235+AQ236+AQ237+AQ238+AQ239+AQ240+AQ241+AQ242</f>
        <v>0</v>
      </c>
      <c r="AR228" s="33">
        <f t="shared" si="872"/>
        <v>180756.9</v>
      </c>
      <c r="AS228" s="33">
        <f>AS229+AS230+AS231+AS232+AS233+AS234+AS235+AS236+AS237+AS238+AS239+AS240+AS241+AS242</f>
        <v>0</v>
      </c>
      <c r="AT228" s="33">
        <f t="shared" si="873"/>
        <v>180756.9</v>
      </c>
      <c r="AU228" s="33">
        <f>AU229+AU230+AU231+AU232+AU233+AU234+AU235+AU236+AU237+AU238+AU239+AU240+AU241+AU242</f>
        <v>0</v>
      </c>
      <c r="AV228" s="33">
        <f t="shared" si="874"/>
        <v>180756.9</v>
      </c>
      <c r="AW228" s="33">
        <f>AW229+AW230+AW231+AW232+AW233+AW234+AW235+AW236+AW237+AW238+AW239+AW240+AW241+AW242</f>
        <v>0</v>
      </c>
      <c r="AX228" s="33">
        <f t="shared" si="875"/>
        <v>180756.9</v>
      </c>
      <c r="AY228" s="31">
        <f>AY229+AY230+AY231+AY232+AY233+AY234+AY235+AY236+AY237+AY238+AY239+AY240+AY241+AY242</f>
        <v>0</v>
      </c>
      <c r="AZ228" s="33">
        <f t="shared" si="876"/>
        <v>180756.9</v>
      </c>
      <c r="BA228" s="33">
        <f>BA229+BA230+BA231+BA232+BA233+BA234+BA235+BA236+BA237+BA238+BA239+BA240+BA241+BA242</f>
        <v>0</v>
      </c>
      <c r="BB228" s="68">
        <f t="shared" si="877"/>
        <v>180756.9</v>
      </c>
      <c r="BC228" s="27"/>
      <c r="BD228" s="20"/>
      <c r="BE228" s="13"/>
      <c r="BF228" s="14"/>
    </row>
    <row r="229" spans="1:58" ht="54" x14ac:dyDescent="0.35">
      <c r="A229" s="96" t="s">
        <v>257</v>
      </c>
      <c r="B229" s="101" t="s">
        <v>132</v>
      </c>
      <c r="C229" s="104" t="s">
        <v>32</v>
      </c>
      <c r="D229" s="31">
        <v>0</v>
      </c>
      <c r="E229" s="31"/>
      <c r="F229" s="31">
        <f t="shared" si="628"/>
        <v>0</v>
      </c>
      <c r="G229" s="31"/>
      <c r="H229" s="31">
        <f t="shared" si="857"/>
        <v>0</v>
      </c>
      <c r="I229" s="31"/>
      <c r="J229" s="31">
        <f t="shared" si="858"/>
        <v>0</v>
      </c>
      <c r="K229" s="31"/>
      <c r="L229" s="31">
        <f t="shared" si="859"/>
        <v>0</v>
      </c>
      <c r="M229" s="31"/>
      <c r="N229" s="31">
        <f t="shared" si="860"/>
        <v>0</v>
      </c>
      <c r="O229" s="68"/>
      <c r="P229" s="31">
        <f t="shared" si="861"/>
        <v>0</v>
      </c>
      <c r="Q229" s="31"/>
      <c r="R229" s="31">
        <f t="shared" si="862"/>
        <v>0</v>
      </c>
      <c r="S229" s="31"/>
      <c r="T229" s="31">
        <f t="shared" si="863"/>
        <v>0</v>
      </c>
      <c r="U229" s="31"/>
      <c r="V229" s="31">
        <f t="shared" si="864"/>
        <v>0</v>
      </c>
      <c r="W229" s="42"/>
      <c r="X229" s="68">
        <f t="shared" si="865"/>
        <v>0</v>
      </c>
      <c r="Y229" s="31">
        <v>94683.9</v>
      </c>
      <c r="Z229" s="31">
        <v>0</v>
      </c>
      <c r="AA229" s="31">
        <f t="shared" si="638"/>
        <v>94683.9</v>
      </c>
      <c r="AB229" s="31">
        <v>0</v>
      </c>
      <c r="AC229" s="31">
        <f t="shared" si="866"/>
        <v>94683.9</v>
      </c>
      <c r="AD229" s="31">
        <v>0</v>
      </c>
      <c r="AE229" s="31">
        <f t="shared" si="867"/>
        <v>94683.9</v>
      </c>
      <c r="AF229" s="31">
        <v>0</v>
      </c>
      <c r="AG229" s="31">
        <f t="shared" si="868"/>
        <v>94683.9</v>
      </c>
      <c r="AH229" s="31">
        <v>0</v>
      </c>
      <c r="AI229" s="31">
        <f t="shared" si="869"/>
        <v>94683.9</v>
      </c>
      <c r="AJ229" s="31">
        <v>0</v>
      </c>
      <c r="AK229" s="31">
        <f t="shared" si="870"/>
        <v>94683.9</v>
      </c>
      <c r="AL229" s="42"/>
      <c r="AM229" s="68">
        <f t="shared" si="871"/>
        <v>94683.9</v>
      </c>
      <c r="AN229" s="31">
        <v>166194.4</v>
      </c>
      <c r="AO229" s="31">
        <f>-166194.4+164968.9</f>
        <v>-1225.5</v>
      </c>
      <c r="AP229" s="31">
        <f t="shared" si="645"/>
        <v>164968.9</v>
      </c>
      <c r="AQ229" s="31"/>
      <c r="AR229" s="31">
        <f t="shared" si="872"/>
        <v>164968.9</v>
      </c>
      <c r="AS229" s="31"/>
      <c r="AT229" s="31">
        <f t="shared" si="873"/>
        <v>164968.9</v>
      </c>
      <c r="AU229" s="31"/>
      <c r="AV229" s="31">
        <f t="shared" si="874"/>
        <v>164968.9</v>
      </c>
      <c r="AW229" s="31"/>
      <c r="AX229" s="31">
        <f t="shared" si="875"/>
        <v>164968.9</v>
      </c>
      <c r="AY229" s="31"/>
      <c r="AZ229" s="31">
        <f t="shared" si="876"/>
        <v>164968.9</v>
      </c>
      <c r="BA229" s="42"/>
      <c r="BB229" s="68">
        <f t="shared" si="877"/>
        <v>164968.9</v>
      </c>
      <c r="BC229" s="25" t="s">
        <v>291</v>
      </c>
      <c r="BE229" s="8"/>
    </row>
    <row r="230" spans="1:58" s="3" customFormat="1" ht="54" hidden="1" x14ac:dyDescent="0.35">
      <c r="A230" s="1" t="s">
        <v>258</v>
      </c>
      <c r="B230" s="39" t="s">
        <v>243</v>
      </c>
      <c r="C230" s="5" t="s">
        <v>32</v>
      </c>
      <c r="D230" s="31">
        <v>0</v>
      </c>
      <c r="E230" s="31"/>
      <c r="F230" s="31">
        <f t="shared" si="628"/>
        <v>0</v>
      </c>
      <c r="G230" s="31"/>
      <c r="H230" s="31">
        <f t="shared" si="857"/>
        <v>0</v>
      </c>
      <c r="I230" s="31"/>
      <c r="J230" s="31">
        <f t="shared" si="858"/>
        <v>0</v>
      </c>
      <c r="K230" s="31"/>
      <c r="L230" s="31">
        <f t="shared" si="859"/>
        <v>0</v>
      </c>
      <c r="M230" s="31"/>
      <c r="N230" s="31">
        <f t="shared" si="860"/>
        <v>0</v>
      </c>
      <c r="O230" s="68"/>
      <c r="P230" s="31">
        <f t="shared" si="861"/>
        <v>0</v>
      </c>
      <c r="Q230" s="31"/>
      <c r="R230" s="31">
        <f t="shared" si="862"/>
        <v>0</v>
      </c>
      <c r="S230" s="31"/>
      <c r="T230" s="31">
        <f t="shared" si="863"/>
        <v>0</v>
      </c>
      <c r="U230" s="31"/>
      <c r="V230" s="31">
        <f t="shared" si="864"/>
        <v>0</v>
      </c>
      <c r="W230" s="42"/>
      <c r="X230" s="31">
        <f t="shared" si="865"/>
        <v>0</v>
      </c>
      <c r="Y230" s="31">
        <v>7172.4</v>
      </c>
      <c r="Z230" s="31">
        <v>-7172.4</v>
      </c>
      <c r="AA230" s="31">
        <f t="shared" si="638"/>
        <v>0</v>
      </c>
      <c r="AB230" s="31"/>
      <c r="AC230" s="31">
        <f t="shared" si="866"/>
        <v>0</v>
      </c>
      <c r="AD230" s="31"/>
      <c r="AE230" s="31">
        <f t="shared" si="867"/>
        <v>0</v>
      </c>
      <c r="AF230" s="31"/>
      <c r="AG230" s="31">
        <f t="shared" si="868"/>
        <v>0</v>
      </c>
      <c r="AH230" s="31"/>
      <c r="AI230" s="31">
        <f t="shared" si="869"/>
        <v>0</v>
      </c>
      <c r="AJ230" s="31"/>
      <c r="AK230" s="31">
        <f t="shared" si="870"/>
        <v>0</v>
      </c>
      <c r="AL230" s="42"/>
      <c r="AM230" s="31">
        <f t="shared" si="871"/>
        <v>0</v>
      </c>
      <c r="AN230" s="31">
        <v>0</v>
      </c>
      <c r="AO230" s="31"/>
      <c r="AP230" s="31">
        <f t="shared" si="645"/>
        <v>0</v>
      </c>
      <c r="AQ230" s="31"/>
      <c r="AR230" s="31">
        <f t="shared" si="872"/>
        <v>0</v>
      </c>
      <c r="AS230" s="31"/>
      <c r="AT230" s="31">
        <f t="shared" si="873"/>
        <v>0</v>
      </c>
      <c r="AU230" s="31"/>
      <c r="AV230" s="31">
        <f t="shared" si="874"/>
        <v>0</v>
      </c>
      <c r="AW230" s="31"/>
      <c r="AX230" s="31">
        <f t="shared" si="875"/>
        <v>0</v>
      </c>
      <c r="AY230" s="31"/>
      <c r="AZ230" s="31">
        <f t="shared" si="876"/>
        <v>0</v>
      </c>
      <c r="BA230" s="42"/>
      <c r="BB230" s="31">
        <f t="shared" si="877"/>
        <v>0</v>
      </c>
      <c r="BC230" s="25" t="s">
        <v>292</v>
      </c>
      <c r="BD230" s="19" t="s">
        <v>51</v>
      </c>
      <c r="BE230" s="8"/>
    </row>
    <row r="231" spans="1:58" ht="54" x14ac:dyDescent="0.35">
      <c r="A231" s="96" t="s">
        <v>258</v>
      </c>
      <c r="B231" s="101" t="s">
        <v>244</v>
      </c>
      <c r="C231" s="104" t="s">
        <v>32</v>
      </c>
      <c r="D231" s="31">
        <v>0</v>
      </c>
      <c r="E231" s="31"/>
      <c r="F231" s="31">
        <f t="shared" si="628"/>
        <v>0</v>
      </c>
      <c r="G231" s="31"/>
      <c r="H231" s="31">
        <f t="shared" si="857"/>
        <v>0</v>
      </c>
      <c r="I231" s="31"/>
      <c r="J231" s="31">
        <f t="shared" si="858"/>
        <v>0</v>
      </c>
      <c r="K231" s="31"/>
      <c r="L231" s="31">
        <f t="shared" si="859"/>
        <v>0</v>
      </c>
      <c r="M231" s="31"/>
      <c r="N231" s="31">
        <f t="shared" si="860"/>
        <v>0</v>
      </c>
      <c r="O231" s="68"/>
      <c r="P231" s="31">
        <f t="shared" si="861"/>
        <v>0</v>
      </c>
      <c r="Q231" s="31"/>
      <c r="R231" s="31">
        <f t="shared" si="862"/>
        <v>0</v>
      </c>
      <c r="S231" s="31"/>
      <c r="T231" s="31">
        <f t="shared" si="863"/>
        <v>0</v>
      </c>
      <c r="U231" s="31"/>
      <c r="V231" s="31">
        <f t="shared" si="864"/>
        <v>0</v>
      </c>
      <c r="W231" s="42"/>
      <c r="X231" s="68">
        <f t="shared" si="865"/>
        <v>0</v>
      </c>
      <c r="Y231" s="31">
        <v>7172.4</v>
      </c>
      <c r="Z231" s="31">
        <v>-1574.9</v>
      </c>
      <c r="AA231" s="31">
        <f t="shared" si="638"/>
        <v>5597.5</v>
      </c>
      <c r="AB231" s="31"/>
      <c r="AC231" s="31">
        <f t="shared" si="866"/>
        <v>5597.5</v>
      </c>
      <c r="AD231" s="31"/>
      <c r="AE231" s="31">
        <f t="shared" si="867"/>
        <v>5597.5</v>
      </c>
      <c r="AF231" s="31"/>
      <c r="AG231" s="31">
        <f t="shared" si="868"/>
        <v>5597.5</v>
      </c>
      <c r="AH231" s="31"/>
      <c r="AI231" s="31">
        <f t="shared" si="869"/>
        <v>5597.5</v>
      </c>
      <c r="AJ231" s="31"/>
      <c r="AK231" s="31">
        <f t="shared" si="870"/>
        <v>5597.5</v>
      </c>
      <c r="AL231" s="42"/>
      <c r="AM231" s="68">
        <f t="shared" si="871"/>
        <v>5597.5</v>
      </c>
      <c r="AN231" s="31">
        <v>0</v>
      </c>
      <c r="AO231" s="31"/>
      <c r="AP231" s="31">
        <f t="shared" si="645"/>
        <v>0</v>
      </c>
      <c r="AQ231" s="31"/>
      <c r="AR231" s="31">
        <f t="shared" si="872"/>
        <v>0</v>
      </c>
      <c r="AS231" s="31"/>
      <c r="AT231" s="31">
        <f t="shared" si="873"/>
        <v>0</v>
      </c>
      <c r="AU231" s="31"/>
      <c r="AV231" s="31">
        <f t="shared" si="874"/>
        <v>0</v>
      </c>
      <c r="AW231" s="31"/>
      <c r="AX231" s="31">
        <f t="shared" si="875"/>
        <v>0</v>
      </c>
      <c r="AY231" s="31"/>
      <c r="AZ231" s="31">
        <f t="shared" si="876"/>
        <v>0</v>
      </c>
      <c r="BA231" s="42"/>
      <c r="BB231" s="68">
        <f t="shared" si="877"/>
        <v>0</v>
      </c>
      <c r="BC231" s="25" t="s">
        <v>293</v>
      </c>
      <c r="BE231" s="8"/>
    </row>
    <row r="232" spans="1:58" ht="54" x14ac:dyDescent="0.35">
      <c r="A232" s="96" t="s">
        <v>259</v>
      </c>
      <c r="B232" s="101" t="s">
        <v>245</v>
      </c>
      <c r="C232" s="104" t="s">
        <v>32</v>
      </c>
      <c r="D232" s="31">
        <v>2261.4</v>
      </c>
      <c r="E232" s="31"/>
      <c r="F232" s="31">
        <f t="shared" si="628"/>
        <v>2261.4</v>
      </c>
      <c r="G232" s="31"/>
      <c r="H232" s="31">
        <f t="shared" si="857"/>
        <v>2261.4</v>
      </c>
      <c r="I232" s="31"/>
      <c r="J232" s="31">
        <f t="shared" si="858"/>
        <v>2261.4</v>
      </c>
      <c r="K232" s="31"/>
      <c r="L232" s="31">
        <f t="shared" si="859"/>
        <v>2261.4</v>
      </c>
      <c r="M232" s="31"/>
      <c r="N232" s="31">
        <f t="shared" si="860"/>
        <v>2261.4</v>
      </c>
      <c r="O232" s="68">
        <v>-303.142</v>
      </c>
      <c r="P232" s="31">
        <f t="shared" si="861"/>
        <v>1958.258</v>
      </c>
      <c r="Q232" s="31"/>
      <c r="R232" s="31">
        <f t="shared" si="862"/>
        <v>1958.258</v>
      </c>
      <c r="S232" s="31"/>
      <c r="T232" s="31">
        <f t="shared" si="863"/>
        <v>1958.258</v>
      </c>
      <c r="U232" s="31"/>
      <c r="V232" s="31">
        <f t="shared" si="864"/>
        <v>1958.258</v>
      </c>
      <c r="W232" s="42"/>
      <c r="X232" s="68">
        <f t="shared" si="865"/>
        <v>1958.258</v>
      </c>
      <c r="Y232" s="31">
        <v>0</v>
      </c>
      <c r="Z232" s="31"/>
      <c r="AA232" s="31">
        <f t="shared" si="638"/>
        <v>0</v>
      </c>
      <c r="AB232" s="31"/>
      <c r="AC232" s="31">
        <f t="shared" si="866"/>
        <v>0</v>
      </c>
      <c r="AD232" s="31"/>
      <c r="AE232" s="31">
        <f t="shared" si="867"/>
        <v>0</v>
      </c>
      <c r="AF232" s="31"/>
      <c r="AG232" s="31">
        <f t="shared" si="868"/>
        <v>0</v>
      </c>
      <c r="AH232" s="31"/>
      <c r="AI232" s="31">
        <f t="shared" si="869"/>
        <v>0</v>
      </c>
      <c r="AJ232" s="31"/>
      <c r="AK232" s="31">
        <f t="shared" si="870"/>
        <v>0</v>
      </c>
      <c r="AL232" s="42"/>
      <c r="AM232" s="68">
        <f t="shared" si="871"/>
        <v>0</v>
      </c>
      <c r="AN232" s="31">
        <v>0</v>
      </c>
      <c r="AO232" s="31"/>
      <c r="AP232" s="31">
        <f t="shared" si="645"/>
        <v>0</v>
      </c>
      <c r="AQ232" s="31"/>
      <c r="AR232" s="31">
        <f t="shared" si="872"/>
        <v>0</v>
      </c>
      <c r="AS232" s="31"/>
      <c r="AT232" s="31">
        <f t="shared" si="873"/>
        <v>0</v>
      </c>
      <c r="AU232" s="31"/>
      <c r="AV232" s="31">
        <f t="shared" si="874"/>
        <v>0</v>
      </c>
      <c r="AW232" s="31"/>
      <c r="AX232" s="31">
        <f t="shared" si="875"/>
        <v>0</v>
      </c>
      <c r="AY232" s="31"/>
      <c r="AZ232" s="31">
        <f t="shared" si="876"/>
        <v>0</v>
      </c>
      <c r="BA232" s="42"/>
      <c r="BB232" s="68">
        <f t="shared" si="877"/>
        <v>0</v>
      </c>
      <c r="BC232" s="25" t="s">
        <v>294</v>
      </c>
      <c r="BE232" s="8"/>
    </row>
    <row r="233" spans="1:58" s="3" customFormat="1" ht="54" hidden="1" x14ac:dyDescent="0.35">
      <c r="A233" s="1" t="s">
        <v>330</v>
      </c>
      <c r="B233" s="39" t="s">
        <v>246</v>
      </c>
      <c r="C233" s="5" t="s">
        <v>32</v>
      </c>
      <c r="D233" s="31">
        <v>574.9</v>
      </c>
      <c r="E233" s="31">
        <v>-574.9</v>
      </c>
      <c r="F233" s="31">
        <f t="shared" si="628"/>
        <v>0</v>
      </c>
      <c r="G233" s="31"/>
      <c r="H233" s="31">
        <f t="shared" si="857"/>
        <v>0</v>
      </c>
      <c r="I233" s="31"/>
      <c r="J233" s="31">
        <f t="shared" si="858"/>
        <v>0</v>
      </c>
      <c r="K233" s="31"/>
      <c r="L233" s="31">
        <f t="shared" si="859"/>
        <v>0</v>
      </c>
      <c r="M233" s="31"/>
      <c r="N233" s="31">
        <f t="shared" si="860"/>
        <v>0</v>
      </c>
      <c r="O233" s="68"/>
      <c r="P233" s="31">
        <f t="shared" si="861"/>
        <v>0</v>
      </c>
      <c r="Q233" s="31"/>
      <c r="R233" s="31">
        <f t="shared" si="862"/>
        <v>0</v>
      </c>
      <c r="S233" s="31"/>
      <c r="T233" s="31">
        <f t="shared" si="863"/>
        <v>0</v>
      </c>
      <c r="U233" s="31"/>
      <c r="V233" s="31">
        <f t="shared" si="864"/>
        <v>0</v>
      </c>
      <c r="W233" s="42"/>
      <c r="X233" s="31">
        <f t="shared" si="865"/>
        <v>0</v>
      </c>
      <c r="Y233" s="31">
        <v>0</v>
      </c>
      <c r="Z233" s="31"/>
      <c r="AA233" s="31">
        <f t="shared" si="638"/>
        <v>0</v>
      </c>
      <c r="AB233" s="31"/>
      <c r="AC233" s="31">
        <f t="shared" si="866"/>
        <v>0</v>
      </c>
      <c r="AD233" s="31"/>
      <c r="AE233" s="31">
        <f t="shared" si="867"/>
        <v>0</v>
      </c>
      <c r="AF233" s="31"/>
      <c r="AG233" s="31">
        <f t="shared" si="868"/>
        <v>0</v>
      </c>
      <c r="AH233" s="31"/>
      <c r="AI233" s="31">
        <f t="shared" si="869"/>
        <v>0</v>
      </c>
      <c r="AJ233" s="31"/>
      <c r="AK233" s="31">
        <f t="shared" si="870"/>
        <v>0</v>
      </c>
      <c r="AL233" s="42"/>
      <c r="AM233" s="31">
        <f t="shared" si="871"/>
        <v>0</v>
      </c>
      <c r="AN233" s="31">
        <v>7574</v>
      </c>
      <c r="AO233" s="31">
        <v>-7574</v>
      </c>
      <c r="AP233" s="31">
        <f t="shared" si="645"/>
        <v>0</v>
      </c>
      <c r="AQ233" s="31"/>
      <c r="AR233" s="31">
        <f t="shared" si="872"/>
        <v>0</v>
      </c>
      <c r="AS233" s="31"/>
      <c r="AT233" s="31">
        <f t="shared" si="873"/>
        <v>0</v>
      </c>
      <c r="AU233" s="31"/>
      <c r="AV233" s="31">
        <f t="shared" si="874"/>
        <v>0</v>
      </c>
      <c r="AW233" s="31"/>
      <c r="AX233" s="31">
        <f t="shared" si="875"/>
        <v>0</v>
      </c>
      <c r="AY233" s="31"/>
      <c r="AZ233" s="31">
        <f t="shared" si="876"/>
        <v>0</v>
      </c>
      <c r="BA233" s="42"/>
      <c r="BB233" s="31">
        <f t="shared" si="877"/>
        <v>0</v>
      </c>
      <c r="BC233" s="25" t="s">
        <v>295</v>
      </c>
      <c r="BD233" s="19" t="s">
        <v>51</v>
      </c>
      <c r="BE233" s="8"/>
    </row>
    <row r="234" spans="1:58" ht="54" x14ac:dyDescent="0.35">
      <c r="A234" s="96" t="s">
        <v>330</v>
      </c>
      <c r="B234" s="101" t="s">
        <v>247</v>
      </c>
      <c r="C234" s="104" t="s">
        <v>32</v>
      </c>
      <c r="D234" s="31">
        <v>0</v>
      </c>
      <c r="E234" s="31"/>
      <c r="F234" s="31">
        <f t="shared" si="628"/>
        <v>0</v>
      </c>
      <c r="G234" s="31"/>
      <c r="H234" s="31">
        <f t="shared" si="857"/>
        <v>0</v>
      </c>
      <c r="I234" s="31"/>
      <c r="J234" s="31">
        <f t="shared" si="858"/>
        <v>0</v>
      </c>
      <c r="K234" s="31"/>
      <c r="L234" s="31">
        <f t="shared" si="859"/>
        <v>0</v>
      </c>
      <c r="M234" s="31"/>
      <c r="N234" s="31">
        <f t="shared" si="860"/>
        <v>0</v>
      </c>
      <c r="O234" s="68"/>
      <c r="P234" s="31">
        <f t="shared" si="861"/>
        <v>0</v>
      </c>
      <c r="Q234" s="31"/>
      <c r="R234" s="31">
        <f t="shared" si="862"/>
        <v>0</v>
      </c>
      <c r="S234" s="31"/>
      <c r="T234" s="31">
        <f t="shared" si="863"/>
        <v>0</v>
      </c>
      <c r="U234" s="31"/>
      <c r="V234" s="31">
        <f t="shared" si="864"/>
        <v>0</v>
      </c>
      <c r="W234" s="42"/>
      <c r="X234" s="68">
        <f t="shared" si="865"/>
        <v>0</v>
      </c>
      <c r="Y234" s="31">
        <v>0</v>
      </c>
      <c r="Z234" s="31"/>
      <c r="AA234" s="31">
        <f t="shared" si="638"/>
        <v>0</v>
      </c>
      <c r="AB234" s="31"/>
      <c r="AC234" s="31">
        <f t="shared" si="866"/>
        <v>0</v>
      </c>
      <c r="AD234" s="31"/>
      <c r="AE234" s="31">
        <f t="shared" si="867"/>
        <v>0</v>
      </c>
      <c r="AF234" s="31"/>
      <c r="AG234" s="31">
        <f t="shared" si="868"/>
        <v>0</v>
      </c>
      <c r="AH234" s="31"/>
      <c r="AI234" s="31">
        <f t="shared" si="869"/>
        <v>0</v>
      </c>
      <c r="AJ234" s="31"/>
      <c r="AK234" s="31">
        <f t="shared" si="870"/>
        <v>0</v>
      </c>
      <c r="AL234" s="42"/>
      <c r="AM234" s="68">
        <f t="shared" si="871"/>
        <v>0</v>
      </c>
      <c r="AN234" s="31">
        <v>640.5</v>
      </c>
      <c r="AO234" s="31"/>
      <c r="AP234" s="31">
        <f t="shared" si="645"/>
        <v>640.5</v>
      </c>
      <c r="AQ234" s="31"/>
      <c r="AR234" s="31">
        <f t="shared" si="872"/>
        <v>640.5</v>
      </c>
      <c r="AS234" s="31"/>
      <c r="AT234" s="31">
        <f t="shared" si="873"/>
        <v>640.5</v>
      </c>
      <c r="AU234" s="31"/>
      <c r="AV234" s="31">
        <f t="shared" si="874"/>
        <v>640.5</v>
      </c>
      <c r="AW234" s="31"/>
      <c r="AX234" s="31">
        <f t="shared" si="875"/>
        <v>640.5</v>
      </c>
      <c r="AY234" s="31"/>
      <c r="AZ234" s="31">
        <f t="shared" si="876"/>
        <v>640.5</v>
      </c>
      <c r="BA234" s="42"/>
      <c r="BB234" s="68">
        <f t="shared" si="877"/>
        <v>640.5</v>
      </c>
      <c r="BC234" s="25" t="s">
        <v>296</v>
      </c>
      <c r="BE234" s="8"/>
    </row>
    <row r="235" spans="1:58" ht="54" x14ac:dyDescent="0.35">
      <c r="A235" s="96" t="s">
        <v>331</v>
      </c>
      <c r="B235" s="101" t="s">
        <v>248</v>
      </c>
      <c r="C235" s="104" t="s">
        <v>32</v>
      </c>
      <c r="D235" s="31">
        <v>0</v>
      </c>
      <c r="E235" s="31"/>
      <c r="F235" s="31">
        <f t="shared" si="628"/>
        <v>0</v>
      </c>
      <c r="G235" s="31"/>
      <c r="H235" s="31">
        <f t="shared" si="857"/>
        <v>0</v>
      </c>
      <c r="I235" s="31"/>
      <c r="J235" s="31">
        <f t="shared" si="858"/>
        <v>0</v>
      </c>
      <c r="K235" s="31"/>
      <c r="L235" s="31">
        <f t="shared" si="859"/>
        <v>0</v>
      </c>
      <c r="M235" s="31"/>
      <c r="N235" s="31">
        <f t="shared" si="860"/>
        <v>0</v>
      </c>
      <c r="O235" s="68"/>
      <c r="P235" s="31">
        <f t="shared" si="861"/>
        <v>0</v>
      </c>
      <c r="Q235" s="31"/>
      <c r="R235" s="31">
        <f t="shared" si="862"/>
        <v>0</v>
      </c>
      <c r="S235" s="31"/>
      <c r="T235" s="31">
        <f t="shared" si="863"/>
        <v>0</v>
      </c>
      <c r="U235" s="31"/>
      <c r="V235" s="31">
        <f t="shared" si="864"/>
        <v>0</v>
      </c>
      <c r="W235" s="42"/>
      <c r="X235" s="68">
        <f t="shared" si="865"/>
        <v>0</v>
      </c>
      <c r="Y235" s="31">
        <v>0</v>
      </c>
      <c r="Z235" s="31">
        <v>606.5</v>
      </c>
      <c r="AA235" s="31">
        <f t="shared" si="638"/>
        <v>606.5</v>
      </c>
      <c r="AB235" s="31"/>
      <c r="AC235" s="31">
        <f t="shared" si="866"/>
        <v>606.5</v>
      </c>
      <c r="AD235" s="31"/>
      <c r="AE235" s="31">
        <f t="shared" si="867"/>
        <v>606.5</v>
      </c>
      <c r="AF235" s="31"/>
      <c r="AG235" s="31">
        <f t="shared" si="868"/>
        <v>606.5</v>
      </c>
      <c r="AH235" s="31"/>
      <c r="AI235" s="31">
        <f t="shared" si="869"/>
        <v>606.5</v>
      </c>
      <c r="AJ235" s="31"/>
      <c r="AK235" s="31">
        <f t="shared" si="870"/>
        <v>606.5</v>
      </c>
      <c r="AL235" s="42"/>
      <c r="AM235" s="68">
        <f t="shared" si="871"/>
        <v>606.5</v>
      </c>
      <c r="AN235" s="31">
        <v>640.5</v>
      </c>
      <c r="AO235" s="31">
        <v>6933</v>
      </c>
      <c r="AP235" s="31">
        <f t="shared" si="645"/>
        <v>7573.5</v>
      </c>
      <c r="AQ235" s="31"/>
      <c r="AR235" s="31">
        <f t="shared" si="872"/>
        <v>7573.5</v>
      </c>
      <c r="AS235" s="31"/>
      <c r="AT235" s="31">
        <f t="shared" si="873"/>
        <v>7573.5</v>
      </c>
      <c r="AU235" s="31"/>
      <c r="AV235" s="31">
        <f t="shared" si="874"/>
        <v>7573.5</v>
      </c>
      <c r="AW235" s="31"/>
      <c r="AX235" s="31">
        <f t="shared" si="875"/>
        <v>7573.5</v>
      </c>
      <c r="AY235" s="31"/>
      <c r="AZ235" s="31">
        <f t="shared" si="876"/>
        <v>7573.5</v>
      </c>
      <c r="BA235" s="42"/>
      <c r="BB235" s="68">
        <f t="shared" si="877"/>
        <v>7573.5</v>
      </c>
      <c r="BC235" s="25" t="s">
        <v>297</v>
      </c>
      <c r="BE235" s="8"/>
    </row>
    <row r="236" spans="1:58" ht="54" x14ac:dyDescent="0.35">
      <c r="A236" s="96" t="s">
        <v>332</v>
      </c>
      <c r="B236" s="101" t="s">
        <v>249</v>
      </c>
      <c r="C236" s="104" t="s">
        <v>32</v>
      </c>
      <c r="D236" s="31">
        <v>574.9</v>
      </c>
      <c r="E236" s="31"/>
      <c r="F236" s="31">
        <f t="shared" si="628"/>
        <v>574.9</v>
      </c>
      <c r="G236" s="31"/>
      <c r="H236" s="31">
        <f t="shared" si="857"/>
        <v>574.9</v>
      </c>
      <c r="I236" s="31"/>
      <c r="J236" s="31">
        <f t="shared" si="858"/>
        <v>574.9</v>
      </c>
      <c r="K236" s="31"/>
      <c r="L236" s="31">
        <f t="shared" si="859"/>
        <v>574.9</v>
      </c>
      <c r="M236" s="31"/>
      <c r="N236" s="31">
        <f t="shared" si="860"/>
        <v>574.9</v>
      </c>
      <c r="O236" s="68"/>
      <c r="P236" s="31">
        <f t="shared" si="861"/>
        <v>574.9</v>
      </c>
      <c r="Q236" s="31"/>
      <c r="R236" s="31">
        <f t="shared" si="862"/>
        <v>574.9</v>
      </c>
      <c r="S236" s="31"/>
      <c r="T236" s="31">
        <f t="shared" si="863"/>
        <v>574.9</v>
      </c>
      <c r="U236" s="31"/>
      <c r="V236" s="31">
        <f t="shared" si="864"/>
        <v>574.9</v>
      </c>
      <c r="W236" s="42"/>
      <c r="X236" s="68">
        <f t="shared" si="865"/>
        <v>574.9</v>
      </c>
      <c r="Y236" s="31">
        <v>0</v>
      </c>
      <c r="Z236" s="31">
        <v>7172.4</v>
      </c>
      <c r="AA236" s="31">
        <f t="shared" si="638"/>
        <v>7172.4</v>
      </c>
      <c r="AB236" s="31"/>
      <c r="AC236" s="31">
        <f t="shared" si="866"/>
        <v>7172.4</v>
      </c>
      <c r="AD236" s="31"/>
      <c r="AE236" s="31">
        <f t="shared" si="867"/>
        <v>7172.4</v>
      </c>
      <c r="AF236" s="31"/>
      <c r="AG236" s="31">
        <f t="shared" si="868"/>
        <v>7172.4</v>
      </c>
      <c r="AH236" s="31"/>
      <c r="AI236" s="31">
        <f t="shared" si="869"/>
        <v>7172.4</v>
      </c>
      <c r="AJ236" s="31"/>
      <c r="AK236" s="31">
        <f t="shared" si="870"/>
        <v>7172.4</v>
      </c>
      <c r="AL236" s="42"/>
      <c r="AM236" s="68">
        <f t="shared" si="871"/>
        <v>7172.4</v>
      </c>
      <c r="AN236" s="31">
        <v>7574</v>
      </c>
      <c r="AO236" s="31">
        <v>-7574</v>
      </c>
      <c r="AP236" s="31">
        <f t="shared" si="645"/>
        <v>0</v>
      </c>
      <c r="AQ236" s="31"/>
      <c r="AR236" s="31">
        <f t="shared" si="872"/>
        <v>0</v>
      </c>
      <c r="AS236" s="31"/>
      <c r="AT236" s="31">
        <f t="shared" si="873"/>
        <v>0</v>
      </c>
      <c r="AU236" s="31"/>
      <c r="AV236" s="31">
        <f t="shared" si="874"/>
        <v>0</v>
      </c>
      <c r="AW236" s="31"/>
      <c r="AX236" s="31">
        <f t="shared" si="875"/>
        <v>0</v>
      </c>
      <c r="AY236" s="31"/>
      <c r="AZ236" s="31">
        <f t="shared" si="876"/>
        <v>0</v>
      </c>
      <c r="BA236" s="42"/>
      <c r="BB236" s="68">
        <f t="shared" si="877"/>
        <v>0</v>
      </c>
      <c r="BC236" s="25" t="s">
        <v>298</v>
      </c>
      <c r="BE236" s="8"/>
    </row>
    <row r="237" spans="1:58" ht="54" x14ac:dyDescent="0.35">
      <c r="A237" s="96" t="s">
        <v>333</v>
      </c>
      <c r="B237" s="101" t="s">
        <v>250</v>
      </c>
      <c r="C237" s="104" t="s">
        <v>32</v>
      </c>
      <c r="D237" s="31">
        <v>7937.8</v>
      </c>
      <c r="E237" s="31"/>
      <c r="F237" s="31">
        <f t="shared" si="628"/>
        <v>7937.8</v>
      </c>
      <c r="G237" s="31"/>
      <c r="H237" s="31">
        <f t="shared" si="857"/>
        <v>7937.8</v>
      </c>
      <c r="I237" s="31"/>
      <c r="J237" s="31">
        <f t="shared" si="858"/>
        <v>7937.8</v>
      </c>
      <c r="K237" s="31"/>
      <c r="L237" s="31">
        <f t="shared" si="859"/>
        <v>7937.8</v>
      </c>
      <c r="M237" s="31"/>
      <c r="N237" s="31">
        <f t="shared" si="860"/>
        <v>7937.8</v>
      </c>
      <c r="O237" s="68"/>
      <c r="P237" s="31">
        <f t="shared" si="861"/>
        <v>7937.8</v>
      </c>
      <c r="Q237" s="31"/>
      <c r="R237" s="31">
        <f t="shared" si="862"/>
        <v>7937.8</v>
      </c>
      <c r="S237" s="31"/>
      <c r="T237" s="31">
        <f t="shared" si="863"/>
        <v>7937.8</v>
      </c>
      <c r="U237" s="31"/>
      <c r="V237" s="31">
        <f t="shared" si="864"/>
        <v>7937.8</v>
      </c>
      <c r="W237" s="42"/>
      <c r="X237" s="68">
        <f t="shared" si="865"/>
        <v>7937.8</v>
      </c>
      <c r="Y237" s="31">
        <v>0</v>
      </c>
      <c r="Z237" s="31"/>
      <c r="AA237" s="31">
        <f t="shared" si="638"/>
        <v>0</v>
      </c>
      <c r="AB237" s="31"/>
      <c r="AC237" s="31">
        <f t="shared" si="866"/>
        <v>0</v>
      </c>
      <c r="AD237" s="31"/>
      <c r="AE237" s="31">
        <f t="shared" si="867"/>
        <v>0</v>
      </c>
      <c r="AF237" s="31"/>
      <c r="AG237" s="31">
        <f t="shared" si="868"/>
        <v>0</v>
      </c>
      <c r="AH237" s="31"/>
      <c r="AI237" s="31">
        <f t="shared" si="869"/>
        <v>0</v>
      </c>
      <c r="AJ237" s="31"/>
      <c r="AK237" s="31">
        <f t="shared" si="870"/>
        <v>0</v>
      </c>
      <c r="AL237" s="42"/>
      <c r="AM237" s="68">
        <f t="shared" si="871"/>
        <v>0</v>
      </c>
      <c r="AN237" s="31">
        <v>0</v>
      </c>
      <c r="AO237" s="31"/>
      <c r="AP237" s="31">
        <f t="shared" si="645"/>
        <v>0</v>
      </c>
      <c r="AQ237" s="31"/>
      <c r="AR237" s="31">
        <f t="shared" si="872"/>
        <v>0</v>
      </c>
      <c r="AS237" s="31"/>
      <c r="AT237" s="31">
        <f t="shared" si="873"/>
        <v>0</v>
      </c>
      <c r="AU237" s="31"/>
      <c r="AV237" s="31">
        <f t="shared" si="874"/>
        <v>0</v>
      </c>
      <c r="AW237" s="31"/>
      <c r="AX237" s="31">
        <f t="shared" si="875"/>
        <v>0</v>
      </c>
      <c r="AY237" s="31"/>
      <c r="AZ237" s="31">
        <f t="shared" si="876"/>
        <v>0</v>
      </c>
      <c r="BA237" s="42"/>
      <c r="BB237" s="68">
        <f t="shared" si="877"/>
        <v>0</v>
      </c>
      <c r="BC237" s="25" t="s">
        <v>299</v>
      </c>
      <c r="BE237" s="8"/>
    </row>
    <row r="238" spans="1:58" ht="54" x14ac:dyDescent="0.35">
      <c r="A238" s="96" t="s">
        <v>334</v>
      </c>
      <c r="B238" s="101" t="s">
        <v>251</v>
      </c>
      <c r="C238" s="104" t="s">
        <v>32</v>
      </c>
      <c r="D238" s="31">
        <v>8382.9</v>
      </c>
      <c r="E238" s="31"/>
      <c r="F238" s="31">
        <f t="shared" si="628"/>
        <v>8382.9</v>
      </c>
      <c r="G238" s="31"/>
      <c r="H238" s="31">
        <f t="shared" si="857"/>
        <v>8382.9</v>
      </c>
      <c r="I238" s="31"/>
      <c r="J238" s="31">
        <f t="shared" si="858"/>
        <v>8382.9</v>
      </c>
      <c r="K238" s="31"/>
      <c r="L238" s="31">
        <f t="shared" si="859"/>
        <v>8382.9</v>
      </c>
      <c r="M238" s="31"/>
      <c r="N238" s="31">
        <f t="shared" si="860"/>
        <v>8382.9</v>
      </c>
      <c r="O238" s="68"/>
      <c r="P238" s="31">
        <f t="shared" si="861"/>
        <v>8382.9</v>
      </c>
      <c r="Q238" s="31"/>
      <c r="R238" s="31">
        <f t="shared" si="862"/>
        <v>8382.9</v>
      </c>
      <c r="S238" s="31"/>
      <c r="T238" s="31">
        <f t="shared" si="863"/>
        <v>8382.9</v>
      </c>
      <c r="U238" s="31"/>
      <c r="V238" s="31">
        <f t="shared" si="864"/>
        <v>8382.9</v>
      </c>
      <c r="W238" s="42"/>
      <c r="X238" s="68">
        <f t="shared" si="865"/>
        <v>8382.9</v>
      </c>
      <c r="Y238" s="31">
        <v>0</v>
      </c>
      <c r="Z238" s="31"/>
      <c r="AA238" s="31">
        <f t="shared" si="638"/>
        <v>0</v>
      </c>
      <c r="AB238" s="31"/>
      <c r="AC238" s="31">
        <f t="shared" si="866"/>
        <v>0</v>
      </c>
      <c r="AD238" s="31"/>
      <c r="AE238" s="31">
        <f t="shared" si="867"/>
        <v>0</v>
      </c>
      <c r="AF238" s="31"/>
      <c r="AG238" s="31">
        <f t="shared" si="868"/>
        <v>0</v>
      </c>
      <c r="AH238" s="31"/>
      <c r="AI238" s="31">
        <f t="shared" si="869"/>
        <v>0</v>
      </c>
      <c r="AJ238" s="31"/>
      <c r="AK238" s="31">
        <f t="shared" si="870"/>
        <v>0</v>
      </c>
      <c r="AL238" s="42"/>
      <c r="AM238" s="68">
        <f t="shared" si="871"/>
        <v>0</v>
      </c>
      <c r="AN238" s="31">
        <v>0</v>
      </c>
      <c r="AO238" s="31"/>
      <c r="AP238" s="31">
        <f t="shared" si="645"/>
        <v>0</v>
      </c>
      <c r="AQ238" s="31"/>
      <c r="AR238" s="31">
        <f t="shared" si="872"/>
        <v>0</v>
      </c>
      <c r="AS238" s="31"/>
      <c r="AT238" s="31">
        <f t="shared" si="873"/>
        <v>0</v>
      </c>
      <c r="AU238" s="31"/>
      <c r="AV238" s="31">
        <f t="shared" si="874"/>
        <v>0</v>
      </c>
      <c r="AW238" s="31"/>
      <c r="AX238" s="31">
        <f t="shared" si="875"/>
        <v>0</v>
      </c>
      <c r="AY238" s="31"/>
      <c r="AZ238" s="31">
        <f t="shared" si="876"/>
        <v>0</v>
      </c>
      <c r="BA238" s="42"/>
      <c r="BB238" s="68">
        <f t="shared" si="877"/>
        <v>0</v>
      </c>
      <c r="BC238" s="25" t="s">
        <v>300</v>
      </c>
      <c r="BE238" s="8"/>
    </row>
    <row r="239" spans="1:58" ht="54" x14ac:dyDescent="0.35">
      <c r="A239" s="96" t="s">
        <v>348</v>
      </c>
      <c r="B239" s="101" t="s">
        <v>252</v>
      </c>
      <c r="C239" s="104" t="s">
        <v>32</v>
      </c>
      <c r="D239" s="31">
        <v>8733.1</v>
      </c>
      <c r="E239" s="31"/>
      <c r="F239" s="31">
        <f t="shared" si="628"/>
        <v>8733.1</v>
      </c>
      <c r="G239" s="31"/>
      <c r="H239" s="31">
        <f t="shared" si="857"/>
        <v>8733.1</v>
      </c>
      <c r="I239" s="31"/>
      <c r="J239" s="31">
        <f t="shared" si="858"/>
        <v>8733.1</v>
      </c>
      <c r="K239" s="31"/>
      <c r="L239" s="31">
        <f t="shared" si="859"/>
        <v>8733.1</v>
      </c>
      <c r="M239" s="31"/>
      <c r="N239" s="31">
        <f t="shared" si="860"/>
        <v>8733.1</v>
      </c>
      <c r="O239" s="68"/>
      <c r="P239" s="31">
        <f t="shared" si="861"/>
        <v>8733.1</v>
      </c>
      <c r="Q239" s="31"/>
      <c r="R239" s="31">
        <f t="shared" si="862"/>
        <v>8733.1</v>
      </c>
      <c r="S239" s="31"/>
      <c r="T239" s="31">
        <f t="shared" si="863"/>
        <v>8733.1</v>
      </c>
      <c r="U239" s="31"/>
      <c r="V239" s="31">
        <f t="shared" si="864"/>
        <v>8733.1</v>
      </c>
      <c r="W239" s="42"/>
      <c r="X239" s="68">
        <f t="shared" si="865"/>
        <v>8733.1</v>
      </c>
      <c r="Y239" s="31">
        <v>0</v>
      </c>
      <c r="Z239" s="31"/>
      <c r="AA239" s="31">
        <f t="shared" si="638"/>
        <v>0</v>
      </c>
      <c r="AB239" s="31"/>
      <c r="AC239" s="31">
        <f t="shared" si="866"/>
        <v>0</v>
      </c>
      <c r="AD239" s="31"/>
      <c r="AE239" s="31">
        <f t="shared" si="867"/>
        <v>0</v>
      </c>
      <c r="AF239" s="31"/>
      <c r="AG239" s="31">
        <f t="shared" si="868"/>
        <v>0</v>
      </c>
      <c r="AH239" s="31"/>
      <c r="AI239" s="31">
        <f t="shared" si="869"/>
        <v>0</v>
      </c>
      <c r="AJ239" s="31"/>
      <c r="AK239" s="31">
        <f t="shared" si="870"/>
        <v>0</v>
      </c>
      <c r="AL239" s="42"/>
      <c r="AM239" s="68">
        <f t="shared" si="871"/>
        <v>0</v>
      </c>
      <c r="AN239" s="31">
        <v>0</v>
      </c>
      <c r="AO239" s="31"/>
      <c r="AP239" s="31">
        <f t="shared" si="645"/>
        <v>0</v>
      </c>
      <c r="AQ239" s="31"/>
      <c r="AR239" s="31">
        <f t="shared" si="872"/>
        <v>0</v>
      </c>
      <c r="AS239" s="31"/>
      <c r="AT239" s="31">
        <f t="shared" si="873"/>
        <v>0</v>
      </c>
      <c r="AU239" s="31"/>
      <c r="AV239" s="31">
        <f t="shared" si="874"/>
        <v>0</v>
      </c>
      <c r="AW239" s="31"/>
      <c r="AX239" s="31">
        <f t="shared" si="875"/>
        <v>0</v>
      </c>
      <c r="AY239" s="31"/>
      <c r="AZ239" s="31">
        <f t="shared" si="876"/>
        <v>0</v>
      </c>
      <c r="BA239" s="42"/>
      <c r="BB239" s="68">
        <f t="shared" si="877"/>
        <v>0</v>
      </c>
      <c r="BC239" s="25" t="s">
        <v>301</v>
      </c>
      <c r="BE239" s="8"/>
    </row>
    <row r="240" spans="1:58" ht="54" x14ac:dyDescent="0.35">
      <c r="A240" s="96" t="s">
        <v>349</v>
      </c>
      <c r="B240" s="101" t="s">
        <v>305</v>
      </c>
      <c r="C240" s="104" t="s">
        <v>32</v>
      </c>
      <c r="D240" s="31"/>
      <c r="E240" s="31">
        <v>574.9</v>
      </c>
      <c r="F240" s="31">
        <f t="shared" si="628"/>
        <v>574.9</v>
      </c>
      <c r="G240" s="31"/>
      <c r="H240" s="31">
        <f t="shared" si="857"/>
        <v>574.9</v>
      </c>
      <c r="I240" s="31"/>
      <c r="J240" s="31">
        <f t="shared" si="858"/>
        <v>574.9</v>
      </c>
      <c r="K240" s="31"/>
      <c r="L240" s="31">
        <f t="shared" si="859"/>
        <v>574.9</v>
      </c>
      <c r="M240" s="31"/>
      <c r="N240" s="31">
        <f t="shared" si="860"/>
        <v>574.9</v>
      </c>
      <c r="O240" s="68"/>
      <c r="P240" s="31">
        <f t="shared" si="861"/>
        <v>574.9</v>
      </c>
      <c r="Q240" s="31"/>
      <c r="R240" s="31">
        <f t="shared" si="862"/>
        <v>574.9</v>
      </c>
      <c r="S240" s="31"/>
      <c r="T240" s="31">
        <f t="shared" si="863"/>
        <v>574.9</v>
      </c>
      <c r="U240" s="31"/>
      <c r="V240" s="31">
        <f t="shared" si="864"/>
        <v>574.9</v>
      </c>
      <c r="W240" s="42"/>
      <c r="X240" s="68">
        <f t="shared" si="865"/>
        <v>574.9</v>
      </c>
      <c r="Y240" s="31"/>
      <c r="Z240" s="31"/>
      <c r="AA240" s="31">
        <f t="shared" si="638"/>
        <v>0</v>
      </c>
      <c r="AB240" s="31"/>
      <c r="AC240" s="31">
        <f t="shared" si="866"/>
        <v>0</v>
      </c>
      <c r="AD240" s="31"/>
      <c r="AE240" s="31">
        <f t="shared" si="867"/>
        <v>0</v>
      </c>
      <c r="AF240" s="31"/>
      <c r="AG240" s="31">
        <f t="shared" si="868"/>
        <v>0</v>
      </c>
      <c r="AH240" s="31"/>
      <c r="AI240" s="31">
        <f t="shared" si="869"/>
        <v>0</v>
      </c>
      <c r="AJ240" s="31"/>
      <c r="AK240" s="31">
        <f t="shared" si="870"/>
        <v>0</v>
      </c>
      <c r="AL240" s="42"/>
      <c r="AM240" s="68">
        <f t="shared" si="871"/>
        <v>0</v>
      </c>
      <c r="AN240" s="31"/>
      <c r="AO240" s="31">
        <v>7574</v>
      </c>
      <c r="AP240" s="31">
        <f t="shared" si="645"/>
        <v>7574</v>
      </c>
      <c r="AQ240" s="31"/>
      <c r="AR240" s="31">
        <f t="shared" si="872"/>
        <v>7574</v>
      </c>
      <c r="AS240" s="31"/>
      <c r="AT240" s="31">
        <f t="shared" si="873"/>
        <v>7574</v>
      </c>
      <c r="AU240" s="31"/>
      <c r="AV240" s="31">
        <f t="shared" si="874"/>
        <v>7574</v>
      </c>
      <c r="AW240" s="31"/>
      <c r="AX240" s="31">
        <f t="shared" si="875"/>
        <v>7574</v>
      </c>
      <c r="AY240" s="31"/>
      <c r="AZ240" s="31">
        <f t="shared" si="876"/>
        <v>7574</v>
      </c>
      <c r="BA240" s="42"/>
      <c r="BB240" s="68">
        <f t="shared" si="877"/>
        <v>7574</v>
      </c>
      <c r="BC240" s="35" t="s">
        <v>306</v>
      </c>
      <c r="BE240" s="8"/>
    </row>
    <row r="241" spans="1:58" ht="54" x14ac:dyDescent="0.35">
      <c r="A241" s="96" t="s">
        <v>361</v>
      </c>
      <c r="B241" s="101" t="s">
        <v>319</v>
      </c>
      <c r="C241" s="104" t="s">
        <v>32</v>
      </c>
      <c r="D241" s="31"/>
      <c r="E241" s="31"/>
      <c r="F241" s="31"/>
      <c r="G241" s="31">
        <v>397.92099999999999</v>
      </c>
      <c r="H241" s="31">
        <f t="shared" si="857"/>
        <v>397.92099999999999</v>
      </c>
      <c r="I241" s="31"/>
      <c r="J241" s="31">
        <f t="shared" si="858"/>
        <v>397.92099999999999</v>
      </c>
      <c r="K241" s="31"/>
      <c r="L241" s="31">
        <f t="shared" si="859"/>
        <v>397.92099999999999</v>
      </c>
      <c r="M241" s="31"/>
      <c r="N241" s="31">
        <f t="shared" si="860"/>
        <v>397.92099999999999</v>
      </c>
      <c r="O241" s="68">
        <v>303.142</v>
      </c>
      <c r="P241" s="31">
        <f t="shared" si="861"/>
        <v>701.06299999999999</v>
      </c>
      <c r="Q241" s="31"/>
      <c r="R241" s="31">
        <f t="shared" si="862"/>
        <v>701.06299999999999</v>
      </c>
      <c r="S241" s="31"/>
      <c r="T241" s="31">
        <f t="shared" si="863"/>
        <v>701.06299999999999</v>
      </c>
      <c r="U241" s="31"/>
      <c r="V241" s="31">
        <f t="shared" si="864"/>
        <v>701.06299999999999</v>
      </c>
      <c r="W241" s="42"/>
      <c r="X241" s="68">
        <f t="shared" si="865"/>
        <v>701.06299999999999</v>
      </c>
      <c r="Y241" s="31"/>
      <c r="Z241" s="31"/>
      <c r="AA241" s="31"/>
      <c r="AB241" s="31"/>
      <c r="AC241" s="31">
        <f t="shared" si="866"/>
        <v>0</v>
      </c>
      <c r="AD241" s="31"/>
      <c r="AE241" s="31">
        <f t="shared" si="867"/>
        <v>0</v>
      </c>
      <c r="AF241" s="31"/>
      <c r="AG241" s="31">
        <f t="shared" si="868"/>
        <v>0</v>
      </c>
      <c r="AH241" s="31"/>
      <c r="AI241" s="31">
        <f t="shared" si="869"/>
        <v>0</v>
      </c>
      <c r="AJ241" s="31"/>
      <c r="AK241" s="31">
        <f t="shared" si="870"/>
        <v>0</v>
      </c>
      <c r="AL241" s="42"/>
      <c r="AM241" s="68">
        <f t="shared" si="871"/>
        <v>0</v>
      </c>
      <c r="AN241" s="31"/>
      <c r="AO241" s="31"/>
      <c r="AP241" s="31"/>
      <c r="AQ241" s="31"/>
      <c r="AR241" s="31">
        <f t="shared" si="872"/>
        <v>0</v>
      </c>
      <c r="AS241" s="31"/>
      <c r="AT241" s="31">
        <f t="shared" si="873"/>
        <v>0</v>
      </c>
      <c r="AU241" s="31"/>
      <c r="AV241" s="31">
        <f t="shared" si="874"/>
        <v>0</v>
      </c>
      <c r="AW241" s="31"/>
      <c r="AX241" s="31">
        <f t="shared" si="875"/>
        <v>0</v>
      </c>
      <c r="AY241" s="31"/>
      <c r="AZ241" s="31">
        <f t="shared" si="876"/>
        <v>0</v>
      </c>
      <c r="BA241" s="42"/>
      <c r="BB241" s="68">
        <f t="shared" si="877"/>
        <v>0</v>
      </c>
      <c r="BC241" s="35" t="s">
        <v>318</v>
      </c>
      <c r="BE241" s="8"/>
    </row>
    <row r="242" spans="1:58" ht="54" x14ac:dyDescent="0.35">
      <c r="A242" s="96" t="s">
        <v>362</v>
      </c>
      <c r="B242" s="101" t="s">
        <v>320</v>
      </c>
      <c r="C242" s="104" t="s">
        <v>32</v>
      </c>
      <c r="D242" s="31"/>
      <c r="E242" s="31"/>
      <c r="F242" s="31"/>
      <c r="G242" s="31">
        <v>32.698999999999998</v>
      </c>
      <c r="H242" s="31">
        <f t="shared" si="857"/>
        <v>32.698999999999998</v>
      </c>
      <c r="I242" s="31"/>
      <c r="J242" s="31">
        <f t="shared" si="858"/>
        <v>32.698999999999998</v>
      </c>
      <c r="K242" s="31"/>
      <c r="L242" s="31">
        <f t="shared" si="859"/>
        <v>32.698999999999998</v>
      </c>
      <c r="M242" s="31"/>
      <c r="N242" s="31">
        <f t="shared" si="860"/>
        <v>32.698999999999998</v>
      </c>
      <c r="O242" s="68"/>
      <c r="P242" s="31">
        <f t="shared" si="861"/>
        <v>32.698999999999998</v>
      </c>
      <c r="Q242" s="31"/>
      <c r="R242" s="31">
        <f t="shared" si="862"/>
        <v>32.698999999999998</v>
      </c>
      <c r="S242" s="31"/>
      <c r="T242" s="31">
        <f t="shared" si="863"/>
        <v>32.698999999999998</v>
      </c>
      <c r="U242" s="31"/>
      <c r="V242" s="31">
        <f t="shared" si="864"/>
        <v>32.698999999999998</v>
      </c>
      <c r="W242" s="42"/>
      <c r="X242" s="68">
        <f t="shared" si="865"/>
        <v>32.698999999999998</v>
      </c>
      <c r="Y242" s="31"/>
      <c r="Z242" s="31"/>
      <c r="AA242" s="31"/>
      <c r="AB242" s="31"/>
      <c r="AC242" s="31">
        <f t="shared" si="866"/>
        <v>0</v>
      </c>
      <c r="AD242" s="31"/>
      <c r="AE242" s="31">
        <f t="shared" si="867"/>
        <v>0</v>
      </c>
      <c r="AF242" s="31"/>
      <c r="AG242" s="31">
        <f t="shared" si="868"/>
        <v>0</v>
      </c>
      <c r="AH242" s="31"/>
      <c r="AI242" s="31">
        <f t="shared" si="869"/>
        <v>0</v>
      </c>
      <c r="AJ242" s="31"/>
      <c r="AK242" s="31">
        <f t="shared" si="870"/>
        <v>0</v>
      </c>
      <c r="AL242" s="42"/>
      <c r="AM242" s="68">
        <f t="shared" si="871"/>
        <v>0</v>
      </c>
      <c r="AN242" s="31"/>
      <c r="AO242" s="31"/>
      <c r="AP242" s="31"/>
      <c r="AQ242" s="31"/>
      <c r="AR242" s="31">
        <f t="shared" si="872"/>
        <v>0</v>
      </c>
      <c r="AS242" s="31"/>
      <c r="AT242" s="31">
        <f t="shared" si="873"/>
        <v>0</v>
      </c>
      <c r="AU242" s="31"/>
      <c r="AV242" s="31">
        <f t="shared" si="874"/>
        <v>0</v>
      </c>
      <c r="AW242" s="31"/>
      <c r="AX242" s="31">
        <f t="shared" si="875"/>
        <v>0</v>
      </c>
      <c r="AY242" s="31"/>
      <c r="AZ242" s="31">
        <f t="shared" si="876"/>
        <v>0</v>
      </c>
      <c r="BA242" s="42"/>
      <c r="BB242" s="68">
        <f t="shared" si="877"/>
        <v>0</v>
      </c>
      <c r="BC242" s="35" t="s">
        <v>321</v>
      </c>
      <c r="BE242" s="8"/>
    </row>
    <row r="243" spans="1:58" x14ac:dyDescent="0.35">
      <c r="A243" s="96"/>
      <c r="B243" s="101" t="s">
        <v>329</v>
      </c>
      <c r="C243" s="104"/>
      <c r="D243" s="33"/>
      <c r="E243" s="33"/>
      <c r="F243" s="33"/>
      <c r="G243" s="33">
        <f>G244</f>
        <v>0</v>
      </c>
      <c r="H243" s="33">
        <f t="shared" ref="H243:Z243" si="879">H244</f>
        <v>0</v>
      </c>
      <c r="I243" s="33">
        <f>I244</f>
        <v>0</v>
      </c>
      <c r="J243" s="33">
        <f t="shared" si="879"/>
        <v>0</v>
      </c>
      <c r="K243" s="33">
        <f>K244</f>
        <v>0</v>
      </c>
      <c r="L243" s="33">
        <f t="shared" si="879"/>
        <v>0</v>
      </c>
      <c r="M243" s="33">
        <f>M244</f>
        <v>0</v>
      </c>
      <c r="N243" s="33">
        <f t="shared" si="879"/>
        <v>0</v>
      </c>
      <c r="O243" s="33">
        <f>O244</f>
        <v>0</v>
      </c>
      <c r="P243" s="33">
        <f t="shared" si="879"/>
        <v>0</v>
      </c>
      <c r="Q243" s="33">
        <f>Q244</f>
        <v>0</v>
      </c>
      <c r="R243" s="33">
        <f t="shared" si="879"/>
        <v>0</v>
      </c>
      <c r="S243" s="33">
        <f>S244</f>
        <v>0</v>
      </c>
      <c r="T243" s="33">
        <f t="shared" si="879"/>
        <v>0</v>
      </c>
      <c r="U243" s="31">
        <f>U244</f>
        <v>0</v>
      </c>
      <c r="V243" s="33">
        <f t="shared" si="879"/>
        <v>0</v>
      </c>
      <c r="W243" s="33">
        <f>W244+W245+W246</f>
        <v>7525.6350000000002</v>
      </c>
      <c r="X243" s="68">
        <f t="shared" si="879"/>
        <v>0</v>
      </c>
      <c r="Y243" s="33">
        <f t="shared" si="879"/>
        <v>0</v>
      </c>
      <c r="Z243" s="33">
        <f t="shared" si="879"/>
        <v>0</v>
      </c>
      <c r="AA243" s="33"/>
      <c r="AB243" s="33">
        <f t="shared" ref="AB243:AM243" si="880">-AB244</f>
        <v>0</v>
      </c>
      <c r="AC243" s="33">
        <f t="shared" si="880"/>
        <v>0</v>
      </c>
      <c r="AD243" s="33">
        <f t="shared" si="880"/>
        <v>0</v>
      </c>
      <c r="AE243" s="33">
        <f t="shared" si="880"/>
        <v>0</v>
      </c>
      <c r="AF243" s="33">
        <f t="shared" si="880"/>
        <v>0</v>
      </c>
      <c r="AG243" s="33">
        <f t="shared" si="880"/>
        <v>0</v>
      </c>
      <c r="AH243" s="33">
        <f t="shared" si="880"/>
        <v>0</v>
      </c>
      <c r="AI243" s="33">
        <f t="shared" si="880"/>
        <v>0</v>
      </c>
      <c r="AJ243" s="31">
        <f t="shared" si="880"/>
        <v>0</v>
      </c>
      <c r="AK243" s="33">
        <f t="shared" si="880"/>
        <v>0</v>
      </c>
      <c r="AL243" s="33">
        <f>AL244+AL245+AL246</f>
        <v>0</v>
      </c>
      <c r="AM243" s="68">
        <f t="shared" si="880"/>
        <v>0</v>
      </c>
      <c r="AN243" s="33"/>
      <c r="AO243" s="33"/>
      <c r="AP243" s="33"/>
      <c r="AQ243" s="33">
        <f t="shared" ref="AQ243:BB243" si="881">AQ244</f>
        <v>0</v>
      </c>
      <c r="AR243" s="33">
        <f t="shared" si="881"/>
        <v>0</v>
      </c>
      <c r="AS243" s="33">
        <f t="shared" si="881"/>
        <v>0</v>
      </c>
      <c r="AT243" s="33">
        <f t="shared" si="881"/>
        <v>0</v>
      </c>
      <c r="AU243" s="33">
        <f t="shared" si="881"/>
        <v>0</v>
      </c>
      <c r="AV243" s="33">
        <f t="shared" si="881"/>
        <v>0</v>
      </c>
      <c r="AW243" s="33">
        <f t="shared" si="881"/>
        <v>0</v>
      </c>
      <c r="AX243" s="33">
        <f t="shared" si="881"/>
        <v>0</v>
      </c>
      <c r="AY243" s="31">
        <f t="shared" si="881"/>
        <v>0</v>
      </c>
      <c r="AZ243" s="33">
        <f t="shared" si="881"/>
        <v>0</v>
      </c>
      <c r="BA243" s="33">
        <f>BA244+BA245+BA246</f>
        <v>0</v>
      </c>
      <c r="BB243" s="68">
        <f t="shared" si="881"/>
        <v>0</v>
      </c>
      <c r="BC243" s="51"/>
      <c r="BD243" s="20"/>
      <c r="BE243" s="13"/>
      <c r="BF243" s="14"/>
    </row>
    <row r="244" spans="1:58" s="3" customFormat="1" ht="54" hidden="1" x14ac:dyDescent="0.35">
      <c r="A244" s="1"/>
      <c r="B244" s="53" t="s">
        <v>326</v>
      </c>
      <c r="C244" s="5" t="s">
        <v>327</v>
      </c>
      <c r="D244" s="31"/>
      <c r="E244" s="31"/>
      <c r="F244" s="31"/>
      <c r="G244" s="31"/>
      <c r="H244" s="31">
        <f t="shared" si="857"/>
        <v>0</v>
      </c>
      <c r="I244" s="31"/>
      <c r="J244" s="31">
        <f t="shared" ref="J244:J247" si="882">H244+I244</f>
        <v>0</v>
      </c>
      <c r="K244" s="31"/>
      <c r="L244" s="31">
        <f t="shared" ref="L244:L247" si="883">J244+K244</f>
        <v>0</v>
      </c>
      <c r="M244" s="31"/>
      <c r="N244" s="31">
        <f t="shared" ref="N244:N247" si="884">L244+M244</f>
        <v>0</v>
      </c>
      <c r="O244" s="68"/>
      <c r="P244" s="31">
        <f t="shared" ref="P244:P247" si="885">N244+O244</f>
        <v>0</v>
      </c>
      <c r="Q244" s="31"/>
      <c r="R244" s="31">
        <f t="shared" ref="R244:R247" si="886">P244+Q244</f>
        <v>0</v>
      </c>
      <c r="S244" s="31"/>
      <c r="T244" s="31">
        <f t="shared" ref="T244:T247" si="887">R244+S244</f>
        <v>0</v>
      </c>
      <c r="U244" s="31"/>
      <c r="V244" s="31">
        <f t="shared" ref="V244:V247" si="888">T244+U244</f>
        <v>0</v>
      </c>
      <c r="W244" s="42"/>
      <c r="X244" s="31">
        <f t="shared" ref="X244:X247" si="889">V244+W244</f>
        <v>0</v>
      </c>
      <c r="Y244" s="31"/>
      <c r="Z244" s="31"/>
      <c r="AA244" s="31"/>
      <c r="AB244" s="31"/>
      <c r="AC244" s="31">
        <f t="shared" si="866"/>
        <v>0</v>
      </c>
      <c r="AD244" s="31"/>
      <c r="AE244" s="31">
        <f t="shared" ref="AE244:AE247" si="890">AC244+AD244</f>
        <v>0</v>
      </c>
      <c r="AF244" s="31"/>
      <c r="AG244" s="31">
        <f t="shared" ref="AG244:AG247" si="891">AE244+AF244</f>
        <v>0</v>
      </c>
      <c r="AH244" s="31"/>
      <c r="AI244" s="31">
        <f t="shared" ref="AI244:AI247" si="892">AG244+AH244</f>
        <v>0</v>
      </c>
      <c r="AJ244" s="31"/>
      <c r="AK244" s="31">
        <f t="shared" ref="AK244:AK247" si="893">AI244+AJ244</f>
        <v>0</v>
      </c>
      <c r="AL244" s="42"/>
      <c r="AM244" s="31">
        <f t="shared" ref="AM244:AM247" si="894">AK244+AL244</f>
        <v>0</v>
      </c>
      <c r="AN244" s="31"/>
      <c r="AO244" s="31"/>
      <c r="AP244" s="31"/>
      <c r="AQ244" s="31"/>
      <c r="AR244" s="31">
        <f t="shared" ref="AR244" si="895">AP244+AQ244</f>
        <v>0</v>
      </c>
      <c r="AS244" s="31"/>
      <c r="AT244" s="31">
        <f t="shared" ref="AT244:AT247" si="896">AR244+AS244</f>
        <v>0</v>
      </c>
      <c r="AU244" s="31"/>
      <c r="AV244" s="31">
        <f t="shared" ref="AV244:AV247" si="897">AT244+AU244</f>
        <v>0</v>
      </c>
      <c r="AW244" s="31"/>
      <c r="AX244" s="31">
        <f t="shared" ref="AX244:AX247" si="898">AV244+AW244</f>
        <v>0</v>
      </c>
      <c r="AY244" s="31"/>
      <c r="AZ244" s="31">
        <f t="shared" ref="AZ244:AZ247" si="899">AX244+AY244</f>
        <v>0</v>
      </c>
      <c r="BA244" s="42"/>
      <c r="BB244" s="31">
        <f t="shared" ref="BB244:BB247" si="900">AZ244+BA244</f>
        <v>0</v>
      </c>
      <c r="BC244" s="35" t="s">
        <v>328</v>
      </c>
      <c r="BD244" s="19" t="s">
        <v>51</v>
      </c>
      <c r="BE244" s="8"/>
    </row>
    <row r="245" spans="1:58" ht="54" x14ac:dyDescent="0.35">
      <c r="A245" s="96" t="s">
        <v>366</v>
      </c>
      <c r="B245" s="101" t="s">
        <v>367</v>
      </c>
      <c r="C245" s="104" t="s">
        <v>32</v>
      </c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68"/>
      <c r="P245" s="31"/>
      <c r="Q245" s="31"/>
      <c r="R245" s="31"/>
      <c r="S245" s="31"/>
      <c r="T245" s="31"/>
      <c r="U245" s="31"/>
      <c r="V245" s="42"/>
      <c r="W245" s="42">
        <f>6146.05-143.015</f>
        <v>6003.0349999999999</v>
      </c>
      <c r="X245" s="68">
        <f t="shared" si="889"/>
        <v>6003.0349999999999</v>
      </c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42"/>
      <c r="AM245" s="68">
        <f t="shared" si="894"/>
        <v>0</v>
      </c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42"/>
      <c r="BB245" s="68">
        <f t="shared" si="900"/>
        <v>0</v>
      </c>
      <c r="BC245" s="35" t="s">
        <v>368</v>
      </c>
      <c r="BE245" s="8"/>
    </row>
    <row r="246" spans="1:58" ht="54" x14ac:dyDescent="0.35">
      <c r="A246" s="96" t="s">
        <v>369</v>
      </c>
      <c r="B246" s="101" t="s">
        <v>370</v>
      </c>
      <c r="C246" s="104" t="s">
        <v>32</v>
      </c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68"/>
      <c r="P246" s="31"/>
      <c r="Q246" s="31"/>
      <c r="R246" s="31"/>
      <c r="S246" s="31"/>
      <c r="T246" s="31"/>
      <c r="U246" s="31"/>
      <c r="V246" s="31"/>
      <c r="W246" s="42">
        <v>1522.6</v>
      </c>
      <c r="X246" s="68">
        <f t="shared" si="889"/>
        <v>1522.6</v>
      </c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42"/>
      <c r="AM246" s="68">
        <f t="shared" si="894"/>
        <v>0</v>
      </c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42"/>
      <c r="BB246" s="68">
        <f t="shared" si="900"/>
        <v>0</v>
      </c>
      <c r="BC246" s="35" t="s">
        <v>371</v>
      </c>
      <c r="BE246" s="8"/>
    </row>
    <row r="247" spans="1:58" x14ac:dyDescent="0.35">
      <c r="A247" s="111"/>
      <c r="B247" s="101" t="s">
        <v>8</v>
      </c>
      <c r="C247" s="101"/>
      <c r="D247" s="33">
        <f>D18+D88+D129+D152+D208+D212+D228</f>
        <v>5390307.2000000002</v>
      </c>
      <c r="E247" s="33">
        <f>E18+E88+E129+E152+E208+E212+E228</f>
        <v>-8893.5129999999263</v>
      </c>
      <c r="F247" s="33">
        <f t="shared" si="628"/>
        <v>5381413.6869999999</v>
      </c>
      <c r="G247" s="33">
        <f>G18+G88+G129+G152+G208+G212+G228+G243</f>
        <v>343377.679</v>
      </c>
      <c r="H247" s="33">
        <f t="shared" si="857"/>
        <v>5724791.3660000004</v>
      </c>
      <c r="I247" s="33">
        <f>I18+I88+I129+I152+I208+I212+I228+I243</f>
        <v>4.5474735088646412E-13</v>
      </c>
      <c r="J247" s="33">
        <f t="shared" si="882"/>
        <v>5724791.3660000004</v>
      </c>
      <c r="K247" s="33">
        <f>K18+K88+K129+K152+K208+K212+K228+K243</f>
        <v>-8668.4629999999997</v>
      </c>
      <c r="L247" s="33">
        <f t="shared" si="883"/>
        <v>5716122.9029999999</v>
      </c>
      <c r="M247" s="33">
        <f>M18+M88+M129+M152+M208+M212+M228+M243</f>
        <v>0</v>
      </c>
      <c r="N247" s="33">
        <f t="shared" si="884"/>
        <v>5716122.9029999999</v>
      </c>
      <c r="O247" s="33">
        <f>O18+O88+O129+O152+O208+O212+O228+O243</f>
        <v>275299.42099999997</v>
      </c>
      <c r="P247" s="33">
        <f t="shared" si="885"/>
        <v>5991422.324</v>
      </c>
      <c r="Q247" s="33">
        <f>Q18+Q88+Q129+Q152+Q208+Q212+Q228+Q243</f>
        <v>1175.914</v>
      </c>
      <c r="R247" s="33">
        <f t="shared" si="886"/>
        <v>5992598.2379999999</v>
      </c>
      <c r="S247" s="33">
        <f>S18+S88+S129+S152+S208+S212+S228+S243</f>
        <v>-3272.2430000000031</v>
      </c>
      <c r="T247" s="33">
        <f t="shared" si="887"/>
        <v>5989325.9950000001</v>
      </c>
      <c r="U247" s="31">
        <f>U18+U88+U129+U152+U208+U212+U228+U243</f>
        <v>202.001</v>
      </c>
      <c r="V247" s="33">
        <f t="shared" si="888"/>
        <v>5989527.9960000003</v>
      </c>
      <c r="W247" s="33">
        <f>W18+W88+W129+W152+W208+W212+W228+W243+W206</f>
        <v>-310633.61299999995</v>
      </c>
      <c r="X247" s="68">
        <f t="shared" si="889"/>
        <v>5678894.3830000004</v>
      </c>
      <c r="Y247" s="33">
        <f>Y18+Y88+Y129+Y152+Y208+Y212+Y228</f>
        <v>9388941.6999999993</v>
      </c>
      <c r="Z247" s="33">
        <f>Z18+Z88+Z129+Z152+Z208+Z212+Z228</f>
        <v>583481.68999999994</v>
      </c>
      <c r="AA247" s="33">
        <f t="shared" si="638"/>
        <v>9972423.3899999987</v>
      </c>
      <c r="AB247" s="33">
        <f>AB18+AB88+AB129+AB152+AB208+AB212+AB228+AB243</f>
        <v>106538.943</v>
      </c>
      <c r="AC247" s="33">
        <f t="shared" si="866"/>
        <v>10078962.332999999</v>
      </c>
      <c r="AD247" s="33">
        <f>AD18+AD88+AD129+AD152+AD208+AD212+AD228+AD243</f>
        <v>0</v>
      </c>
      <c r="AE247" s="33">
        <f t="shared" si="890"/>
        <v>10078962.332999999</v>
      </c>
      <c r="AF247" s="33">
        <f>AF18+AF88+AF129+AF152+AF208+AF212+AF228+AF243</f>
        <v>0</v>
      </c>
      <c r="AG247" s="33">
        <f t="shared" si="891"/>
        <v>10078962.332999999</v>
      </c>
      <c r="AH247" s="33">
        <f>AH18+AH88+AH129+AH152+AH208+AH212+AH228+AH243</f>
        <v>-220884.68000000002</v>
      </c>
      <c r="AI247" s="33">
        <f t="shared" si="892"/>
        <v>9858077.652999999</v>
      </c>
      <c r="AJ247" s="31">
        <f>AJ18+AJ88+AJ129+AJ152+AJ208+AJ212+AJ228+AJ243</f>
        <v>-186318.69099999999</v>
      </c>
      <c r="AK247" s="33">
        <f t="shared" si="893"/>
        <v>9671758.9619999994</v>
      </c>
      <c r="AL247" s="33">
        <f>AL18+AL88+AL129+AL152+AL208+AL212+AL228+AL243+AL206</f>
        <v>123720.859</v>
      </c>
      <c r="AM247" s="68">
        <f t="shared" si="894"/>
        <v>9795479.8209999986</v>
      </c>
      <c r="AN247" s="33">
        <f>AN18+AN88+AN129+AN152+AN208+AN212+AN228</f>
        <v>4222513.8000000007</v>
      </c>
      <c r="AO247" s="33">
        <f>AO18+AO88+AO129+AO152+AO208+AO212+AO228</f>
        <v>50756.650000000023</v>
      </c>
      <c r="AP247" s="33">
        <f t="shared" si="645"/>
        <v>4273270.4500000011</v>
      </c>
      <c r="AQ247" s="33">
        <f>AQ18+AQ88+AQ129+AQ152+AQ208+AQ212+AQ228+AQ243</f>
        <v>130724.838</v>
      </c>
      <c r="AR247" s="33">
        <f t="shared" si="872"/>
        <v>4403995.2880000016</v>
      </c>
      <c r="AS247" s="33">
        <f>AS18+AS88+AS129+AS152+AS208+AS212+AS228+AS243</f>
        <v>0</v>
      </c>
      <c r="AT247" s="33">
        <f t="shared" si="896"/>
        <v>4403995.2880000016</v>
      </c>
      <c r="AU247" s="33">
        <f>AU18+AU88+AU129+AU152+AU208+AU212+AU228+AU243</f>
        <v>0</v>
      </c>
      <c r="AV247" s="33">
        <f t="shared" si="897"/>
        <v>4403995.2880000016</v>
      </c>
      <c r="AW247" s="33">
        <f>AW18+AW88+AW129+AW152+AW208+AW212+AW228+AW243</f>
        <v>124349.08899999998</v>
      </c>
      <c r="AX247" s="33">
        <f t="shared" si="898"/>
        <v>4528344.3770000013</v>
      </c>
      <c r="AY247" s="31">
        <f>AY18+AY88+AY129+AY152+AY208+AY212+AY228+AY243</f>
        <v>-103801.60000000001</v>
      </c>
      <c r="AZ247" s="33">
        <f t="shared" si="899"/>
        <v>4424542.7770000016</v>
      </c>
      <c r="BA247" s="33">
        <f>BA18+BA88+BA129+BA152+BA208+BA212+BA228+BA243+BA206</f>
        <v>150338.503</v>
      </c>
      <c r="BB247" s="68">
        <f t="shared" si="900"/>
        <v>4574881.2800000012</v>
      </c>
      <c r="BC247" s="27"/>
      <c r="BD247" s="20"/>
      <c r="BE247" s="13"/>
      <c r="BF247" s="14"/>
    </row>
    <row r="248" spans="1:58" x14ac:dyDescent="0.35">
      <c r="A248" s="111"/>
      <c r="B248" s="112" t="s">
        <v>9</v>
      </c>
      <c r="C248" s="113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68"/>
      <c r="P248" s="31"/>
      <c r="Q248" s="31"/>
      <c r="R248" s="31"/>
      <c r="S248" s="31"/>
      <c r="T248" s="31"/>
      <c r="U248" s="31"/>
      <c r="V248" s="31"/>
      <c r="W248" s="42"/>
      <c r="X248" s="68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42"/>
      <c r="AM248" s="68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42"/>
      <c r="BB248" s="68"/>
      <c r="BC248" s="25"/>
      <c r="BE248" s="8"/>
    </row>
    <row r="249" spans="1:58" x14ac:dyDescent="0.35">
      <c r="A249" s="111"/>
      <c r="B249" s="112" t="s">
        <v>20</v>
      </c>
      <c r="C249" s="114"/>
      <c r="D249" s="31">
        <f>D155</f>
        <v>621346</v>
      </c>
      <c r="E249" s="31">
        <f>E155</f>
        <v>0</v>
      </c>
      <c r="F249" s="31">
        <f t="shared" si="628"/>
        <v>621346</v>
      </c>
      <c r="G249" s="31">
        <f>G155</f>
        <v>0</v>
      </c>
      <c r="H249" s="31">
        <f t="shared" ref="H249:H252" si="901">F249+G249</f>
        <v>621346</v>
      </c>
      <c r="I249" s="31">
        <f>I155</f>
        <v>0</v>
      </c>
      <c r="J249" s="31">
        <f t="shared" ref="J249:J252" si="902">H249+I249</f>
        <v>621346</v>
      </c>
      <c r="K249" s="31">
        <f>K155</f>
        <v>0</v>
      </c>
      <c r="L249" s="31">
        <f t="shared" ref="L249:L252" si="903">J249+K249</f>
        <v>621346</v>
      </c>
      <c r="M249" s="31">
        <f>M155</f>
        <v>0</v>
      </c>
      <c r="N249" s="31">
        <f t="shared" ref="N249:N252" si="904">L249+M249</f>
        <v>621346</v>
      </c>
      <c r="O249" s="68">
        <f>O155</f>
        <v>0</v>
      </c>
      <c r="P249" s="31">
        <f t="shared" ref="P249:P252" si="905">N249+O249</f>
        <v>621346</v>
      </c>
      <c r="Q249" s="31">
        <f>Q155</f>
        <v>0</v>
      </c>
      <c r="R249" s="31">
        <f t="shared" ref="R249:R252" si="906">P249+Q249</f>
        <v>621346</v>
      </c>
      <c r="S249" s="31">
        <f>S155</f>
        <v>0</v>
      </c>
      <c r="T249" s="31">
        <f t="shared" ref="T249:T252" si="907">R249+S249</f>
        <v>621346</v>
      </c>
      <c r="U249" s="31">
        <f>U155</f>
        <v>0</v>
      </c>
      <c r="V249" s="31">
        <f t="shared" ref="V249:V252" si="908">T249+U249</f>
        <v>621346</v>
      </c>
      <c r="W249" s="42">
        <f>W155</f>
        <v>-213603.4</v>
      </c>
      <c r="X249" s="68">
        <f t="shared" ref="X249:X252" si="909">V249+W249</f>
        <v>407742.6</v>
      </c>
      <c r="Y249" s="31">
        <f>Y155</f>
        <v>525000</v>
      </c>
      <c r="Z249" s="31">
        <f>Z155</f>
        <v>0</v>
      </c>
      <c r="AA249" s="31">
        <f t="shared" si="638"/>
        <v>525000</v>
      </c>
      <c r="AB249" s="31">
        <f>AB155</f>
        <v>0</v>
      </c>
      <c r="AC249" s="31">
        <f t="shared" ref="AC249:AC252" si="910">AA249+AB249</f>
        <v>525000</v>
      </c>
      <c r="AD249" s="31">
        <f>AD155</f>
        <v>0</v>
      </c>
      <c r="AE249" s="31">
        <f t="shared" ref="AE249:AE252" si="911">AC249+AD249</f>
        <v>525000</v>
      </c>
      <c r="AF249" s="31">
        <f>AF155</f>
        <v>0</v>
      </c>
      <c r="AG249" s="31">
        <f t="shared" ref="AG249:AG252" si="912">AE249+AF249</f>
        <v>525000</v>
      </c>
      <c r="AH249" s="31">
        <f>AH155</f>
        <v>0</v>
      </c>
      <c r="AI249" s="31">
        <f t="shared" ref="AI249:AI252" si="913">AG249+AH249</f>
        <v>525000</v>
      </c>
      <c r="AJ249" s="31">
        <f>AJ155</f>
        <v>0</v>
      </c>
      <c r="AK249" s="31">
        <f t="shared" ref="AK249:AK252" si="914">AI249+AJ249</f>
        <v>525000</v>
      </c>
      <c r="AL249" s="42">
        <f>AL155</f>
        <v>88311.4</v>
      </c>
      <c r="AM249" s="68">
        <f t="shared" ref="AM249:AM252" si="915">AK249+AL249</f>
        <v>613311.4</v>
      </c>
      <c r="AN249" s="31">
        <f>AN155</f>
        <v>1125000</v>
      </c>
      <c r="AO249" s="31">
        <f>AO155</f>
        <v>0</v>
      </c>
      <c r="AP249" s="31">
        <f t="shared" si="645"/>
        <v>1125000</v>
      </c>
      <c r="AQ249" s="31">
        <f>AQ155</f>
        <v>0</v>
      </c>
      <c r="AR249" s="31">
        <f t="shared" ref="AR249:AR252" si="916">AP249+AQ249</f>
        <v>1125000</v>
      </c>
      <c r="AS249" s="31">
        <f>AS155</f>
        <v>0</v>
      </c>
      <c r="AT249" s="31">
        <f t="shared" ref="AT249:AT252" si="917">AR249+AS249</f>
        <v>1125000</v>
      </c>
      <c r="AU249" s="31">
        <f>AU155</f>
        <v>0</v>
      </c>
      <c r="AV249" s="31">
        <f t="shared" ref="AV249:AV252" si="918">AT249+AU249</f>
        <v>1125000</v>
      </c>
      <c r="AW249" s="31">
        <f>AW155</f>
        <v>0</v>
      </c>
      <c r="AX249" s="31">
        <f t="shared" ref="AX249:AX252" si="919">AV249+AW249</f>
        <v>1125000</v>
      </c>
      <c r="AY249" s="31">
        <f>AY155</f>
        <v>0</v>
      </c>
      <c r="AZ249" s="31">
        <f t="shared" ref="AZ249:AZ252" si="920">AX249+AY249</f>
        <v>1125000</v>
      </c>
      <c r="BA249" s="42">
        <f>BA155</f>
        <v>-2.9103830456733704E-11</v>
      </c>
      <c r="BB249" s="68">
        <f t="shared" ref="BB249:BB252" si="921">AZ249+BA249</f>
        <v>1125000</v>
      </c>
      <c r="BC249" s="25"/>
      <c r="BE249" s="8"/>
    </row>
    <row r="250" spans="1:58" x14ac:dyDescent="0.35">
      <c r="A250" s="111"/>
      <c r="B250" s="112" t="s">
        <v>12</v>
      </c>
      <c r="C250" s="114"/>
      <c r="D250" s="31">
        <f>D21+D91+D132+D215</f>
        <v>449555.10000000003</v>
      </c>
      <c r="E250" s="31">
        <f>E21+E91+E132+E215</f>
        <v>-66895.599999999991</v>
      </c>
      <c r="F250" s="31">
        <f t="shared" si="628"/>
        <v>382659.50000000006</v>
      </c>
      <c r="G250" s="31">
        <f>G21+G91+G132+G215</f>
        <v>0</v>
      </c>
      <c r="H250" s="31">
        <f t="shared" si="901"/>
        <v>382659.50000000006</v>
      </c>
      <c r="I250" s="31">
        <f>I21+I91+I132+I215</f>
        <v>0</v>
      </c>
      <c r="J250" s="31">
        <f t="shared" si="902"/>
        <v>382659.50000000006</v>
      </c>
      <c r="K250" s="31">
        <f>K21+K91+K132+K215</f>
        <v>0</v>
      </c>
      <c r="L250" s="31">
        <f t="shared" si="903"/>
        <v>382659.50000000006</v>
      </c>
      <c r="M250" s="31">
        <f>M21+M91+M132+M215</f>
        <v>0</v>
      </c>
      <c r="N250" s="31">
        <f t="shared" si="904"/>
        <v>382659.50000000006</v>
      </c>
      <c r="O250" s="68">
        <f>O21+O91+O132+O215</f>
        <v>1056.8</v>
      </c>
      <c r="P250" s="31">
        <f t="shared" si="905"/>
        <v>383716.30000000005</v>
      </c>
      <c r="Q250" s="31">
        <f>Q21+Q91+Q132+Q215</f>
        <v>0</v>
      </c>
      <c r="R250" s="31">
        <f t="shared" si="906"/>
        <v>383716.30000000005</v>
      </c>
      <c r="S250" s="31">
        <f>S21+S91+S132+S215</f>
        <v>0</v>
      </c>
      <c r="T250" s="31">
        <f t="shared" si="907"/>
        <v>383716.30000000005</v>
      </c>
      <c r="U250" s="31">
        <f>U21+U91+U132+U215</f>
        <v>0</v>
      </c>
      <c r="V250" s="31">
        <f t="shared" si="908"/>
        <v>383716.30000000005</v>
      </c>
      <c r="W250" s="42">
        <f>W21+W91+W132+W215</f>
        <v>0</v>
      </c>
      <c r="X250" s="68">
        <f t="shared" si="909"/>
        <v>383716.30000000005</v>
      </c>
      <c r="Y250" s="31">
        <f>Y21+Y91+Y132+Y215</f>
        <v>283053.8</v>
      </c>
      <c r="Z250" s="31">
        <f>Z21+Z91+Z132+Z215</f>
        <v>50521.599999999999</v>
      </c>
      <c r="AA250" s="31">
        <f t="shared" si="638"/>
        <v>333575.39999999997</v>
      </c>
      <c r="AB250" s="31">
        <f>AB21+AB91+AB132+AB215</f>
        <v>0</v>
      </c>
      <c r="AC250" s="31">
        <f t="shared" si="910"/>
        <v>333575.39999999997</v>
      </c>
      <c r="AD250" s="31">
        <f>AD21+AD91+AD132+AD215</f>
        <v>0</v>
      </c>
      <c r="AE250" s="31">
        <f t="shared" si="911"/>
        <v>333575.39999999997</v>
      </c>
      <c r="AF250" s="31">
        <f>AF21+AF91+AF132+AF215</f>
        <v>0</v>
      </c>
      <c r="AG250" s="31">
        <f t="shared" si="912"/>
        <v>333575.39999999997</v>
      </c>
      <c r="AH250" s="31">
        <f>AH21+AH91+AH132+AH215</f>
        <v>-75909.899000000005</v>
      </c>
      <c r="AI250" s="31">
        <f t="shared" si="913"/>
        <v>257665.50099999996</v>
      </c>
      <c r="AJ250" s="31">
        <f>AJ21+AJ91+AJ132+AJ215</f>
        <v>0</v>
      </c>
      <c r="AK250" s="31">
        <f t="shared" si="914"/>
        <v>257665.50099999996</v>
      </c>
      <c r="AL250" s="42">
        <f>AL21+AL91+AL132+AL215</f>
        <v>0</v>
      </c>
      <c r="AM250" s="68">
        <f t="shared" si="915"/>
        <v>257665.50099999996</v>
      </c>
      <c r="AN250" s="31">
        <f>AN21+AN91+AN132+AN215</f>
        <v>368128.70000000007</v>
      </c>
      <c r="AO250" s="31">
        <f>AO21+AO91+AO132+AO215</f>
        <v>0</v>
      </c>
      <c r="AP250" s="31">
        <f t="shared" si="645"/>
        <v>368128.70000000007</v>
      </c>
      <c r="AQ250" s="31">
        <f>AQ21+AQ91+AQ132+AQ215</f>
        <v>0</v>
      </c>
      <c r="AR250" s="31">
        <f t="shared" si="916"/>
        <v>368128.70000000007</v>
      </c>
      <c r="AS250" s="31">
        <f>AS21+AS91+AS132+AS215</f>
        <v>0</v>
      </c>
      <c r="AT250" s="31">
        <f t="shared" si="917"/>
        <v>368128.70000000007</v>
      </c>
      <c r="AU250" s="31">
        <f>AU21+AU91+AU132+AU215</f>
        <v>0</v>
      </c>
      <c r="AV250" s="31">
        <f t="shared" si="918"/>
        <v>368128.70000000007</v>
      </c>
      <c r="AW250" s="31">
        <f>AW21+AW91+AW132+AW215</f>
        <v>50423.485999999997</v>
      </c>
      <c r="AX250" s="31">
        <f t="shared" si="919"/>
        <v>418552.18600000005</v>
      </c>
      <c r="AY250" s="31">
        <f>AY21+AY91+AY132+AY215</f>
        <v>0</v>
      </c>
      <c r="AZ250" s="31">
        <f t="shared" si="920"/>
        <v>418552.18600000005</v>
      </c>
      <c r="BA250" s="42">
        <f>BA21+BA91+BA132+BA215</f>
        <v>0</v>
      </c>
      <c r="BB250" s="68">
        <f t="shared" si="921"/>
        <v>418552.18600000005</v>
      </c>
      <c r="BC250" s="25"/>
      <c r="BE250" s="8"/>
    </row>
    <row r="251" spans="1:58" x14ac:dyDescent="0.35">
      <c r="A251" s="111"/>
      <c r="B251" s="112" t="s">
        <v>19</v>
      </c>
      <c r="C251" s="114"/>
      <c r="D251" s="31">
        <f>D22+D92</f>
        <v>562558.19999999995</v>
      </c>
      <c r="E251" s="31">
        <f>E22+E92</f>
        <v>129888.70000000001</v>
      </c>
      <c r="F251" s="31">
        <f t="shared" si="628"/>
        <v>692446.89999999991</v>
      </c>
      <c r="G251" s="31">
        <f>G22+G92</f>
        <v>0</v>
      </c>
      <c r="H251" s="31">
        <f t="shared" si="901"/>
        <v>692446.89999999991</v>
      </c>
      <c r="I251" s="31">
        <f>I22+I92</f>
        <v>0</v>
      </c>
      <c r="J251" s="31">
        <f t="shared" si="902"/>
        <v>692446.89999999991</v>
      </c>
      <c r="K251" s="31">
        <f>K22+K92+K156</f>
        <v>0</v>
      </c>
      <c r="L251" s="31">
        <f t="shared" si="903"/>
        <v>692446.89999999991</v>
      </c>
      <c r="M251" s="31">
        <f>M22+M92+M156</f>
        <v>0</v>
      </c>
      <c r="N251" s="31">
        <f t="shared" si="904"/>
        <v>692446.89999999991</v>
      </c>
      <c r="O251" s="68">
        <f>O22+O92+O156</f>
        <v>256500</v>
      </c>
      <c r="P251" s="31">
        <f t="shared" si="905"/>
        <v>948946.89999999991</v>
      </c>
      <c r="Q251" s="31">
        <f>Q22+Q92+Q156</f>
        <v>0</v>
      </c>
      <c r="R251" s="31">
        <f t="shared" si="906"/>
        <v>948946.89999999991</v>
      </c>
      <c r="S251" s="31">
        <f>S22+S92+S156</f>
        <v>0</v>
      </c>
      <c r="T251" s="31">
        <f t="shared" si="907"/>
        <v>948946.89999999991</v>
      </c>
      <c r="U251" s="31">
        <f>U22+U92+U156</f>
        <v>0</v>
      </c>
      <c r="V251" s="31">
        <f t="shared" si="908"/>
        <v>948946.89999999991</v>
      </c>
      <c r="W251" s="42">
        <f>W22+W92+W156</f>
        <v>0</v>
      </c>
      <c r="X251" s="68">
        <f t="shared" si="909"/>
        <v>948946.89999999991</v>
      </c>
      <c r="Y251" s="31">
        <f>Y22+Y92</f>
        <v>103845.8</v>
      </c>
      <c r="Z251" s="31">
        <f>Z22+Z92</f>
        <v>959911</v>
      </c>
      <c r="AA251" s="31">
        <f t="shared" si="638"/>
        <v>1063756.8</v>
      </c>
      <c r="AB251" s="31">
        <f>AB22+AB92</f>
        <v>0</v>
      </c>
      <c r="AC251" s="31">
        <f t="shared" si="910"/>
        <v>1063756.8</v>
      </c>
      <c r="AD251" s="31">
        <f>AD22+AD92</f>
        <v>0</v>
      </c>
      <c r="AE251" s="31">
        <f t="shared" si="911"/>
        <v>1063756.8</v>
      </c>
      <c r="AF251" s="31">
        <f>AF22+AF92+AF156</f>
        <v>0</v>
      </c>
      <c r="AG251" s="31">
        <f t="shared" si="912"/>
        <v>1063756.8</v>
      </c>
      <c r="AH251" s="31">
        <f>AH22+AH92+AH156</f>
        <v>0</v>
      </c>
      <c r="AI251" s="31">
        <f t="shared" si="913"/>
        <v>1063756.8</v>
      </c>
      <c r="AJ251" s="31">
        <f>AJ22+AJ92+AJ156</f>
        <v>0</v>
      </c>
      <c r="AK251" s="31">
        <f t="shared" si="914"/>
        <v>1063756.8</v>
      </c>
      <c r="AL251" s="42">
        <f>AL22+AL92+AL156</f>
        <v>0</v>
      </c>
      <c r="AM251" s="68">
        <f t="shared" si="915"/>
        <v>1063756.8</v>
      </c>
      <c r="AN251" s="31">
        <f>AN22+AN92</f>
        <v>99252.7</v>
      </c>
      <c r="AO251" s="31">
        <f>AO22+AO92</f>
        <v>0</v>
      </c>
      <c r="AP251" s="31">
        <f t="shared" si="645"/>
        <v>99252.7</v>
      </c>
      <c r="AQ251" s="31">
        <f>AQ22+AQ92</f>
        <v>0</v>
      </c>
      <c r="AR251" s="31">
        <f t="shared" si="916"/>
        <v>99252.7</v>
      </c>
      <c r="AS251" s="31">
        <f>AS22+AS92</f>
        <v>0</v>
      </c>
      <c r="AT251" s="31">
        <f t="shared" si="917"/>
        <v>99252.7</v>
      </c>
      <c r="AU251" s="31">
        <f>AU22+AU92+AU156</f>
        <v>0</v>
      </c>
      <c r="AV251" s="31">
        <f t="shared" si="918"/>
        <v>99252.7</v>
      </c>
      <c r="AW251" s="31">
        <f>AW22+AW92+AW156</f>
        <v>0</v>
      </c>
      <c r="AX251" s="31">
        <f t="shared" si="919"/>
        <v>99252.7</v>
      </c>
      <c r="AY251" s="31">
        <f>AY22+AY92+AY156</f>
        <v>0</v>
      </c>
      <c r="AZ251" s="31">
        <f t="shared" si="920"/>
        <v>99252.7</v>
      </c>
      <c r="BA251" s="42">
        <f>BA22+BA92+BA156</f>
        <v>0</v>
      </c>
      <c r="BB251" s="68">
        <f t="shared" si="921"/>
        <v>99252.7</v>
      </c>
      <c r="BC251" s="25"/>
      <c r="BE251" s="8"/>
    </row>
    <row r="252" spans="1:58" x14ac:dyDescent="0.35">
      <c r="A252" s="111"/>
      <c r="B252" s="155" t="s">
        <v>26</v>
      </c>
      <c r="C252" s="156"/>
      <c r="D252" s="31">
        <f>D93</f>
        <v>1138038.3</v>
      </c>
      <c r="E252" s="31">
        <f>E93</f>
        <v>-344676.79999999993</v>
      </c>
      <c r="F252" s="31">
        <f t="shared" si="628"/>
        <v>793361.50000000012</v>
      </c>
      <c r="G252" s="31">
        <f>G93</f>
        <v>0</v>
      </c>
      <c r="H252" s="31">
        <f t="shared" si="901"/>
        <v>793361.50000000012</v>
      </c>
      <c r="I252" s="31">
        <f>I93</f>
        <v>0</v>
      </c>
      <c r="J252" s="31">
        <f t="shared" si="902"/>
        <v>793361.50000000012</v>
      </c>
      <c r="K252" s="31">
        <f>K93</f>
        <v>0</v>
      </c>
      <c r="L252" s="31">
        <f t="shared" si="903"/>
        <v>793361.50000000012</v>
      </c>
      <c r="M252" s="31">
        <f>M93</f>
        <v>0</v>
      </c>
      <c r="N252" s="31">
        <f t="shared" si="904"/>
        <v>793361.50000000012</v>
      </c>
      <c r="O252" s="68">
        <f>O93</f>
        <v>7274.442</v>
      </c>
      <c r="P252" s="31">
        <f t="shared" si="905"/>
        <v>800635.94200000016</v>
      </c>
      <c r="Q252" s="31">
        <f>Q93</f>
        <v>0</v>
      </c>
      <c r="R252" s="31">
        <f t="shared" si="906"/>
        <v>800635.94200000016</v>
      </c>
      <c r="S252" s="31">
        <f>S93</f>
        <v>0</v>
      </c>
      <c r="T252" s="31">
        <f t="shared" si="907"/>
        <v>800635.94200000016</v>
      </c>
      <c r="U252" s="31">
        <f>U93</f>
        <v>0</v>
      </c>
      <c r="V252" s="31">
        <f t="shared" si="908"/>
        <v>800635.94200000016</v>
      </c>
      <c r="W252" s="42">
        <f>W93</f>
        <v>0</v>
      </c>
      <c r="X252" s="68">
        <f t="shared" si="909"/>
        <v>800635.94200000016</v>
      </c>
      <c r="Y252" s="31">
        <f>Y93</f>
        <v>4740174.3999999994</v>
      </c>
      <c r="Z252" s="31">
        <f>Z93</f>
        <v>-250718.5</v>
      </c>
      <c r="AA252" s="31">
        <f t="shared" si="638"/>
        <v>4489455.8999999994</v>
      </c>
      <c r="AB252" s="31">
        <f>AB93</f>
        <v>0</v>
      </c>
      <c r="AC252" s="31">
        <f t="shared" si="910"/>
        <v>4489455.8999999994</v>
      </c>
      <c r="AD252" s="31">
        <f>AD93</f>
        <v>0</v>
      </c>
      <c r="AE252" s="31">
        <f t="shared" si="911"/>
        <v>4489455.8999999994</v>
      </c>
      <c r="AF252" s="31">
        <f>AF93</f>
        <v>0</v>
      </c>
      <c r="AG252" s="31">
        <f t="shared" si="912"/>
        <v>4489455.8999999994</v>
      </c>
      <c r="AH252" s="31">
        <f>AH93</f>
        <v>-120158.099</v>
      </c>
      <c r="AI252" s="31">
        <f t="shared" si="913"/>
        <v>4369297.800999999</v>
      </c>
      <c r="AJ252" s="31">
        <f>AJ93</f>
        <v>0</v>
      </c>
      <c r="AK252" s="31">
        <f t="shared" si="914"/>
        <v>4369297.800999999</v>
      </c>
      <c r="AL252" s="42">
        <f>AL93</f>
        <v>0</v>
      </c>
      <c r="AM252" s="68">
        <f t="shared" si="915"/>
        <v>4369297.800999999</v>
      </c>
      <c r="AN252" s="31">
        <f>AN93</f>
        <v>0</v>
      </c>
      <c r="AO252" s="31">
        <f>AO93</f>
        <v>0</v>
      </c>
      <c r="AP252" s="31">
        <f t="shared" si="645"/>
        <v>0</v>
      </c>
      <c r="AQ252" s="31">
        <f>AQ93</f>
        <v>0</v>
      </c>
      <c r="AR252" s="31">
        <f t="shared" si="916"/>
        <v>0</v>
      </c>
      <c r="AS252" s="31">
        <f>AS93</f>
        <v>0</v>
      </c>
      <c r="AT252" s="31">
        <f t="shared" si="917"/>
        <v>0</v>
      </c>
      <c r="AU252" s="31">
        <f>AU93</f>
        <v>0</v>
      </c>
      <c r="AV252" s="31">
        <f t="shared" si="918"/>
        <v>0</v>
      </c>
      <c r="AW252" s="31">
        <f>AW93</f>
        <v>0</v>
      </c>
      <c r="AX252" s="31">
        <f t="shared" si="919"/>
        <v>0</v>
      </c>
      <c r="AY252" s="31">
        <f>AY93</f>
        <v>0</v>
      </c>
      <c r="AZ252" s="31">
        <f t="shared" si="920"/>
        <v>0</v>
      </c>
      <c r="BA252" s="42">
        <f>BA93</f>
        <v>0</v>
      </c>
      <c r="BB252" s="68">
        <f t="shared" si="921"/>
        <v>0</v>
      </c>
      <c r="BC252" s="25"/>
      <c r="BE252" s="8"/>
    </row>
    <row r="253" spans="1:58" x14ac:dyDescent="0.35">
      <c r="A253" s="111"/>
      <c r="B253" s="155" t="s">
        <v>10</v>
      </c>
      <c r="C253" s="156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68"/>
      <c r="P253" s="31"/>
      <c r="Q253" s="31"/>
      <c r="R253" s="31"/>
      <c r="S253" s="31"/>
      <c r="T253" s="31"/>
      <c r="U253" s="31"/>
      <c r="V253" s="31"/>
      <c r="W253" s="42"/>
      <c r="X253" s="68"/>
      <c r="Y253" s="42">
        <f t="shared" ref="Y253:AO253" si="922">Y247-Y249-Y250-Y251-Y252</f>
        <v>3736867.6999999983</v>
      </c>
      <c r="Z253" s="31">
        <f t="shared" si="922"/>
        <v>-176232.41000000003</v>
      </c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42"/>
      <c r="AM253" s="68"/>
      <c r="AN253" s="42">
        <f t="shared" si="922"/>
        <v>2630132.4000000004</v>
      </c>
      <c r="AO253" s="31">
        <f t="shared" si="922"/>
        <v>50756.650000000023</v>
      </c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42"/>
      <c r="BB253" s="68"/>
      <c r="BC253" s="25"/>
      <c r="BE253" s="8"/>
    </row>
    <row r="254" spans="1:58" x14ac:dyDescent="0.35">
      <c r="A254" s="111"/>
      <c r="B254" s="155" t="s">
        <v>14</v>
      </c>
      <c r="C254" s="156"/>
      <c r="D254" s="31">
        <f>D94+D95+D96+D97+D99+D100+D101+D102+D103+D104+D105+D23+D24+D25+D27+D31+D40+D46+D51+D52+D53+D54+D55+D59+D64+D76+D78+D80+D82+D107+D145+D209+D216+D223+D224+D225+D226+D229+D113+D147+D230+D231+D232+D233+D234+D235+D236+D237+D238+D239+D219</f>
        <v>2342969.5999999996</v>
      </c>
      <c r="E254" s="31">
        <f>E94+E95+E96+E97+E99+E100+E101+E102+E103+E104+E105+E23+E24+E25+E27+E31+E40+E46+E51+E52+E53+E54+E55+E59+E64+E76+E78+E80+E82+E107+E145+E209+E216+E223+E224+E225+E226+E229+E113+E147+E230+E231+E232+E233+E234+E235+E236+E237+E238+E239+E219+E240+E126+E123</f>
        <v>56204.829000000012</v>
      </c>
      <c r="F254" s="31">
        <f t="shared" si="628"/>
        <v>2399174.4289999995</v>
      </c>
      <c r="G254" s="31">
        <f>G94+G95+G96+G97+G99+G100+G101+G102+G103+G104+G105+G23+G24+G25+G27+G31+G40+G46+G51+G52+G53+G54+G55+G59+G64+G76+G78+G80+G82+G107+G145+G209+G216+G223+G224+G225+G226+G229+G113+G147+G230+G231+G232+G233+G234+G235+G236+G237+G238+G239+G219+G240+G126+G123+G241+G242+G83+G227</f>
        <v>89711.838999999978</v>
      </c>
      <c r="H254" s="31">
        <f t="shared" ref="H254:H261" si="923">F254+G254</f>
        <v>2488886.2679999997</v>
      </c>
      <c r="I254" s="31">
        <f>I94+I95+I96+I97+I99+I100+I101+I102+I103+I104+I105+I23+I24+I25+I27+I31+I40+I46+I51+I52+I53+I54+I55+I59+I64+I76+I78+I80+I82+I107+I145+I209+I216+I223+I224+I225+I226+I229+I113+I147+I230+I231+I232+I233+I234+I235+I236+I237+I238+I239+I219+I240+I126+I123+I241+I242+I83+I227</f>
        <v>-2673.2209999999995</v>
      </c>
      <c r="J254" s="31">
        <f t="shared" ref="J254:J261" si="924">H254+I254</f>
        <v>2486213.0469999998</v>
      </c>
      <c r="K254" s="31">
        <f>K94+K95+K96+K97+K99+K100+K101+K102+K103+K104+K105+K23+K24+K25+K27+K31+K40+K46+K51+K52+K53+K54+K55+K59+K64+K76+K78+K80+K82+K107+K145+K209+K216+K223+K224+K225+K226+K229+K113+K147+K230+K231+K232+K233+K234+K235+K236+K237+K238+K239+K219+K240+K126+K123+K241+K242+K83+K227</f>
        <v>-8668.4629999999997</v>
      </c>
      <c r="L254" s="31">
        <f t="shared" ref="L254:L261" si="925">J254+K254</f>
        <v>2477544.5839999998</v>
      </c>
      <c r="M254" s="31">
        <f>M94+M95+M96+M97+M99+M100+M101+M102+M103+M104+M105+M23+M24+M25+M27+M31+M40+M46+M51+M52+M53+M54+M55+M59+M64+M76+M78+M80+M82+M107+M145+M209+M216+M223+M224+M225+M226+M229+M113+M147+M230+M231+M232+M233+M234+M235+M236+M237+M238+M239+M219+M240+M126+M123+M241+M242+M83+M227</f>
        <v>0</v>
      </c>
      <c r="N254" s="31">
        <f t="shared" ref="N254:N261" si="926">L254+M254</f>
        <v>2477544.5839999998</v>
      </c>
      <c r="O254" s="68">
        <f>O94+O95+O96+O97+O99+O100+O101+O102+O103+O104+O105+O23+O24+O25+O27+O31+O40+O46+O51+O52+O53+O54+O55+O59+O64+O76+O78+O80+O82+O107+O145+O209+O216+O223+O224+O225+O226+O229+O113+O147+O230+O231+O232+O233+O234+O235+O236+O237+O238+O239+O219+O240+O126+O123+O241+O242+O83+O227+O84+O85</f>
        <v>17163.097999999998</v>
      </c>
      <c r="P254" s="31">
        <f t="shared" ref="P254:P261" si="927">N254+O254</f>
        <v>2494707.682</v>
      </c>
      <c r="Q254" s="31">
        <f>Q94+Q95+Q96+Q97+Q99+Q100+Q101+Q102+Q103+Q104+Q105+Q23+Q24+Q25+Q27+Q31+Q40+Q46+Q51+Q52+Q53+Q54+Q55+Q59+Q64+Q76+Q78+Q80+Q82+Q107+Q145+Q209+Q216+Q223+Q224+Q225+Q226+Q229+Q113+Q147+Q230+Q231+Q232+Q233+Q234+Q235+Q236+Q237+Q238+Q239+Q219+Q240+Q126+Q123+Q241+Q242+Q83+Q227+Q84+Q85</f>
        <v>0</v>
      </c>
      <c r="R254" s="31">
        <f t="shared" ref="R254:R261" si="928">P254+Q254</f>
        <v>2494707.682</v>
      </c>
      <c r="S254" s="31">
        <f>S94+S95+S96+S97+S99+S100+S101+S102+S103+S104+S105+S23+S24+S25+S27+S31+S40+S46+S51+S52+S53+S54+S55+S59+S64+S76+S78+S80+S82+S107+S145+S209+S216+S223+S224+S225+S226+S229+S113+S147+S230+S231+S232+S233+S234+S235+S236+S237+S238+S239+S219+S240+S126+S123+S241+S242+S83+S227+S84+S85+S86+S87</f>
        <v>-11066.675000000003</v>
      </c>
      <c r="T254" s="31">
        <f t="shared" ref="T254:T261" si="929">R254+S254</f>
        <v>2483641.0070000002</v>
      </c>
      <c r="U254" s="31">
        <f>U94+U95+U96+U97+U99+U100+U101+U102+U103+U104+U105+U23+U24+U25+U27+U31+U40+U46+U51+U52+U53+U54+U55+U59+U64+U76+U78+U80+U82+U107+U145+U209+U216+U223+U224+U225+U226+U229+U113+U147+U230+U231+U232+U233+U234+U235+U236+U237+U238+U239+U219+U240+U126+U123+U241+U242+U83+U227+U84+U85+U86+U87</f>
        <v>0</v>
      </c>
      <c r="V254" s="31">
        <f t="shared" ref="V254:V261" si="930">T254+U254</f>
        <v>2483641.0070000002</v>
      </c>
      <c r="W254" s="42">
        <f>W94+W95+W96+W97+W99+W100+W101+W102+W103+W104+W105+W23+W24+W25+W27+W31+W40+W46+W51+W52+W53+W54+W55+W59+W64+W76+W78+W80+W82+W107+W145+W209+W216+W223+W224+W225+W226+W229+W113+W147+W230+W231+W232+W233+W234+W235+W236+W237+W238+W239+W219+W240+W126+W123+W241+W242+W83+W227+W84+W85+W86+W87+W245+W246</f>
        <v>-6636.9560000000001</v>
      </c>
      <c r="X254" s="68">
        <f t="shared" ref="X254:X262" si="931">V254+W254</f>
        <v>2477004.0510000004</v>
      </c>
      <c r="Y254" s="31">
        <f>Y94+Y95+Y96+Y97+Y99+Y100+Y101+Y102+Y103+Y104+Y105+Y23+Y24+Y25+Y27+Y31+Y40+Y46+Y51+Y52+Y53+Y54+Y55+Y59+Y64+Y76+Y78+Y80+Y82+Y107+Y145+Y209+Y216+Y223+Y224+Y225+Y226+Y229+Y113+Y147+Y230+Y231+Y232+Y233+Y234+Y235+Y236+Y237+Y238+Y239+Y219+Y240+Y126+Y123</f>
        <v>3170945.1999999993</v>
      </c>
      <c r="Z254" s="31">
        <f>Z94+Z95+Z96+Z97+Z99+Z100+Z101+Z102+Z103+Z104+Z105+Z23+Z24+Z25+Z27+Z31+Z40+Z46+Z51+Z52+Z53+Z54+Z55+Z59+Z64+Z76+Z78+Z80+Z82+Z107+Z145+Z209+Z216+Z223+Z224+Z225+Z226+Z229+Z113+Z147+Z230+Z231+Z232+Z233+Z234+Z235+Z236+Z237+Z238+Z239+Z219+Z240+Z126+Z123</f>
        <v>1950964.39</v>
      </c>
      <c r="AA254" s="31">
        <f t="shared" si="638"/>
        <v>5121909.5899999989</v>
      </c>
      <c r="AB254" s="31">
        <f>AB94+AB95+AB96+AB97+AB99+AB100+AB101+AB102+AB103+AB104+AB105+AB23+AB24+AB25+AB27+AB31+AB40+AB46+AB51+AB52+AB53+AB54+AB55+AB59+AB64+AB76+AB78+AB80+AB82+AB107+AB145+AB209+AB216+AB223+AB224+AB225+AB226+AB229+AB113+AB147+AB230+AB231+AB232+AB233+AB234+AB235+AB236+AB237+AB238+AB239+AB219+AB240+AB126+AB123+AB241+AB242+AB83+AB227</f>
        <v>106538.943</v>
      </c>
      <c r="AC254" s="31">
        <f t="shared" ref="AC254:AC261" si="932">AA254+AB254</f>
        <v>5228448.5329999989</v>
      </c>
      <c r="AD254" s="31">
        <f>AD94+AD95+AD96+AD97+AD99+AD100+AD101+AD102+AD103+AD104+AD105+AD23+AD24+AD25+AD27+AD31+AD40+AD46+AD51+AD52+AD53+AD54+AD55+AD59+AD64+AD76+AD78+AD80+AD82+AD107+AD145+AD209+AD216+AD223+AD224+AD225+AD226+AD229+AD113+AD147+AD230+AD231+AD232+AD233+AD234+AD235+AD236+AD237+AD238+AD239+AD219+AD240+AD126+AD123+AD241+AD242+AD83+AD227</f>
        <v>0</v>
      </c>
      <c r="AE254" s="31">
        <f t="shared" ref="AE254:AE261" si="933">AC254+AD254</f>
        <v>5228448.5329999989</v>
      </c>
      <c r="AF254" s="31">
        <f>AF94+AF95+AF96+AF97+AF99+AF100+AF101+AF102+AF103+AF104+AF105+AF23+AF24+AF25+AF27+AF31+AF40+AF46+AF51+AF52+AF53+AF54+AF55+AF59+AF64+AF76+AF78+AF80+AF82+AF107+AF145+AF209+AF216+AF223+AF224+AF225+AF226+AF229+AF113+AF147+AF230+AF231+AF232+AF233+AF234+AF235+AF236+AF237+AF238+AF239+AF219+AF240+AF126+AF123+AF241+AF242+AF83+AF227</f>
        <v>0</v>
      </c>
      <c r="AG254" s="31">
        <f t="shared" ref="AG254:AG261" si="934">AE254+AF254</f>
        <v>5228448.5329999989</v>
      </c>
      <c r="AH254" s="31">
        <f>AH94+AH95+AH96+AH97+AH99+AH100+AH101+AH102+AH103+AH104+AH105+AH23+AH24+AH25+AH27+AH31+AH40+AH46+AH51+AH52+AH53+AH54+AH55+AH59+AH64+AH76+AH78+AH80+AH82+AH107+AH145+AH209+AH216+AH223+AH224+AH225+AH226+AH229+AH113+AH147+AH230+AH231+AH232+AH233+AH234+AH235+AH236+AH237+AH238+AH239+AH219+AH240+AH126+AH123+AH241+AH242+AH83+AH227+AH84+AH85</f>
        <v>0</v>
      </c>
      <c r="AI254" s="31">
        <f t="shared" ref="AI254:AI261" si="935">AG254+AH254</f>
        <v>5228448.5329999989</v>
      </c>
      <c r="AJ254" s="31">
        <f>AJ94+AJ95+AJ96+AJ97+AJ99+AJ100+AJ101+AJ102+AJ103+AJ104+AJ105+AJ23+AJ24+AJ25+AJ27+AJ31+AJ40+AJ46+AJ51+AJ52+AJ53+AJ54+AJ55+AJ59+AJ64+AJ76+AJ78+AJ80+AJ82+AJ107+AJ145+AJ209+AJ216+AJ223+AJ224+AJ225+AJ226+AJ229+AJ113+AJ147+AJ230+AJ231+AJ232+AJ233+AJ234+AJ235+AJ236+AJ237+AJ238+AJ239+AJ219+AJ240+AJ126+AJ123+AJ241+AJ242+AJ83+AJ227+AJ84+AJ85+AJ86+AJ87</f>
        <v>-186318.69099999999</v>
      </c>
      <c r="AK254" s="31">
        <f t="shared" ref="AK254:AK261" si="936">AI254+AJ254</f>
        <v>5042129.8419999992</v>
      </c>
      <c r="AL254" s="42">
        <f>AL94+AL95+AL96+AL97+AL99+AL100+AL101+AL102+AL103+AL104+AL105+AL23+AL24+AL25+AL27+AL31+AL40+AL46+AL51+AL52+AL53+AL54+AL55+AL59+AL64+AL76+AL78+AL80+AL82+AL107+AL145+AL209+AL216+AL223+AL224+AL225+AL226+AL229+AL113+AL147+AL230+AL231+AL232+AL233+AL234+AL235+AL236+AL237+AL238+AL239+AL219+AL240+AL126+AL123+AL241+AL242+AL83+AL227+AL84+AL85+AL86+AL87+AL245+AL246</f>
        <v>14119.328000000001</v>
      </c>
      <c r="AM254" s="68">
        <f t="shared" ref="AM254:AM262" si="937">AK254+AL254</f>
        <v>5056249.169999999</v>
      </c>
      <c r="AN254" s="31">
        <f>AN94+AN95+AN96+AN97+AN99+AN100+AN101+AN102+AN103+AN104+AN105+AN23+AN24+AN25+AN27+AN31+AN40+AN46+AN51+AN52+AN53+AN54+AN55+AN59+AN64+AN76+AN78+AN80+AN82+AN107+AN145+AN209+AN216+AN223+AN224+AN225+AN226+AN229+AN113+AN147+AN230+AN231+AN232+AN233+AN234+AN235+AN236+AN237+AN238+AN239+AN219+AN240+AN126+AN123</f>
        <v>1459698.1</v>
      </c>
      <c r="AO254" s="31">
        <f>AO94+AO95+AO96+AO97+AO99+AO100+AO101+AO102+AO103+AO104+AO105+AO23+AO24+AO25+AO27+AO31+AO40+AO46+AO51+AO52+AO53+AO54+AO55+AO59+AO64+AO76+AO78+AO80+AO82+AO107+AO145+AO209+AO216+AO223+AO224+AO225+AO226+AO229+AO113+AO147+AO230+AO231+AO232+AO233+AO234+AO235+AO236+AO237+AO238+AO239+AO219+AO240+AO126+AO123</f>
        <v>50756.650000000023</v>
      </c>
      <c r="AP254" s="31">
        <f t="shared" si="645"/>
        <v>1510454.75</v>
      </c>
      <c r="AQ254" s="31">
        <f>AQ94+AQ95+AQ96+AQ97+AQ99+AQ100+AQ101+AQ102+AQ103+AQ104+AQ105+AQ23+AQ24+AQ25+AQ27+AQ31+AQ40+AQ46+AQ51+AQ52+AQ53+AQ54+AQ55+AQ59+AQ64+AQ76+AQ78+AQ80+AQ82+AQ107+AQ145+AQ209+AQ216+AQ223+AQ224+AQ225+AQ226+AQ229+AQ113+AQ147+AQ230+AQ231+AQ232+AQ233+AQ234+AQ235+AQ236+AQ237+AQ238+AQ239+AQ219+AQ240+AQ126+AQ123+AQ241+AQ242+AQ83+AQ227</f>
        <v>130724.838</v>
      </c>
      <c r="AR254" s="31">
        <f t="shared" ref="AR254:AR261" si="938">AP254+AQ254</f>
        <v>1641179.588</v>
      </c>
      <c r="AS254" s="31">
        <f>AS94+AS95+AS96+AS97+AS99+AS100+AS101+AS102+AS103+AS104+AS105+AS23+AS24+AS25+AS27+AS31+AS40+AS46+AS51+AS52+AS53+AS54+AS55+AS59+AS64+AS76+AS78+AS80+AS82+AS107+AS145+AS209+AS216+AS223+AS224+AS225+AS226+AS229+AS113+AS147+AS230+AS231+AS232+AS233+AS234+AS235+AS236+AS237+AS238+AS239+AS219+AS240+AS126+AS123+AS241+AS242+AS83+AS227</f>
        <v>0</v>
      </c>
      <c r="AT254" s="31">
        <f t="shared" ref="AT254:AT261" si="939">AR254+AS254</f>
        <v>1641179.588</v>
      </c>
      <c r="AU254" s="31">
        <f>AU94+AU95+AU96+AU97+AU99+AU100+AU101+AU102+AU103+AU104+AU105+AU23+AU24+AU25+AU27+AU31+AU40+AU46+AU51+AU52+AU53+AU54+AU55+AU59+AU64+AU76+AU78+AU80+AU82+AU107+AU145+AU209+AU216+AU223+AU224+AU225+AU226+AU229+AU113+AU147+AU230+AU231+AU232+AU233+AU234+AU235+AU236+AU237+AU238+AU239+AU219+AU240+AU126+AU123+AU241+AU242+AU83+AU227</f>
        <v>0</v>
      </c>
      <c r="AV254" s="31">
        <f t="shared" ref="AV254:AV261" si="940">AT254+AU254</f>
        <v>1641179.588</v>
      </c>
      <c r="AW254" s="31">
        <f>AW94+AW95+AW96+AW97+AW99+AW100+AW101+AW102+AW103+AW104+AW105+AW23+AW24+AW25+AW27+AW31+AW40+AW46+AW51+AW52+AW53+AW54+AW55+AW59+AW64+AW76+AW78+AW80+AW82+AW107+AW145+AW209+AW216+AW223+AW224+AW225+AW226+AW229+AW113+AW147+AW230+AW231+AW232+AW233+AW234+AW235+AW236+AW237+AW238+AW239+AW219+AW240+AW126+AW123+AW241+AW242+AW83+AW227+AW84+AW85</f>
        <v>0</v>
      </c>
      <c r="AX254" s="31">
        <f t="shared" ref="AX254:AX261" si="941">AV254+AW254</f>
        <v>1641179.588</v>
      </c>
      <c r="AY254" s="31">
        <f>AY94+AY95+AY96+AY97+AY99+AY100+AY101+AY102+AY103+AY104+AY105+AY23+AY24+AY25+AY27+AY31+AY40+AY46+AY51+AY52+AY53+AY54+AY55+AY59+AY64+AY76+AY78+AY80+AY82+AY107+AY145+AY209+AY216+AY223+AY224+AY225+AY226+AY229+AY113+AY147+AY230+AY231+AY232+AY233+AY234+AY235+AY236+AY237+AY238+AY239+AY219+AY240+AY126+AY123+AY241+AY242+AY83+AY227+AY84+AY85+AY86+AY87</f>
        <v>-103801.60000000001</v>
      </c>
      <c r="AZ254" s="31">
        <f t="shared" ref="AZ254:AZ261" si="942">AX254+AY254</f>
        <v>1537377.9879999999</v>
      </c>
      <c r="BA254" s="42">
        <f>BA94+BA95+BA96+BA97+BA99+BA100+BA101+BA102+BA103+BA104+BA105+BA23+BA24+BA25+BA27+BA31+BA40+BA46+BA51+BA52+BA53+BA54+BA55+BA59+BA64+BA76+BA78+BA80+BA82+BA107+BA145+BA209+BA216+BA223+BA224+BA225+BA226+BA229+BA113+BA147+BA230+BA231+BA232+BA233+BA234+BA235+BA236+BA237+BA238+BA239+BA219+BA240+BA126+BA123+BA241+BA242+BA83+BA227+BA84+BA85+BA86+BA87+BA245+BA246</f>
        <v>35084.171999999999</v>
      </c>
      <c r="BB254" s="68">
        <f t="shared" ref="BB254:BB262" si="943">AZ254+BA254</f>
        <v>1572462.16</v>
      </c>
      <c r="BC254" s="25"/>
      <c r="BE254" s="8"/>
    </row>
    <row r="255" spans="1:58" x14ac:dyDescent="0.35">
      <c r="A255" s="111"/>
      <c r="B255" s="155" t="s">
        <v>3</v>
      </c>
      <c r="C255" s="156"/>
      <c r="D255" s="31">
        <f>D108+D116+D119</f>
        <v>1339312.3999999999</v>
      </c>
      <c r="E255" s="31">
        <f>E108+E116+E119</f>
        <v>-367677.39999999997</v>
      </c>
      <c r="F255" s="31">
        <f t="shared" si="628"/>
        <v>971635</v>
      </c>
      <c r="G255" s="31">
        <f>G108+G116+G119</f>
        <v>218956.44</v>
      </c>
      <c r="H255" s="31">
        <f t="shared" si="923"/>
        <v>1190591.44</v>
      </c>
      <c r="I255" s="31">
        <f>I108+I116+I119</f>
        <v>2561.8420000000001</v>
      </c>
      <c r="J255" s="31">
        <f t="shared" si="924"/>
        <v>1193153.2819999999</v>
      </c>
      <c r="K255" s="31">
        <f>K108+K116+K119</f>
        <v>0</v>
      </c>
      <c r="L255" s="31">
        <f t="shared" si="925"/>
        <v>1193153.2819999999</v>
      </c>
      <c r="M255" s="31">
        <f>M108+M116+M119</f>
        <v>0</v>
      </c>
      <c r="N255" s="31">
        <f t="shared" si="926"/>
        <v>1193153.2819999999</v>
      </c>
      <c r="O255" s="68">
        <f>O108+O116+O119</f>
        <v>56691.229000000007</v>
      </c>
      <c r="P255" s="31">
        <f t="shared" si="927"/>
        <v>1249844.5109999999</v>
      </c>
      <c r="Q255" s="31">
        <f>Q108+Q116+Q119</f>
        <v>1175.914</v>
      </c>
      <c r="R255" s="31">
        <f t="shared" si="928"/>
        <v>1251020.425</v>
      </c>
      <c r="S255" s="31">
        <f>S108+S116+S119</f>
        <v>10868.319</v>
      </c>
      <c r="T255" s="31">
        <f t="shared" si="929"/>
        <v>1261888.7439999999</v>
      </c>
      <c r="U255" s="31">
        <f>U108+U116+U119</f>
        <v>202.001</v>
      </c>
      <c r="V255" s="31">
        <f t="shared" si="930"/>
        <v>1262090.7449999999</v>
      </c>
      <c r="W255" s="42">
        <f>W108+W116+W119</f>
        <v>56651.407999999996</v>
      </c>
      <c r="X255" s="68">
        <f t="shared" si="931"/>
        <v>1318742.1529999999</v>
      </c>
      <c r="Y255" s="31">
        <f>Y108+Y116+Y119</f>
        <v>4798565.1999999993</v>
      </c>
      <c r="Z255" s="31">
        <f>Z108+Z116+Z119</f>
        <v>-1417383.4</v>
      </c>
      <c r="AA255" s="31">
        <f t="shared" si="638"/>
        <v>3381181.7999999993</v>
      </c>
      <c r="AB255" s="31">
        <f>AB108+AB116+AB119</f>
        <v>0</v>
      </c>
      <c r="AC255" s="31">
        <f t="shared" si="932"/>
        <v>3381181.7999999993</v>
      </c>
      <c r="AD255" s="31">
        <f>AD108+AD116+AD119</f>
        <v>0</v>
      </c>
      <c r="AE255" s="31">
        <f t="shared" si="933"/>
        <v>3381181.7999999993</v>
      </c>
      <c r="AF255" s="31">
        <f>AF108+AF116+AF119</f>
        <v>0</v>
      </c>
      <c r="AG255" s="31">
        <f t="shared" si="934"/>
        <v>3381181.7999999993</v>
      </c>
      <c r="AH255" s="31">
        <f>AH108+AH116+AH119</f>
        <v>-196067.99800000002</v>
      </c>
      <c r="AI255" s="31">
        <f t="shared" si="935"/>
        <v>3185113.8019999992</v>
      </c>
      <c r="AJ255" s="31">
        <f>AJ108+AJ116+AJ119</f>
        <v>0</v>
      </c>
      <c r="AK255" s="31">
        <f t="shared" si="936"/>
        <v>3185113.8019999992</v>
      </c>
      <c r="AL255" s="42">
        <f>AL108+AL116+AL119</f>
        <v>0</v>
      </c>
      <c r="AM255" s="68">
        <f t="shared" si="937"/>
        <v>3185113.8019999992</v>
      </c>
      <c r="AN255" s="31">
        <f>AN108+AN116+AN119</f>
        <v>860608.79999999993</v>
      </c>
      <c r="AO255" s="31">
        <f>AO108+AO116+AO119</f>
        <v>0</v>
      </c>
      <c r="AP255" s="31">
        <f t="shared" si="645"/>
        <v>860608.79999999993</v>
      </c>
      <c r="AQ255" s="31">
        <f>AQ108+AQ116+AQ119</f>
        <v>0</v>
      </c>
      <c r="AR255" s="31">
        <f t="shared" si="938"/>
        <v>860608.79999999993</v>
      </c>
      <c r="AS255" s="31">
        <f>AS108+AS116+AS119</f>
        <v>0</v>
      </c>
      <c r="AT255" s="31">
        <f t="shared" si="939"/>
        <v>860608.79999999993</v>
      </c>
      <c r="AU255" s="31">
        <f>AU108+AU116+AU119</f>
        <v>0</v>
      </c>
      <c r="AV255" s="31">
        <f t="shared" si="940"/>
        <v>860608.79999999993</v>
      </c>
      <c r="AW255" s="31">
        <f>AW108+AW116+AW119</f>
        <v>50423.485999999997</v>
      </c>
      <c r="AX255" s="31">
        <f t="shared" si="941"/>
        <v>911032.28599999996</v>
      </c>
      <c r="AY255" s="31">
        <f>AY108+AY116+AY119</f>
        <v>0</v>
      </c>
      <c r="AZ255" s="31">
        <f t="shared" si="942"/>
        <v>911032.28599999996</v>
      </c>
      <c r="BA255" s="42">
        <f>BA108+BA116+BA119</f>
        <v>0</v>
      </c>
      <c r="BB255" s="68">
        <f t="shared" si="943"/>
        <v>911032.28599999996</v>
      </c>
      <c r="BC255" s="25"/>
      <c r="BE255" s="8"/>
    </row>
    <row r="256" spans="1:58" x14ac:dyDescent="0.35">
      <c r="A256" s="111"/>
      <c r="B256" s="155" t="s">
        <v>28</v>
      </c>
      <c r="C256" s="156"/>
      <c r="D256" s="31">
        <f>D133+D137+D138+D139+D140+D141+D142+D143+D144+D157+D158+D159+D160+D161+D162+D163+D164+D168+D172+D176+D177+D181+D185+D189+D193+D198+D146</f>
        <v>1569795.6000000003</v>
      </c>
      <c r="E256" s="31">
        <f>E133+E137+E138+E139+E140+E141+E142+E143+E144+E157+E158+E159+E160+E161+E162+E163+E164+E168+E172+E176+E177+E181+E185+E189+E193+E198+E146+E148</f>
        <v>-1474.1000000000004</v>
      </c>
      <c r="F256" s="31">
        <f t="shared" si="628"/>
        <v>1568321.5000000002</v>
      </c>
      <c r="G256" s="31">
        <f>G133+G137+G138+G139+G140+G141+G142+G143+G144+G157+G158+G159+G160+G161+G162+G163+G164+G168+G172+G176+G177+G181+G185+G189+G193+G198+G146+G148+G201</f>
        <v>34709.4</v>
      </c>
      <c r="H256" s="31">
        <f t="shared" si="923"/>
        <v>1603030.9000000001</v>
      </c>
      <c r="I256" s="31">
        <f>I133+I137+I138+I139+I140+I141+I142+I143+I144+I157+I158+I159+I160+I161+I162+I163+I164+I168+I172+I176+I177+I181+I185+I189+I193+I198+I146+I148+I201</f>
        <v>0</v>
      </c>
      <c r="J256" s="31">
        <f t="shared" si="924"/>
        <v>1603030.9000000001</v>
      </c>
      <c r="K256" s="31">
        <f>K133+K137+K138+K139+K140+K141+K142+K143+K144+K157+K158+K159+K160+K161+K162+K163+K164+K168+K172+K176+K177+K181+K185+K189+K193+K198+K146+K148+K201</f>
        <v>0</v>
      </c>
      <c r="L256" s="31">
        <f t="shared" si="925"/>
        <v>1603030.9000000001</v>
      </c>
      <c r="M256" s="31">
        <f>M133+M137+M138+M139+M140+M141+M142+M143+M144+M157+M158+M159+M160+M161+M162+M163+M164+M168+M172+M176+M177+M181+M185+M189+M193+M198+M146+M148+M201</f>
        <v>0</v>
      </c>
      <c r="N256" s="31">
        <f t="shared" si="926"/>
        <v>1603030.9000000001</v>
      </c>
      <c r="O256" s="68">
        <f>O133+O137+O138+O139+O140+O141+O142+O143+O144+O157+O158+O159+O160+O161+O162+O163+O164+O168+O172+O176+O177+O181+O185+O189+O193+O198+O146+O148+O201</f>
        <v>139013.87899999999</v>
      </c>
      <c r="P256" s="31">
        <f t="shared" si="927"/>
        <v>1742044.7790000001</v>
      </c>
      <c r="Q256" s="31">
        <f>Q133+Q137+Q138+Q139+Q140+Q141+Q142+Q143+Q144+Q157+Q158+Q159+Q160+Q161+Q162+Q163+Q164+Q168+Q172+Q176+Q177+Q181+Q185+Q189+Q193+Q198+Q146+Q148+Q201</f>
        <v>0</v>
      </c>
      <c r="R256" s="31">
        <f t="shared" si="928"/>
        <v>1742044.7790000001</v>
      </c>
      <c r="S256" s="31">
        <f>S133+S137+S138+S139+S140+S141+S142+S143+S144+S157+S158+S159+S160+S161+S162+S163+S164+S168+S172+S176+S177+S181+S185+S189+S193+S198+S146+S148+S201+S205</f>
        <v>15502.397999999999</v>
      </c>
      <c r="T256" s="31">
        <f t="shared" si="929"/>
        <v>1757547.1770000001</v>
      </c>
      <c r="U256" s="31">
        <f>U133+U137+U138+U139+U140+U141+U142+U143+U144+U157+U158+U159+U160+U161+U162+U163+U164+U168+U172+U176+U177+U181+U185+U189+U193+U198+U146+U148+U201+U205</f>
        <v>0</v>
      </c>
      <c r="V256" s="31">
        <f t="shared" si="930"/>
        <v>1757547.1770000001</v>
      </c>
      <c r="W256" s="42">
        <f>W133+W137+W138+W139+W140+W141+W142+W143+W144+W157+W158+W159+W160+W161+W162+W163+W164+W168+W172+W176+W177+W181+W185+W189+W193+W198+W146+W148+W201+W205</f>
        <v>-355998.06499999994</v>
      </c>
      <c r="X256" s="68">
        <f t="shared" si="931"/>
        <v>1401549.1120000002</v>
      </c>
      <c r="Y256" s="31">
        <f>Y133+Y137+Y138+Y139+Y140+Y141+Y142+Y143+Y144+Y157+Y158+Y159+Y160+Y161+Y162+Y163+Y164+Y168+Y172+Y176+Y177+Y181+Y185+Y189+Y193+Y198+Y146</f>
        <v>1313990.7</v>
      </c>
      <c r="Z256" s="31">
        <f>Z133+Z137+Z138+Z139+Z140+Z141+Z142+Z143+Z144+Z157+Z158+Z159+Z160+Z161+Z162+Z163+Z164+Z168+Z172+Z176+Z177+Z181+Z185+Z189+Z193+Z198+Z146+Z148</f>
        <v>-1768.8999999999996</v>
      </c>
      <c r="AA256" s="31">
        <f t="shared" si="638"/>
        <v>1312221.8</v>
      </c>
      <c r="AB256" s="31">
        <f>AB133+AB137+AB138+AB139+AB140+AB141+AB142+AB143+AB144+AB157+AB158+AB159+AB160+AB161+AB162+AB163+AB164+AB168+AB172+AB176+AB177+AB181+AB185+AB189+AB193+AB198+AB146+AB148+AB201</f>
        <v>0</v>
      </c>
      <c r="AC256" s="31">
        <f t="shared" si="932"/>
        <v>1312221.8</v>
      </c>
      <c r="AD256" s="31">
        <f>AD133+AD137+AD138+AD139+AD140+AD141+AD142+AD143+AD144+AD157+AD158+AD159+AD160+AD161+AD162+AD163+AD164+AD168+AD172+AD176+AD177+AD181+AD185+AD189+AD193+AD198+AD146+AD148+AD201</f>
        <v>0</v>
      </c>
      <c r="AE256" s="31">
        <f t="shared" si="933"/>
        <v>1312221.8</v>
      </c>
      <c r="AF256" s="31">
        <f>AF133+AF137+AF138+AF139+AF140+AF141+AF142+AF143+AF144+AF157+AF158+AF159+AF160+AF161+AF162+AF163+AF164+AF168+AF172+AF176+AF177+AF181+AF185+AF189+AF193+AF198+AF146+AF148+AF201</f>
        <v>0</v>
      </c>
      <c r="AG256" s="31">
        <f t="shared" si="934"/>
        <v>1312221.8</v>
      </c>
      <c r="AH256" s="31">
        <f>AH133+AH137+AH138+AH139+AH140+AH141+AH142+AH143+AH144+AH157+AH158+AH159+AH160+AH161+AH162+AH163+AH164+AH168+AH172+AH176+AH177+AH181+AH185+AH189+AH193+AH198+AH146+AH148+AH201</f>
        <v>-24816.682000000001</v>
      </c>
      <c r="AI256" s="31">
        <f t="shared" si="935"/>
        <v>1287405.118</v>
      </c>
      <c r="AJ256" s="31">
        <f>AJ133+AJ137+AJ138+AJ139+AJ140+AJ141+AJ142+AJ143+AJ144+AJ157+AJ158+AJ159+AJ160+AJ161+AJ162+AJ163+AJ164+AJ168+AJ172+AJ176+AJ177+AJ181+AJ185+AJ189+AJ193+AJ198+AJ146+AJ148+AJ201+AJ205</f>
        <v>0</v>
      </c>
      <c r="AK256" s="31">
        <f t="shared" si="936"/>
        <v>1287405.118</v>
      </c>
      <c r="AL256" s="42">
        <f>AL133+AL137+AL138+AL139+AL140+AL141+AL142+AL143+AL144+AL157+AL158+AL159+AL160+AL161+AL162+AL163+AL164+AL168+AL172+AL176+AL177+AL181+AL185+AL189+AL193+AL198+AL146+AL148+AL201+AL205</f>
        <v>79550.379000000001</v>
      </c>
      <c r="AM256" s="68">
        <f t="shared" si="937"/>
        <v>1366955.497</v>
      </c>
      <c r="AN256" s="31">
        <f>AN133+AN137+AN138+AN139+AN140+AN141+AN142+AN143+AN144+AN157+AN158+AN159+AN160+AN161+AN162+AN163+AN164+AN168+AN172+AN176+AN177+AN181+AN185+AN189+AN193+AN198+AN146</f>
        <v>1900986.6</v>
      </c>
      <c r="AO256" s="31">
        <f>AO133+AO137+AO138+AO139+AO140+AO141+AO142+AO143+AO144+AO157+AO158+AO159+AO160+AO161+AO162+AO163+AO164+AO168+AO172+AO176+AO177+AO181+AO185+AO189+AO193+AO198+AO146+AO148</f>
        <v>0</v>
      </c>
      <c r="AP256" s="31">
        <f t="shared" si="645"/>
        <v>1900986.6</v>
      </c>
      <c r="AQ256" s="31">
        <f>AQ133+AQ137+AQ138+AQ139+AQ140+AQ141+AQ142+AQ143+AQ144+AQ157+AQ158+AQ159+AQ160+AQ161+AQ162+AQ163+AQ164+AQ168+AQ172+AQ176+AQ177+AQ181+AQ185+AQ189+AQ193+AQ198+AQ146+AQ148+AQ201</f>
        <v>0</v>
      </c>
      <c r="AR256" s="31">
        <f t="shared" si="938"/>
        <v>1900986.6</v>
      </c>
      <c r="AS256" s="31">
        <f>AS133+AS137+AS138+AS139+AS140+AS141+AS142+AS143+AS144+AS157+AS158+AS159+AS160+AS161+AS162+AS163+AS164+AS168+AS172+AS176+AS177+AS181+AS185+AS189+AS193+AS198+AS146+AS148+AS201</f>
        <v>0</v>
      </c>
      <c r="AT256" s="31">
        <f t="shared" si="939"/>
        <v>1900986.6</v>
      </c>
      <c r="AU256" s="31">
        <f>AU133+AU137+AU138+AU139+AU140+AU141+AU142+AU143+AU144+AU157+AU158+AU159+AU160+AU161+AU162+AU163+AU164+AU168+AU172+AU176+AU177+AU181+AU185+AU189+AU193+AU198+AU146+AU148+AU201</f>
        <v>0</v>
      </c>
      <c r="AV256" s="31">
        <f t="shared" si="940"/>
        <v>1900986.6</v>
      </c>
      <c r="AW256" s="31">
        <f>AW133+AW137+AW138+AW139+AW140+AW141+AW142+AW143+AW144+AW157+AW158+AW159+AW160+AW161+AW162+AW163+AW164+AW168+AW172+AW176+AW177+AW181+AW185+AW189+AW193+AW198+AW146+AW148+AW201</f>
        <v>50302.802999999993</v>
      </c>
      <c r="AX256" s="31">
        <f t="shared" si="941"/>
        <v>1951289.4030000002</v>
      </c>
      <c r="AY256" s="31">
        <f>AY133+AY137+AY138+AY139+AY140+AY141+AY142+AY143+AY144+AY157+AY158+AY159+AY160+AY161+AY162+AY163+AY164+AY168+AY172+AY176+AY177+AY181+AY185+AY189+AY193+AY198+AY146+AY148+AY201+AY205</f>
        <v>0</v>
      </c>
      <c r="AZ256" s="31">
        <f t="shared" si="942"/>
        <v>1951289.4030000002</v>
      </c>
      <c r="BA256" s="42">
        <f>BA133+BA137+BA138+BA139+BA140+BA141+BA142+BA143+BA144+BA157+BA158+BA159+BA160+BA161+BA162+BA163+BA164+BA168+BA172+BA176+BA177+BA181+BA185+BA189+BA193+BA198+BA146+BA148+BA201+BA205</f>
        <v>100264.44799999999</v>
      </c>
      <c r="BB256" s="68">
        <f t="shared" si="943"/>
        <v>2051553.8510000003</v>
      </c>
      <c r="BC256" s="25"/>
      <c r="BE256" s="8"/>
    </row>
    <row r="257" spans="1:55" x14ac:dyDescent="0.35">
      <c r="A257" s="115"/>
      <c r="B257" s="155" t="s">
        <v>11</v>
      </c>
      <c r="C257" s="156"/>
      <c r="D257" s="31">
        <f>D36+D69+D70+D71+D72+D73+D74+D75+D77+D79+D81</f>
        <v>113474.1</v>
      </c>
      <c r="E257" s="31">
        <f>E36+E69+E70+E71+E72+E73+E74+E75+E77+E79+E81+E41</f>
        <v>256356.158</v>
      </c>
      <c r="F257" s="31">
        <f t="shared" si="628"/>
        <v>369830.25800000003</v>
      </c>
      <c r="G257" s="31">
        <f>G36+G69+G70+G71+G72+G73+G74+G75+G77+G79+G81+G41</f>
        <v>0</v>
      </c>
      <c r="H257" s="31">
        <f t="shared" si="923"/>
        <v>369830.25800000003</v>
      </c>
      <c r="I257" s="31">
        <f>I36+I69+I70+I71+I72+I73+I74+I75+I77+I79+I81+I41</f>
        <v>111.379</v>
      </c>
      <c r="J257" s="31">
        <f t="shared" si="924"/>
        <v>369941.63700000005</v>
      </c>
      <c r="K257" s="31">
        <f>K36+K69+K70+K71+K72+K73+K74+K75+K77+K79+K81+K41</f>
        <v>0</v>
      </c>
      <c r="L257" s="31">
        <f t="shared" si="925"/>
        <v>369941.63700000005</v>
      </c>
      <c r="M257" s="31">
        <f>M36+M69+M70+M71+M72+M73+M74+M75+M77+M79+M81+M41</f>
        <v>0</v>
      </c>
      <c r="N257" s="31">
        <f t="shared" si="926"/>
        <v>369941.63700000005</v>
      </c>
      <c r="O257" s="68">
        <f>O36+O69+O70+O71+O72+O73+O74+O75+O77+O79+O81+O41+O26</f>
        <v>-22568.785000000003</v>
      </c>
      <c r="P257" s="31">
        <f t="shared" si="927"/>
        <v>347372.85200000007</v>
      </c>
      <c r="Q257" s="31">
        <f>Q36+Q69+Q70+Q71+Q72+Q73+Q74+Q75+Q77+Q79+Q81+Q41+Q26</f>
        <v>0</v>
      </c>
      <c r="R257" s="31">
        <f t="shared" si="928"/>
        <v>347372.85200000007</v>
      </c>
      <c r="S257" s="31">
        <f>S36+S69+S70+S71+S72+S73+S74+S75+S77+S79+S81+S41+S26</f>
        <v>-18576.285</v>
      </c>
      <c r="T257" s="31">
        <f t="shared" si="929"/>
        <v>328796.5670000001</v>
      </c>
      <c r="U257" s="31">
        <f>U36+U69+U70+U71+U72+U73+U74+U75+U77+U79+U81+U41+U26</f>
        <v>0</v>
      </c>
      <c r="V257" s="31">
        <f t="shared" si="930"/>
        <v>328796.5670000001</v>
      </c>
      <c r="W257" s="42">
        <f>W36+W69+W70+W71+W72+W73+W74+W75+W77+W79+W81+W41+W26</f>
        <v>0</v>
      </c>
      <c r="X257" s="68">
        <f t="shared" si="931"/>
        <v>328796.5670000001</v>
      </c>
      <c r="Y257" s="31">
        <f>Y36+Y69+Y70+Y71+Y72+Y73+Y74+Y75+Y77+Y79+Y81</f>
        <v>50227.299999999996</v>
      </c>
      <c r="Z257" s="31">
        <f>Z36+Z69+Z70+Z71+Z72+Z73+Z74+Z75+Z77+Z79+Z81+Z41</f>
        <v>0</v>
      </c>
      <c r="AA257" s="31">
        <f t="shared" si="638"/>
        <v>50227.299999999996</v>
      </c>
      <c r="AB257" s="31">
        <f>AB36+AB69+AB70+AB71+AB72+AB73+AB74+AB75+AB77+AB79+AB81+AB41</f>
        <v>0</v>
      </c>
      <c r="AC257" s="31">
        <f t="shared" si="932"/>
        <v>50227.299999999996</v>
      </c>
      <c r="AD257" s="31">
        <f>AD36+AD69+AD70+AD71+AD72+AD73+AD74+AD75+AD77+AD79+AD81+AD41</f>
        <v>0</v>
      </c>
      <c r="AE257" s="31">
        <f t="shared" si="933"/>
        <v>50227.299999999996</v>
      </c>
      <c r="AF257" s="31">
        <f>AF36+AF69+AF70+AF71+AF72+AF73+AF74+AF75+AF77+AF79+AF81+AF41</f>
        <v>0</v>
      </c>
      <c r="AG257" s="31">
        <f t="shared" si="934"/>
        <v>50227.299999999996</v>
      </c>
      <c r="AH257" s="31">
        <f>AH36+AH69+AH70+AH71+AH72+AH73+AH74+AH75+AH77+AH79+AH81+AH41+AH26</f>
        <v>0</v>
      </c>
      <c r="AI257" s="31">
        <f t="shared" si="935"/>
        <v>50227.299999999996</v>
      </c>
      <c r="AJ257" s="31">
        <f>AJ36+AJ69+AJ70+AJ71+AJ72+AJ73+AJ74+AJ75+AJ77+AJ79+AJ81+AJ41+AJ26</f>
        <v>0</v>
      </c>
      <c r="AK257" s="31">
        <f t="shared" si="936"/>
        <v>50227.299999999996</v>
      </c>
      <c r="AL257" s="42">
        <f>AL36+AL69+AL70+AL71+AL72+AL73+AL74+AL75+AL77+AL79+AL81+AL41+AL26</f>
        <v>0</v>
      </c>
      <c r="AM257" s="68">
        <f t="shared" si="937"/>
        <v>50227.299999999996</v>
      </c>
      <c r="AN257" s="31">
        <f>AN36+AN69+AN70+AN71+AN72+AN73+AN74+AN75+AN77+AN79+AN81</f>
        <v>1220.3</v>
      </c>
      <c r="AO257" s="31">
        <f>AO36+AO69+AO70+AO71+AO72+AO73+AO74+AO75+AO77+AO79+AO81+AO41</f>
        <v>0</v>
      </c>
      <c r="AP257" s="31">
        <f t="shared" si="645"/>
        <v>1220.3</v>
      </c>
      <c r="AQ257" s="31">
        <f>AQ36+AQ69+AQ70+AQ71+AQ72+AQ73+AQ74+AQ75+AQ77+AQ79+AQ81+AQ41</f>
        <v>0</v>
      </c>
      <c r="AR257" s="31">
        <f t="shared" si="938"/>
        <v>1220.3</v>
      </c>
      <c r="AS257" s="31">
        <f>AS36+AS69+AS70+AS71+AS72+AS73+AS74+AS75+AS77+AS79+AS81+AS41</f>
        <v>0</v>
      </c>
      <c r="AT257" s="31">
        <f t="shared" si="939"/>
        <v>1220.3</v>
      </c>
      <c r="AU257" s="31">
        <f>AU36+AU69+AU70+AU71+AU72+AU73+AU74+AU75+AU77+AU79+AU81+AU41</f>
        <v>0</v>
      </c>
      <c r="AV257" s="31">
        <f t="shared" si="940"/>
        <v>1220.3</v>
      </c>
      <c r="AW257" s="31">
        <f>AW36+AW69+AW70+AW71+AW72+AW73+AW74+AW75+AW77+AW79+AW81+AW41+AW26</f>
        <v>23622.800000000003</v>
      </c>
      <c r="AX257" s="31">
        <f t="shared" si="941"/>
        <v>24843.100000000002</v>
      </c>
      <c r="AY257" s="31">
        <f>AY36+AY69+AY70+AY71+AY72+AY73+AY74+AY75+AY77+AY79+AY81+AY41+AY26</f>
        <v>0</v>
      </c>
      <c r="AZ257" s="31">
        <f t="shared" si="942"/>
        <v>24843.100000000002</v>
      </c>
      <c r="BA257" s="42">
        <f>BA36+BA69+BA70+BA71+BA72+BA73+BA74+BA75+BA77+BA79+BA81+BA41+BA26</f>
        <v>0</v>
      </c>
      <c r="BB257" s="68">
        <f t="shared" si="943"/>
        <v>24843.100000000002</v>
      </c>
      <c r="BC257" s="25"/>
    </row>
    <row r="258" spans="1:55" x14ac:dyDescent="0.35">
      <c r="A258" s="115"/>
      <c r="B258" s="116" t="s">
        <v>33</v>
      </c>
      <c r="C258" s="117"/>
      <c r="D258" s="31">
        <f>D210</f>
        <v>13981.8</v>
      </c>
      <c r="E258" s="31">
        <f>E210</f>
        <v>0</v>
      </c>
      <c r="F258" s="31">
        <f t="shared" si="628"/>
        <v>13981.8</v>
      </c>
      <c r="G258" s="31">
        <f>G210</f>
        <v>0</v>
      </c>
      <c r="H258" s="31">
        <f t="shared" si="923"/>
        <v>13981.8</v>
      </c>
      <c r="I258" s="31">
        <f>I210</f>
        <v>0</v>
      </c>
      <c r="J258" s="31">
        <f t="shared" si="924"/>
        <v>13981.8</v>
      </c>
      <c r="K258" s="31">
        <f>K210</f>
        <v>0</v>
      </c>
      <c r="L258" s="31">
        <f t="shared" si="925"/>
        <v>13981.8</v>
      </c>
      <c r="M258" s="31">
        <f>M210</f>
        <v>0</v>
      </c>
      <c r="N258" s="31">
        <f t="shared" si="926"/>
        <v>13981.8</v>
      </c>
      <c r="O258" s="68">
        <f>O210</f>
        <v>0</v>
      </c>
      <c r="P258" s="31">
        <f t="shared" si="927"/>
        <v>13981.8</v>
      </c>
      <c r="Q258" s="31">
        <f>Q210</f>
        <v>0</v>
      </c>
      <c r="R258" s="31">
        <f t="shared" si="928"/>
        <v>13981.8</v>
      </c>
      <c r="S258" s="31">
        <f>S210</f>
        <v>0</v>
      </c>
      <c r="T258" s="31">
        <f t="shared" si="929"/>
        <v>13981.8</v>
      </c>
      <c r="U258" s="31">
        <f>U210</f>
        <v>0</v>
      </c>
      <c r="V258" s="31">
        <f t="shared" si="930"/>
        <v>13981.8</v>
      </c>
      <c r="W258" s="42">
        <f>W210</f>
        <v>0</v>
      </c>
      <c r="X258" s="68">
        <f t="shared" si="931"/>
        <v>13981.8</v>
      </c>
      <c r="Y258" s="31">
        <f>Y210</f>
        <v>0</v>
      </c>
      <c r="Z258" s="31">
        <f>Z210</f>
        <v>0</v>
      </c>
      <c r="AA258" s="31">
        <f t="shared" si="638"/>
        <v>0</v>
      </c>
      <c r="AB258" s="31">
        <f>AB210</f>
        <v>0</v>
      </c>
      <c r="AC258" s="31">
        <f t="shared" si="932"/>
        <v>0</v>
      </c>
      <c r="AD258" s="31">
        <f>AD210</f>
        <v>0</v>
      </c>
      <c r="AE258" s="31">
        <f t="shared" si="933"/>
        <v>0</v>
      </c>
      <c r="AF258" s="31">
        <f>AF210</f>
        <v>0</v>
      </c>
      <c r="AG258" s="31">
        <f t="shared" si="934"/>
        <v>0</v>
      </c>
      <c r="AH258" s="31">
        <f>AH210</f>
        <v>0</v>
      </c>
      <c r="AI258" s="31">
        <f t="shared" si="935"/>
        <v>0</v>
      </c>
      <c r="AJ258" s="31">
        <f>AJ210</f>
        <v>0</v>
      </c>
      <c r="AK258" s="31">
        <f t="shared" si="936"/>
        <v>0</v>
      </c>
      <c r="AL258" s="42">
        <f>AL210</f>
        <v>0</v>
      </c>
      <c r="AM258" s="68">
        <f t="shared" si="937"/>
        <v>0</v>
      </c>
      <c r="AN258" s="31">
        <f>AN210</f>
        <v>0</v>
      </c>
      <c r="AO258" s="31">
        <f>AO210</f>
        <v>0</v>
      </c>
      <c r="AP258" s="31">
        <f t="shared" si="645"/>
        <v>0</v>
      </c>
      <c r="AQ258" s="31">
        <f>AQ210</f>
        <v>0</v>
      </c>
      <c r="AR258" s="31">
        <f t="shared" si="938"/>
        <v>0</v>
      </c>
      <c r="AS258" s="31">
        <f>AS210</f>
        <v>0</v>
      </c>
      <c r="AT258" s="31">
        <f t="shared" si="939"/>
        <v>0</v>
      </c>
      <c r="AU258" s="31">
        <f>AU210</f>
        <v>0</v>
      </c>
      <c r="AV258" s="31">
        <f t="shared" si="940"/>
        <v>0</v>
      </c>
      <c r="AW258" s="31">
        <f>AW210</f>
        <v>0</v>
      </c>
      <c r="AX258" s="31">
        <f t="shared" si="941"/>
        <v>0</v>
      </c>
      <c r="AY258" s="31">
        <f>AY210</f>
        <v>0</v>
      </c>
      <c r="AZ258" s="31">
        <f t="shared" si="942"/>
        <v>0</v>
      </c>
      <c r="BA258" s="42">
        <f>BA210</f>
        <v>0</v>
      </c>
      <c r="BB258" s="68">
        <f t="shared" si="943"/>
        <v>0</v>
      </c>
      <c r="BC258" s="25"/>
    </row>
    <row r="259" spans="1:55" x14ac:dyDescent="0.35">
      <c r="A259" s="115"/>
      <c r="B259" s="116" t="s">
        <v>34</v>
      </c>
      <c r="C259" s="117"/>
      <c r="D259" s="31">
        <f>D217+D218</f>
        <v>4480.7</v>
      </c>
      <c r="E259" s="31">
        <f>E217+E218</f>
        <v>0</v>
      </c>
      <c r="F259" s="31">
        <f t="shared" si="628"/>
        <v>4480.7</v>
      </c>
      <c r="G259" s="31">
        <f>G217+G218</f>
        <v>0</v>
      </c>
      <c r="H259" s="31">
        <f t="shared" si="923"/>
        <v>4480.7</v>
      </c>
      <c r="I259" s="31">
        <f>I217+I218</f>
        <v>0</v>
      </c>
      <c r="J259" s="31">
        <f t="shared" si="924"/>
        <v>4480.7</v>
      </c>
      <c r="K259" s="31">
        <f>K217+K218</f>
        <v>0</v>
      </c>
      <c r="L259" s="31">
        <f t="shared" si="925"/>
        <v>4480.7</v>
      </c>
      <c r="M259" s="31">
        <f>M217+M218</f>
        <v>0</v>
      </c>
      <c r="N259" s="31">
        <f t="shared" si="926"/>
        <v>4480.7</v>
      </c>
      <c r="O259" s="68">
        <f>O217+O218</f>
        <v>0</v>
      </c>
      <c r="P259" s="31">
        <f t="shared" si="927"/>
        <v>4480.7</v>
      </c>
      <c r="Q259" s="31">
        <f>Q217+Q218</f>
        <v>0</v>
      </c>
      <c r="R259" s="31">
        <f t="shared" si="928"/>
        <v>4480.7</v>
      </c>
      <c r="S259" s="31">
        <f>S217+S218</f>
        <v>0</v>
      </c>
      <c r="T259" s="31">
        <f t="shared" si="929"/>
        <v>4480.7</v>
      </c>
      <c r="U259" s="31">
        <f>U217+U218</f>
        <v>0</v>
      </c>
      <c r="V259" s="31">
        <f t="shared" si="930"/>
        <v>4480.7</v>
      </c>
      <c r="W259" s="42">
        <f>W217+W218</f>
        <v>0</v>
      </c>
      <c r="X259" s="68">
        <f t="shared" si="931"/>
        <v>4480.7</v>
      </c>
      <c r="Y259" s="31">
        <f t="shared" ref="Y259:AN259" si="944">Y217+Y218</f>
        <v>55213.3</v>
      </c>
      <c r="Z259" s="31">
        <f t="shared" si="944"/>
        <v>0</v>
      </c>
      <c r="AA259" s="31">
        <f t="shared" si="638"/>
        <v>55213.3</v>
      </c>
      <c r="AB259" s="31">
        <f t="shared" ref="AB259:AD259" si="945">AB217+AB218</f>
        <v>0</v>
      </c>
      <c r="AC259" s="31">
        <f t="shared" si="932"/>
        <v>55213.3</v>
      </c>
      <c r="AD259" s="31">
        <f t="shared" si="945"/>
        <v>0</v>
      </c>
      <c r="AE259" s="31">
        <f t="shared" si="933"/>
        <v>55213.3</v>
      </c>
      <c r="AF259" s="31">
        <f t="shared" ref="AF259:AH259" si="946">AF217+AF218</f>
        <v>0</v>
      </c>
      <c r="AG259" s="31">
        <f t="shared" si="934"/>
        <v>55213.3</v>
      </c>
      <c r="AH259" s="31">
        <f t="shared" si="946"/>
        <v>0</v>
      </c>
      <c r="AI259" s="31">
        <f t="shared" si="935"/>
        <v>55213.3</v>
      </c>
      <c r="AJ259" s="31">
        <f t="shared" ref="AJ259:AL259" si="947">AJ217+AJ218</f>
        <v>0</v>
      </c>
      <c r="AK259" s="31">
        <f t="shared" si="936"/>
        <v>55213.3</v>
      </c>
      <c r="AL259" s="42">
        <f t="shared" si="947"/>
        <v>0</v>
      </c>
      <c r="AM259" s="68">
        <f t="shared" si="937"/>
        <v>55213.3</v>
      </c>
      <c r="AN259" s="31">
        <f t="shared" si="944"/>
        <v>0</v>
      </c>
      <c r="AO259" s="31">
        <f>AO217+AO218</f>
        <v>0</v>
      </c>
      <c r="AP259" s="31">
        <f t="shared" si="645"/>
        <v>0</v>
      </c>
      <c r="AQ259" s="31">
        <f>AQ217+AQ218</f>
        <v>0</v>
      </c>
      <c r="AR259" s="31">
        <f t="shared" si="938"/>
        <v>0</v>
      </c>
      <c r="AS259" s="31">
        <f>AS217+AS218</f>
        <v>0</v>
      </c>
      <c r="AT259" s="31">
        <f t="shared" si="939"/>
        <v>0</v>
      </c>
      <c r="AU259" s="31">
        <f>AU217+AU218</f>
        <v>0</v>
      </c>
      <c r="AV259" s="31">
        <f t="shared" si="940"/>
        <v>0</v>
      </c>
      <c r="AW259" s="31">
        <f>AW217+AW218</f>
        <v>0</v>
      </c>
      <c r="AX259" s="31">
        <f t="shared" si="941"/>
        <v>0</v>
      </c>
      <c r="AY259" s="31">
        <f>AY217+AY218</f>
        <v>0</v>
      </c>
      <c r="AZ259" s="31">
        <f t="shared" si="942"/>
        <v>0</v>
      </c>
      <c r="BA259" s="42">
        <f>BA217+BA218</f>
        <v>0</v>
      </c>
      <c r="BB259" s="68">
        <f t="shared" si="943"/>
        <v>0</v>
      </c>
      <c r="BC259" s="25"/>
    </row>
    <row r="260" spans="1:55" x14ac:dyDescent="0.35">
      <c r="A260" s="115"/>
      <c r="B260" s="116" t="s">
        <v>39</v>
      </c>
      <c r="C260" s="117"/>
      <c r="D260" s="31">
        <f>D98</f>
        <v>6293</v>
      </c>
      <c r="E260" s="31">
        <f>E98+E106</f>
        <v>47697</v>
      </c>
      <c r="F260" s="31">
        <f t="shared" ref="F260" si="948">D260+E260</f>
        <v>53990</v>
      </c>
      <c r="G260" s="31">
        <f>G98+G106</f>
        <v>0</v>
      </c>
      <c r="H260" s="31">
        <f t="shared" si="923"/>
        <v>53990</v>
      </c>
      <c r="I260" s="31">
        <f>I98+I106</f>
        <v>0</v>
      </c>
      <c r="J260" s="31">
        <f t="shared" si="924"/>
        <v>53990</v>
      </c>
      <c r="K260" s="31">
        <f>K98+K106</f>
        <v>0</v>
      </c>
      <c r="L260" s="31">
        <f t="shared" si="925"/>
        <v>53990</v>
      </c>
      <c r="M260" s="31">
        <f>M98+M106</f>
        <v>0</v>
      </c>
      <c r="N260" s="31">
        <f t="shared" si="926"/>
        <v>53990</v>
      </c>
      <c r="O260" s="68">
        <f>O98+O106</f>
        <v>0</v>
      </c>
      <c r="P260" s="31">
        <f t="shared" si="927"/>
        <v>53990</v>
      </c>
      <c r="Q260" s="31">
        <f>Q98+Q106</f>
        <v>0</v>
      </c>
      <c r="R260" s="31">
        <f t="shared" si="928"/>
        <v>53990</v>
      </c>
      <c r="S260" s="31">
        <f>S98+S106</f>
        <v>0</v>
      </c>
      <c r="T260" s="31">
        <f t="shared" si="929"/>
        <v>53990</v>
      </c>
      <c r="U260" s="31">
        <f>U98+U106</f>
        <v>0</v>
      </c>
      <c r="V260" s="31">
        <f t="shared" si="930"/>
        <v>53990</v>
      </c>
      <c r="W260" s="42">
        <f>W98+W106</f>
        <v>0</v>
      </c>
      <c r="X260" s="68">
        <f t="shared" si="931"/>
        <v>53990</v>
      </c>
      <c r="Y260" s="31">
        <f>Y98</f>
        <v>0</v>
      </c>
      <c r="Z260" s="31">
        <f>Z98+Z106</f>
        <v>51669.599999999999</v>
      </c>
      <c r="AA260" s="31">
        <f t="shared" ref="AA260" si="949">Y260+Z260</f>
        <v>51669.599999999999</v>
      </c>
      <c r="AB260" s="31">
        <f>AB98+AB106</f>
        <v>0</v>
      </c>
      <c r="AC260" s="31">
        <f t="shared" si="932"/>
        <v>51669.599999999999</v>
      </c>
      <c r="AD260" s="31">
        <f>AD98+AD106</f>
        <v>0</v>
      </c>
      <c r="AE260" s="31">
        <f t="shared" si="933"/>
        <v>51669.599999999999</v>
      </c>
      <c r="AF260" s="31">
        <f>AF98+AF106</f>
        <v>0</v>
      </c>
      <c r="AG260" s="31">
        <f t="shared" si="934"/>
        <v>51669.599999999999</v>
      </c>
      <c r="AH260" s="31">
        <f>AH98+AH106</f>
        <v>0</v>
      </c>
      <c r="AI260" s="31">
        <f t="shared" si="935"/>
        <v>51669.599999999999</v>
      </c>
      <c r="AJ260" s="31">
        <f>AJ98+AJ106</f>
        <v>0</v>
      </c>
      <c r="AK260" s="31">
        <f t="shared" si="936"/>
        <v>51669.599999999999</v>
      </c>
      <c r="AL260" s="42">
        <f>AL98+AL106</f>
        <v>0</v>
      </c>
      <c r="AM260" s="68">
        <f t="shared" si="937"/>
        <v>51669.599999999999</v>
      </c>
      <c r="AN260" s="31">
        <f>AN98</f>
        <v>0</v>
      </c>
      <c r="AO260" s="31">
        <f>AO98+AO106</f>
        <v>0</v>
      </c>
      <c r="AP260" s="31">
        <f t="shared" ref="AP260" si="950">AN260+AO260</f>
        <v>0</v>
      </c>
      <c r="AQ260" s="31">
        <f>AQ98+AQ106</f>
        <v>0</v>
      </c>
      <c r="AR260" s="31">
        <f t="shared" si="938"/>
        <v>0</v>
      </c>
      <c r="AS260" s="31">
        <f>AS98+AS106</f>
        <v>0</v>
      </c>
      <c r="AT260" s="31">
        <f t="shared" si="939"/>
        <v>0</v>
      </c>
      <c r="AU260" s="31">
        <f>AU98+AU106</f>
        <v>0</v>
      </c>
      <c r="AV260" s="31">
        <f t="shared" si="940"/>
        <v>0</v>
      </c>
      <c r="AW260" s="31">
        <f>AW98+AW106</f>
        <v>0</v>
      </c>
      <c r="AX260" s="31">
        <f t="shared" si="941"/>
        <v>0</v>
      </c>
      <c r="AY260" s="31">
        <f>AY98+AY106</f>
        <v>0</v>
      </c>
      <c r="AZ260" s="31">
        <f t="shared" si="942"/>
        <v>0</v>
      </c>
      <c r="BA260" s="42">
        <f>BA98+BA106</f>
        <v>0</v>
      </c>
      <c r="BB260" s="68">
        <f t="shared" si="943"/>
        <v>0</v>
      </c>
      <c r="BC260" s="25"/>
    </row>
    <row r="261" spans="1:55" x14ac:dyDescent="0.35">
      <c r="A261" s="118"/>
      <c r="B261" s="153" t="s">
        <v>327</v>
      </c>
      <c r="C261" s="154"/>
      <c r="D261" s="31"/>
      <c r="E261" s="31"/>
      <c r="F261" s="31"/>
      <c r="G261" s="31">
        <f>G244</f>
        <v>0</v>
      </c>
      <c r="H261" s="31">
        <f t="shared" si="923"/>
        <v>0</v>
      </c>
      <c r="I261" s="31">
        <f>I244</f>
        <v>0</v>
      </c>
      <c r="J261" s="31">
        <f t="shared" si="924"/>
        <v>0</v>
      </c>
      <c r="K261" s="31">
        <f>K244</f>
        <v>0</v>
      </c>
      <c r="L261" s="31">
        <f t="shared" si="925"/>
        <v>0</v>
      </c>
      <c r="M261" s="31">
        <f>M244</f>
        <v>0</v>
      </c>
      <c r="N261" s="31">
        <f t="shared" si="926"/>
        <v>0</v>
      </c>
      <c r="O261" s="68">
        <f>O244+O211</f>
        <v>85000</v>
      </c>
      <c r="P261" s="31">
        <f t="shared" si="927"/>
        <v>85000</v>
      </c>
      <c r="Q261" s="31">
        <f>Q244+Q211</f>
        <v>0</v>
      </c>
      <c r="R261" s="31">
        <f t="shared" si="928"/>
        <v>85000</v>
      </c>
      <c r="S261" s="31">
        <f>S244+S211</f>
        <v>0</v>
      </c>
      <c r="T261" s="31">
        <f t="shared" si="929"/>
        <v>85000</v>
      </c>
      <c r="U261" s="31">
        <f>U244+U211</f>
        <v>0</v>
      </c>
      <c r="V261" s="31">
        <f t="shared" si="930"/>
        <v>85000</v>
      </c>
      <c r="W261" s="42">
        <f>W244+W211</f>
        <v>-4650</v>
      </c>
      <c r="X261" s="68">
        <f t="shared" si="931"/>
        <v>80350</v>
      </c>
      <c r="Y261" s="31"/>
      <c r="Z261" s="31"/>
      <c r="AA261" s="31"/>
      <c r="AB261" s="31">
        <f>AB244</f>
        <v>0</v>
      </c>
      <c r="AC261" s="31">
        <f t="shared" si="932"/>
        <v>0</v>
      </c>
      <c r="AD261" s="31">
        <f>AD244</f>
        <v>0</v>
      </c>
      <c r="AE261" s="31">
        <f t="shared" si="933"/>
        <v>0</v>
      </c>
      <c r="AF261" s="31">
        <f>AF244</f>
        <v>0</v>
      </c>
      <c r="AG261" s="31">
        <f t="shared" si="934"/>
        <v>0</v>
      </c>
      <c r="AH261" s="31">
        <f>AH244+AH211</f>
        <v>0</v>
      </c>
      <c r="AI261" s="31">
        <f t="shared" si="935"/>
        <v>0</v>
      </c>
      <c r="AJ261" s="31">
        <f>AJ244+AJ211</f>
        <v>0</v>
      </c>
      <c r="AK261" s="31">
        <f t="shared" si="936"/>
        <v>0</v>
      </c>
      <c r="AL261" s="42">
        <f>AL244+AL211</f>
        <v>0</v>
      </c>
      <c r="AM261" s="68">
        <f t="shared" si="937"/>
        <v>0</v>
      </c>
      <c r="AN261" s="31"/>
      <c r="AO261" s="31"/>
      <c r="AP261" s="31"/>
      <c r="AQ261" s="31">
        <f>AQ244</f>
        <v>0</v>
      </c>
      <c r="AR261" s="31">
        <f t="shared" si="938"/>
        <v>0</v>
      </c>
      <c r="AS261" s="31">
        <f>AS244</f>
        <v>0</v>
      </c>
      <c r="AT261" s="31">
        <f t="shared" si="939"/>
        <v>0</v>
      </c>
      <c r="AU261" s="31">
        <f>AU244</f>
        <v>0</v>
      </c>
      <c r="AV261" s="31">
        <f t="shared" si="940"/>
        <v>0</v>
      </c>
      <c r="AW261" s="31">
        <f>AW244+AW211</f>
        <v>0</v>
      </c>
      <c r="AX261" s="31">
        <f t="shared" si="941"/>
        <v>0</v>
      </c>
      <c r="AY261" s="31">
        <f>AY244+AY211</f>
        <v>0</v>
      </c>
      <c r="AZ261" s="31">
        <f t="shared" si="942"/>
        <v>0</v>
      </c>
      <c r="BA261" s="42">
        <f>BA244+BA211</f>
        <v>0</v>
      </c>
      <c r="BB261" s="68">
        <f t="shared" si="943"/>
        <v>0</v>
      </c>
      <c r="BC261" s="25"/>
    </row>
    <row r="262" spans="1:55" x14ac:dyDescent="0.35">
      <c r="A262" s="118"/>
      <c r="B262" s="153" t="s">
        <v>373</v>
      </c>
      <c r="C262" s="154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68"/>
      <c r="P262" s="31"/>
      <c r="Q262" s="31"/>
      <c r="R262" s="31"/>
      <c r="S262" s="31"/>
      <c r="T262" s="31"/>
      <c r="U262" s="31"/>
      <c r="V262" s="31"/>
      <c r="W262" s="42">
        <f>W207</f>
        <v>0</v>
      </c>
      <c r="X262" s="68">
        <f t="shared" si="931"/>
        <v>0</v>
      </c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42">
        <f>AL207</f>
        <v>30051.151999999998</v>
      </c>
      <c r="AM262" s="68">
        <f t="shared" si="937"/>
        <v>30051.151999999998</v>
      </c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42">
        <f>BA207</f>
        <v>14989.883</v>
      </c>
      <c r="BB262" s="68">
        <f t="shared" si="943"/>
        <v>14989.883</v>
      </c>
      <c r="BC262" s="25"/>
    </row>
    <row r="263" spans="1:55" x14ac:dyDescent="0.35">
      <c r="D263" s="11"/>
      <c r="E263" s="11">
        <f>E247-E254-E255-E256-E257-E258-E259-E260</f>
        <v>0</v>
      </c>
      <c r="F263" s="11"/>
      <c r="G263" s="11">
        <f>G247-G254-G255-G256-G257-G258-G259-G260-G261</f>
        <v>2.1827872842550278E-11</v>
      </c>
      <c r="H263" s="11"/>
      <c r="I263" s="11">
        <f>I247-I254-I255-I256-I257-I258-I259-I260-I261</f>
        <v>-9.9475983006414026E-14</v>
      </c>
      <c r="J263" s="11"/>
      <c r="K263" s="11">
        <f>K247-K254-K255-K256-K257-K258-K259-K260-K261</f>
        <v>0</v>
      </c>
      <c r="L263" s="11"/>
      <c r="M263" s="11">
        <f>M247-M254-M255-M256-M257-M258-M259-M260-M261</f>
        <v>0</v>
      </c>
      <c r="N263" s="11"/>
      <c r="O263" s="69">
        <f>O247-O254-O255-O256-O257-O258-O259-O260-O261</f>
        <v>0</v>
      </c>
      <c r="P263" s="11"/>
      <c r="Q263" s="11">
        <f>Q247-Q254-Q255-Q256-Q257-Q258-Q259-Q260-Q261</f>
        <v>0</v>
      </c>
      <c r="R263" s="11"/>
      <c r="S263" s="11">
        <f>S247-S254-S255-S256-S257-S258-S259-S260-S261</f>
        <v>0</v>
      </c>
      <c r="T263" s="11"/>
      <c r="U263" s="11">
        <f>U247-U254-U255-U256-U257-U258-U259-U260-U261</f>
        <v>0</v>
      </c>
      <c r="V263" s="11"/>
      <c r="W263" s="43">
        <f>W247-W254-W255-W256-W257-W258-W259-W260-W261-W262</f>
        <v>0</v>
      </c>
      <c r="X263" s="69"/>
      <c r="Y263" s="43">
        <f t="shared" ref="Y263:AQ263" si="951">Y247-Y254-Y255-Y256-Y257-Y258-Y259-Y260-Y261</f>
        <v>7.9307937994599342E-10</v>
      </c>
      <c r="Z263" s="43">
        <f t="shared" si="951"/>
        <v>-4.3655745685100555E-11</v>
      </c>
      <c r="AA263" s="43">
        <f t="shared" si="951"/>
        <v>4.2928149923682213E-10</v>
      </c>
      <c r="AB263" s="11">
        <f t="shared" si="951"/>
        <v>0</v>
      </c>
      <c r="AC263" s="11"/>
      <c r="AD263" s="11">
        <f t="shared" ref="AD263:AF263" si="952">AD247-AD254-AD255-AD256-AD257-AD258-AD259-AD260-AD261</f>
        <v>0</v>
      </c>
      <c r="AE263" s="11"/>
      <c r="AF263" s="11">
        <f t="shared" si="952"/>
        <v>0</v>
      </c>
      <c r="AG263" s="11"/>
      <c r="AH263" s="11">
        <f t="shared" ref="AH263:AJ263" si="953">AH247-AH254-AH255-AH256-AH257-AH258-AH259-AH260-AH261</f>
        <v>0</v>
      </c>
      <c r="AI263" s="11"/>
      <c r="AJ263" s="11">
        <f t="shared" si="953"/>
        <v>0</v>
      </c>
      <c r="AK263" s="11"/>
      <c r="AL263" s="43">
        <f>AL247-AL254-AL255-AL256-AL257-AL258-AL259-AL260-AL261-AL262</f>
        <v>0</v>
      </c>
      <c r="AM263" s="69"/>
      <c r="AN263" s="43">
        <f t="shared" si="951"/>
        <v>7.4510353442747146E-10</v>
      </c>
      <c r="AO263" s="43">
        <f t="shared" si="951"/>
        <v>0</v>
      </c>
      <c r="AP263" s="43">
        <f t="shared" si="951"/>
        <v>1.2107648217352107E-9</v>
      </c>
      <c r="AQ263" s="11">
        <f t="shared" si="951"/>
        <v>0</v>
      </c>
      <c r="AR263" s="11"/>
      <c r="AS263" s="11">
        <f t="shared" ref="AS263:AU263" si="954">AS247-AS254-AS255-AS256-AS257-AS258-AS259-AS260-AS261</f>
        <v>0</v>
      </c>
      <c r="AT263" s="11"/>
      <c r="AU263" s="11">
        <f t="shared" si="954"/>
        <v>0</v>
      </c>
      <c r="AV263" s="11"/>
      <c r="AW263" s="11">
        <f t="shared" ref="AW263:AY263" si="955">AW247-AW254-AW255-AW256-AW257-AW258-AW259-AW260-AW261</f>
        <v>-2.1827872842550278E-11</v>
      </c>
      <c r="AX263" s="11"/>
      <c r="AY263" s="11">
        <f t="shared" si="955"/>
        <v>0</v>
      </c>
      <c r="AZ263" s="11"/>
      <c r="BA263" s="43">
        <f>BA247-BA254-BA255-BA256-BA257-BA258-BA259-BA260-BA261-BA262</f>
        <v>1.6370904631912708E-11</v>
      </c>
      <c r="BB263" s="69"/>
      <c r="BC263" s="29"/>
    </row>
    <row r="264" spans="1:55" x14ac:dyDescent="0.35"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69"/>
      <c r="P264" s="11"/>
      <c r="Q264" s="11"/>
      <c r="R264" s="11"/>
      <c r="S264" s="11"/>
      <c r="T264" s="11"/>
      <c r="U264" s="11"/>
      <c r="V264" s="11"/>
      <c r="W264" s="43"/>
      <c r="X264" s="69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43"/>
      <c r="AM264" s="69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43"/>
      <c r="BB264" s="69"/>
      <c r="BC264" s="29"/>
    </row>
    <row r="265" spans="1:55" x14ac:dyDescent="0.35"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69"/>
      <c r="P265" s="11"/>
      <c r="Q265" s="11"/>
      <c r="R265" s="11"/>
      <c r="S265" s="11"/>
      <c r="T265" s="11"/>
      <c r="U265" s="11"/>
      <c r="V265" s="11"/>
      <c r="W265" s="43"/>
      <c r="X265" s="69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43"/>
      <c r="AM265" s="69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43"/>
      <c r="BB265" s="69"/>
      <c r="BC265" s="29"/>
    </row>
    <row r="266" spans="1:55" x14ac:dyDescent="0.35"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69"/>
      <c r="P266" s="11"/>
      <c r="Q266" s="11"/>
      <c r="R266" s="11"/>
      <c r="S266" s="11"/>
      <c r="T266" s="11"/>
      <c r="U266" s="11"/>
      <c r="V266" s="11"/>
      <c r="W266" s="43"/>
      <c r="X266" s="69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43"/>
      <c r="AM266" s="69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43"/>
      <c r="BB266" s="69"/>
      <c r="BC266" s="29"/>
    </row>
  </sheetData>
  <sheetProtection password="CF5C" sheet="1" objects="1" scenarios="1"/>
  <autoFilter ref="A17:BE263">
    <filterColumn colId="55">
      <filters blank="1"/>
    </filterColumn>
  </autoFilter>
  <mergeCells count="79">
    <mergeCell ref="B262:C262"/>
    <mergeCell ref="B261:C261"/>
    <mergeCell ref="D16:D17"/>
    <mergeCell ref="B255:C255"/>
    <mergeCell ref="B256:C256"/>
    <mergeCell ref="B257:C257"/>
    <mergeCell ref="B254:C254"/>
    <mergeCell ref="B253:C253"/>
    <mergeCell ref="B16:B17"/>
    <mergeCell ref="C16:C17"/>
    <mergeCell ref="B252:C252"/>
    <mergeCell ref="AI16:AI17"/>
    <mergeCell ref="G16:G17"/>
    <mergeCell ref="AB16:AB17"/>
    <mergeCell ref="I16:I17"/>
    <mergeCell ref="AF16:AF17"/>
    <mergeCell ref="AG16:AG17"/>
    <mergeCell ref="J16:J17"/>
    <mergeCell ref="Q16:Q17"/>
    <mergeCell ref="AD16:AD17"/>
    <mergeCell ref="U16:U17"/>
    <mergeCell ref="V16:V17"/>
    <mergeCell ref="R16:R17"/>
    <mergeCell ref="AE16:AE17"/>
    <mergeCell ref="AC16:AC17"/>
    <mergeCell ref="N16:N17"/>
    <mergeCell ref="AA16:AA17"/>
    <mergeCell ref="AO16:AO17"/>
    <mergeCell ref="Y16:Y17"/>
    <mergeCell ref="A218:A219"/>
    <mergeCell ref="B218:B219"/>
    <mergeCell ref="A78:A79"/>
    <mergeCell ref="B78:B79"/>
    <mergeCell ref="A80:A81"/>
    <mergeCell ref="B80:B81"/>
    <mergeCell ref="A216:A217"/>
    <mergeCell ref="B216:B217"/>
    <mergeCell ref="A209:A210"/>
    <mergeCell ref="B209:B210"/>
    <mergeCell ref="AN16:AN17"/>
    <mergeCell ref="AH16:AH17"/>
    <mergeCell ref="A76:A77"/>
    <mergeCell ref="B76:B77"/>
    <mergeCell ref="W16:W17"/>
    <mergeCell ref="X16:X17"/>
    <mergeCell ref="Z16:Z17"/>
    <mergeCell ref="E16:E17"/>
    <mergeCell ref="F16:F17"/>
    <mergeCell ref="A16:A17"/>
    <mergeCell ref="A26:A27"/>
    <mergeCell ref="O16:O17"/>
    <mergeCell ref="S16:S17"/>
    <mergeCell ref="H16:H17"/>
    <mergeCell ref="K16:K17"/>
    <mergeCell ref="L16:L17"/>
    <mergeCell ref="M16:M17"/>
    <mergeCell ref="P16:P17"/>
    <mergeCell ref="A41:A46"/>
    <mergeCell ref="AM4:BB4"/>
    <mergeCell ref="BA16:BA17"/>
    <mergeCell ref="BB16:BB17"/>
    <mergeCell ref="A11:BB11"/>
    <mergeCell ref="A12:BB13"/>
    <mergeCell ref="T16:T17"/>
    <mergeCell ref="AJ16:AJ17"/>
    <mergeCell ref="AK16:AK17"/>
    <mergeCell ref="AY16:AY17"/>
    <mergeCell ref="AZ16:AZ17"/>
    <mergeCell ref="AW16:AW17"/>
    <mergeCell ref="AX16:AX17"/>
    <mergeCell ref="AU16:AU17"/>
    <mergeCell ref="AT16:AT17"/>
    <mergeCell ref="AQ16:AQ17"/>
    <mergeCell ref="AV16:AV17"/>
    <mergeCell ref="AS16:AS17"/>
    <mergeCell ref="AP16:AP17"/>
    <mergeCell ref="AL16:AL17"/>
    <mergeCell ref="AM16:AM17"/>
    <mergeCell ref="AR16:AR17"/>
  </mergeCells>
  <printOptions horizontalCentered="1"/>
  <pageMargins left="0.78740157480314965" right="0.11811023622047245" top="0.26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2022-06-28T09:44:12Z</cp:lastPrinted>
  <dcterms:created xsi:type="dcterms:W3CDTF">2014-02-04T08:37:28Z</dcterms:created>
  <dcterms:modified xsi:type="dcterms:W3CDTF">2022-06-28T09:44:27Z</dcterms:modified>
</cp:coreProperties>
</file>