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2 год\11. август\"/>
    </mc:Choice>
  </mc:AlternateContent>
  <bookViews>
    <workbookView xWindow="0" yWindow="0" windowWidth="23040" windowHeight="9375"/>
  </bookViews>
  <sheets>
    <sheet name="2022-2024" sheetId="1" r:id="rId1"/>
  </sheets>
  <definedNames>
    <definedName name="_xlnm._FilterDatabase" localSheetId="0" hidden="1">'2022-2024'!$A$14:$BO$268</definedName>
    <definedName name="_xlnm.Print_Titles" localSheetId="0">'2022-2024'!$13:$14</definedName>
    <definedName name="_xlnm.Print_Area" localSheetId="0">'2022-2024'!$A$1:$BL$268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66" i="1" l="1"/>
  <c r="AT266" i="1"/>
  <c r="AA266" i="1"/>
  <c r="AT100" i="1" l="1"/>
  <c r="W248" i="1" l="1"/>
  <c r="BK89" i="1"/>
  <c r="BL132" i="1"/>
  <c r="AU132" i="1"/>
  <c r="AB132" i="1"/>
  <c r="AA27" i="1" l="1"/>
  <c r="BL94" i="1" l="1"/>
  <c r="AB94" i="1"/>
  <c r="AU94" i="1"/>
  <c r="BL106" i="1"/>
  <c r="AU106" i="1"/>
  <c r="AB106" i="1"/>
  <c r="BL103" i="1" l="1"/>
  <c r="AT102" i="1"/>
  <c r="AU103" i="1"/>
  <c r="AB103" i="1"/>
  <c r="AA102" i="1"/>
  <c r="BL97" i="1"/>
  <c r="AU97" i="1"/>
  <c r="AT96" i="1"/>
  <c r="AT89" i="1" s="1"/>
  <c r="AB97" i="1"/>
  <c r="AA96" i="1"/>
  <c r="AA89" i="1" s="1"/>
  <c r="AT154" i="1" l="1"/>
  <c r="AA154" i="1"/>
  <c r="AT219" i="1"/>
  <c r="AT218" i="1"/>
  <c r="BK218" i="1"/>
  <c r="AA218" i="1"/>
  <c r="AB232" i="1"/>
  <c r="BL232" i="1"/>
  <c r="AU232" i="1"/>
  <c r="D233" i="1"/>
  <c r="BK258" i="1" l="1"/>
  <c r="BL258" i="1" s="1"/>
  <c r="AT258" i="1"/>
  <c r="AU258" i="1" s="1"/>
  <c r="BL20" i="1"/>
  <c r="AU20" i="1"/>
  <c r="AA20" i="1"/>
  <c r="AB20" i="1" s="1"/>
  <c r="BK25" i="1"/>
  <c r="AT25" i="1"/>
  <c r="AA25" i="1"/>
  <c r="BL29" i="1"/>
  <c r="AU29" i="1"/>
  <c r="AB29" i="1"/>
  <c r="AA258" i="1" l="1"/>
  <c r="AB258" i="1" s="1"/>
  <c r="BK268" i="1"/>
  <c r="BK267" i="1"/>
  <c r="BK265" i="1"/>
  <c r="BK264" i="1"/>
  <c r="BK248" i="1"/>
  <c r="BK233" i="1"/>
  <c r="BK223" i="1"/>
  <c r="BK216" i="1" s="1"/>
  <c r="BK219" i="1"/>
  <c r="BK212" i="1"/>
  <c r="BK210" i="1"/>
  <c r="BK202" i="1"/>
  <c r="BK197" i="1"/>
  <c r="BK193" i="1"/>
  <c r="BK189" i="1"/>
  <c r="BK185" i="1"/>
  <c r="BK181" i="1"/>
  <c r="BK176" i="1"/>
  <c r="BK172" i="1"/>
  <c r="BK168" i="1"/>
  <c r="BK159" i="1"/>
  <c r="BK158" i="1"/>
  <c r="BK152" i="1"/>
  <c r="BK137" i="1"/>
  <c r="BK136" i="1"/>
  <c r="BK135" i="1"/>
  <c r="BK122" i="1"/>
  <c r="BK119" i="1"/>
  <c r="BK116" i="1"/>
  <c r="BK111" i="1"/>
  <c r="BK92" i="1"/>
  <c r="BK257" i="1" s="1"/>
  <c r="BK91" i="1"/>
  <c r="BK90" i="1"/>
  <c r="BK63" i="1"/>
  <c r="BK58" i="1"/>
  <c r="BK54" i="1"/>
  <c r="BK45" i="1"/>
  <c r="BK35" i="1"/>
  <c r="BK263" i="1" s="1"/>
  <c r="BK30" i="1"/>
  <c r="BK19" i="1"/>
  <c r="BK18" i="1"/>
  <c r="BK255" i="1" s="1"/>
  <c r="BK17" i="1"/>
  <c r="AT268" i="1"/>
  <c r="AT267" i="1"/>
  <c r="AT265" i="1"/>
  <c r="AT264" i="1"/>
  <c r="AT248" i="1"/>
  <c r="AT233" i="1"/>
  <c r="AT223" i="1"/>
  <c r="AT216" i="1" s="1"/>
  <c r="AT212" i="1"/>
  <c r="AT210" i="1"/>
  <c r="AT202" i="1"/>
  <c r="AT197" i="1"/>
  <c r="AT193" i="1"/>
  <c r="AT189" i="1"/>
  <c r="AT185" i="1"/>
  <c r="AT181" i="1"/>
  <c r="AT176" i="1"/>
  <c r="AT172" i="1"/>
  <c r="AT168" i="1"/>
  <c r="AT159" i="1"/>
  <c r="AT158" i="1"/>
  <c r="AT152" i="1"/>
  <c r="AT137" i="1"/>
  <c r="AT136" i="1"/>
  <c r="AT135" i="1"/>
  <c r="AT129" i="1"/>
  <c r="AT126" i="1"/>
  <c r="AT122" i="1"/>
  <c r="AT119" i="1"/>
  <c r="AT116" i="1"/>
  <c r="AT111" i="1"/>
  <c r="AT92" i="1"/>
  <c r="AT257" i="1" s="1"/>
  <c r="AT91" i="1"/>
  <c r="AT90" i="1"/>
  <c r="AT63" i="1"/>
  <c r="AT58" i="1"/>
  <c r="AT54" i="1"/>
  <c r="AT45" i="1"/>
  <c r="AT35" i="1"/>
  <c r="AT263" i="1" s="1"/>
  <c r="AT30" i="1"/>
  <c r="AT19" i="1"/>
  <c r="AT18" i="1"/>
  <c r="AT17" i="1"/>
  <c r="AA268" i="1"/>
  <c r="AA267" i="1"/>
  <c r="AA265" i="1"/>
  <c r="AA264" i="1"/>
  <c r="AA248" i="1"/>
  <c r="AA233" i="1"/>
  <c r="AA223" i="1"/>
  <c r="AA216" i="1" s="1"/>
  <c r="AA219" i="1"/>
  <c r="AA212" i="1"/>
  <c r="AA210" i="1"/>
  <c r="AA205" i="1"/>
  <c r="AA202" i="1"/>
  <c r="AA197" i="1"/>
  <c r="AA193" i="1"/>
  <c r="AA189" i="1"/>
  <c r="AA185" i="1"/>
  <c r="AA181" i="1"/>
  <c r="AA176" i="1"/>
  <c r="AA172" i="1"/>
  <c r="AA168" i="1"/>
  <c r="AA160" i="1"/>
  <c r="AA159" i="1"/>
  <c r="AA254" i="1" s="1"/>
  <c r="AA158" i="1"/>
  <c r="AA152" i="1"/>
  <c r="AA137" i="1"/>
  <c r="AA136" i="1"/>
  <c r="AA135" i="1"/>
  <c r="AA129" i="1"/>
  <c r="AA126" i="1"/>
  <c r="AA122" i="1"/>
  <c r="AA119" i="1"/>
  <c r="AA116" i="1"/>
  <c r="AA111" i="1"/>
  <c r="AA92" i="1"/>
  <c r="AA257" i="1" s="1"/>
  <c r="AA91" i="1"/>
  <c r="AA90" i="1"/>
  <c r="AA63" i="1"/>
  <c r="AA58" i="1"/>
  <c r="AA54" i="1"/>
  <c r="AA45" i="1"/>
  <c r="AA40" i="1"/>
  <c r="AA35" i="1"/>
  <c r="AA30" i="1"/>
  <c r="AA19" i="1"/>
  <c r="AA18" i="1"/>
  <c r="AA17" i="1"/>
  <c r="AT87" i="1" l="1"/>
  <c r="AA260" i="1"/>
  <c r="BK260" i="1"/>
  <c r="AT260" i="1"/>
  <c r="AT133" i="1"/>
  <c r="BK87" i="1"/>
  <c r="AA87" i="1"/>
  <c r="AA133" i="1"/>
  <c r="AT255" i="1"/>
  <c r="AA256" i="1"/>
  <c r="AA261" i="1"/>
  <c r="AA263" i="1"/>
  <c r="AA156" i="1"/>
  <c r="AA255" i="1"/>
  <c r="AT261" i="1"/>
  <c r="BK256" i="1"/>
  <c r="BK261" i="1"/>
  <c r="AA262" i="1"/>
  <c r="AT262" i="1"/>
  <c r="AA15" i="1"/>
  <c r="BK262" i="1"/>
  <c r="BK156" i="1"/>
  <c r="BK133" i="1"/>
  <c r="BK254" i="1"/>
  <c r="BK15" i="1"/>
  <c r="AT156" i="1"/>
  <c r="AT254" i="1"/>
  <c r="AT256" i="1"/>
  <c r="AT15" i="1"/>
  <c r="AR268" i="1"/>
  <c r="AR267" i="1"/>
  <c r="AR266" i="1"/>
  <c r="AR265" i="1"/>
  <c r="AR264" i="1"/>
  <c r="AR248" i="1"/>
  <c r="AR233" i="1"/>
  <c r="AR223" i="1"/>
  <c r="AR216" i="1" s="1"/>
  <c r="AR219" i="1"/>
  <c r="AR218" i="1"/>
  <c r="AR212" i="1"/>
  <c r="AR210" i="1"/>
  <c r="AR202" i="1"/>
  <c r="AR197" i="1"/>
  <c r="AR193" i="1"/>
  <c r="AR189" i="1"/>
  <c r="AR185" i="1"/>
  <c r="AR181" i="1"/>
  <c r="AR176" i="1"/>
  <c r="AR172" i="1"/>
  <c r="AR168" i="1"/>
  <c r="AR159" i="1"/>
  <c r="AR158" i="1"/>
  <c r="AR152" i="1"/>
  <c r="AR137" i="1"/>
  <c r="AR136" i="1"/>
  <c r="AR135" i="1"/>
  <c r="AR129" i="1"/>
  <c r="AR126" i="1"/>
  <c r="AR122" i="1"/>
  <c r="AR119" i="1"/>
  <c r="AR116" i="1"/>
  <c r="AR111" i="1"/>
  <c r="AR92" i="1"/>
  <c r="AR257" i="1" s="1"/>
  <c r="AR91" i="1"/>
  <c r="AR90" i="1"/>
  <c r="AR89" i="1"/>
  <c r="AR63" i="1"/>
  <c r="AR58" i="1"/>
  <c r="AR54" i="1"/>
  <c r="AR45" i="1"/>
  <c r="AR35" i="1"/>
  <c r="AR263" i="1" s="1"/>
  <c r="AR30" i="1"/>
  <c r="AR25" i="1"/>
  <c r="AR19" i="1"/>
  <c r="AR18" i="1"/>
  <c r="AR17" i="1"/>
  <c r="AR261" i="1" l="1"/>
  <c r="AA252" i="1"/>
  <c r="BK252" i="1"/>
  <c r="AT252" i="1"/>
  <c r="AR255" i="1"/>
  <c r="AR262" i="1"/>
  <c r="AR133" i="1"/>
  <c r="AR87" i="1"/>
  <c r="AR260" i="1"/>
  <c r="AR156" i="1"/>
  <c r="AR254" i="1"/>
  <c r="AR256" i="1"/>
  <c r="AR15" i="1"/>
  <c r="Y268" i="1"/>
  <c r="Y267" i="1"/>
  <c r="Y266" i="1"/>
  <c r="Y265" i="1"/>
  <c r="Y264" i="1"/>
  <c r="Y248" i="1"/>
  <c r="Y233" i="1"/>
  <c r="Y223" i="1"/>
  <c r="Y216" i="1" s="1"/>
  <c r="Y219" i="1"/>
  <c r="Y218" i="1"/>
  <c r="Y212" i="1"/>
  <c r="Y210" i="1"/>
  <c r="Y205" i="1"/>
  <c r="Y202" i="1"/>
  <c r="Y197" i="1"/>
  <c r="Y193" i="1"/>
  <c r="Y189" i="1"/>
  <c r="Y185" i="1"/>
  <c r="Y181" i="1"/>
  <c r="Y176" i="1"/>
  <c r="Y172" i="1"/>
  <c r="Y168" i="1"/>
  <c r="Y160" i="1"/>
  <c r="Y159" i="1"/>
  <c r="Y158" i="1"/>
  <c r="Y152" i="1"/>
  <c r="Y137" i="1"/>
  <c r="Y136" i="1"/>
  <c r="Y135" i="1"/>
  <c r="Y129" i="1"/>
  <c r="Y126" i="1"/>
  <c r="Y122" i="1"/>
  <c r="Y119" i="1"/>
  <c r="Y116" i="1"/>
  <c r="Y111" i="1"/>
  <c r="Y92" i="1"/>
  <c r="Y257" i="1" s="1"/>
  <c r="Y91" i="1"/>
  <c r="Y90" i="1"/>
  <c r="Y89" i="1"/>
  <c r="Y63" i="1"/>
  <c r="Y58" i="1"/>
  <c r="Y54" i="1"/>
  <c r="Y45" i="1"/>
  <c r="Y40" i="1"/>
  <c r="Y35" i="1"/>
  <c r="Y30" i="1"/>
  <c r="Y25" i="1"/>
  <c r="Y19" i="1"/>
  <c r="Y18" i="1"/>
  <c r="Y17" i="1"/>
  <c r="Y263" i="1" l="1"/>
  <c r="Y133" i="1"/>
  <c r="AR252" i="1"/>
  <c r="Y87" i="1"/>
  <c r="Y255" i="1"/>
  <c r="Y261" i="1"/>
  <c r="Y262" i="1"/>
  <c r="Y260" i="1"/>
  <c r="Y254" i="1"/>
  <c r="Y256" i="1"/>
  <c r="Y156" i="1"/>
  <c r="Y15" i="1"/>
  <c r="W178" i="1"/>
  <c r="Y252" i="1" l="1"/>
  <c r="BI233" i="1"/>
  <c r="AP233" i="1"/>
  <c r="W233" i="1"/>
  <c r="BI268" i="1" l="1"/>
  <c r="BJ268" i="1" s="1"/>
  <c r="BL268" i="1" s="1"/>
  <c r="AP268" i="1"/>
  <c r="AQ268" i="1" s="1"/>
  <c r="AS268" i="1" s="1"/>
  <c r="AU268" i="1" s="1"/>
  <c r="W268" i="1"/>
  <c r="X268" i="1" s="1"/>
  <c r="Z268" i="1" s="1"/>
  <c r="AB268" i="1" s="1"/>
  <c r="AQ211" i="1"/>
  <c r="AS211" i="1" s="1"/>
  <c r="AU211" i="1" s="1"/>
  <c r="BI210" i="1"/>
  <c r="BJ210" i="1" s="1"/>
  <c r="BL210" i="1" s="1"/>
  <c r="BJ211" i="1"/>
  <c r="BL211" i="1" s="1"/>
  <c r="W210" i="1"/>
  <c r="X211" i="1"/>
  <c r="Z211" i="1" s="1"/>
  <c r="AB211" i="1" s="1"/>
  <c r="X210" i="1" l="1"/>
  <c r="Z210" i="1" s="1"/>
  <c r="AB210" i="1" s="1"/>
  <c r="AP210" i="1"/>
  <c r="BI248" i="1"/>
  <c r="AP248" i="1"/>
  <c r="BJ251" i="1"/>
  <c r="BL251" i="1" s="1"/>
  <c r="AQ251" i="1"/>
  <c r="AS251" i="1" s="1"/>
  <c r="AU251" i="1" s="1"/>
  <c r="X251" i="1"/>
  <c r="Z251" i="1" s="1"/>
  <c r="AB251" i="1" s="1"/>
  <c r="AQ210" i="1" l="1"/>
  <c r="AS210" i="1" s="1"/>
  <c r="AU210" i="1" s="1"/>
  <c r="BJ250" i="1"/>
  <c r="BL250" i="1" s="1"/>
  <c r="AQ250" i="1"/>
  <c r="AS250" i="1" s="1"/>
  <c r="AU250" i="1" s="1"/>
  <c r="X250" i="1"/>
  <c r="Z250" i="1" s="1"/>
  <c r="AB250" i="1" s="1"/>
  <c r="BI267" i="1" l="1"/>
  <c r="BI266" i="1"/>
  <c r="BI265" i="1"/>
  <c r="BI264" i="1"/>
  <c r="BI223" i="1"/>
  <c r="BI216" i="1" s="1"/>
  <c r="BI219" i="1"/>
  <c r="BI218" i="1"/>
  <c r="BI212" i="1"/>
  <c r="BI202" i="1"/>
  <c r="BI197" i="1"/>
  <c r="BI193" i="1"/>
  <c r="BI189" i="1"/>
  <c r="BI185" i="1"/>
  <c r="BI181" i="1"/>
  <c r="BI176" i="1"/>
  <c r="BI172" i="1"/>
  <c r="BI168" i="1"/>
  <c r="BI159" i="1"/>
  <c r="BI254" i="1" s="1"/>
  <c r="BI158" i="1"/>
  <c r="BI152" i="1"/>
  <c r="BI137" i="1"/>
  <c r="BI136" i="1"/>
  <c r="BI135" i="1"/>
  <c r="BI122" i="1"/>
  <c r="BI119" i="1"/>
  <c r="BI116" i="1"/>
  <c r="BI111" i="1"/>
  <c r="BI92" i="1"/>
  <c r="BI257" i="1" s="1"/>
  <c r="BI91" i="1"/>
  <c r="BI90" i="1"/>
  <c r="BI89" i="1"/>
  <c r="BI63" i="1"/>
  <c r="BI58" i="1"/>
  <c r="BI54" i="1"/>
  <c r="BI45" i="1"/>
  <c r="BI35" i="1"/>
  <c r="BI30" i="1"/>
  <c r="BI19" i="1"/>
  <c r="BI18" i="1"/>
  <c r="BI17" i="1"/>
  <c r="AP267" i="1"/>
  <c r="AP266" i="1"/>
  <c r="AP265" i="1"/>
  <c r="AP264" i="1"/>
  <c r="AP223" i="1"/>
  <c r="AP219" i="1"/>
  <c r="AP218" i="1"/>
  <c r="AP212" i="1"/>
  <c r="AP202" i="1"/>
  <c r="AP197" i="1"/>
  <c r="AP193" i="1"/>
  <c r="AP189" i="1"/>
  <c r="AP185" i="1"/>
  <c r="AP181" i="1"/>
  <c r="AP176" i="1"/>
  <c r="AP172" i="1"/>
  <c r="AP168" i="1"/>
  <c r="AP159" i="1"/>
  <c r="AP254" i="1" s="1"/>
  <c r="AP158" i="1"/>
  <c r="AP152" i="1"/>
  <c r="AP137" i="1"/>
  <c r="AP136" i="1"/>
  <c r="AP135" i="1"/>
  <c r="AP129" i="1"/>
  <c r="AP126" i="1"/>
  <c r="AP122" i="1"/>
  <c r="AP119" i="1"/>
  <c r="AP116" i="1"/>
  <c r="AP111" i="1"/>
  <c r="AP92" i="1"/>
  <c r="AP91" i="1"/>
  <c r="AP90" i="1"/>
  <c r="AP89" i="1"/>
  <c r="AP63" i="1"/>
  <c r="AP58" i="1"/>
  <c r="AP54" i="1"/>
  <c r="AP45" i="1"/>
  <c r="AP35" i="1"/>
  <c r="AP263" i="1" s="1"/>
  <c r="AP30" i="1"/>
  <c r="AP25" i="1"/>
  <c r="AP19" i="1"/>
  <c r="AP18" i="1"/>
  <c r="AP17" i="1"/>
  <c r="W267" i="1"/>
  <c r="W266" i="1"/>
  <c r="W265" i="1"/>
  <c r="W264" i="1"/>
  <c r="W223" i="1"/>
  <c r="W216" i="1" s="1"/>
  <c r="W219" i="1"/>
  <c r="W218" i="1"/>
  <c r="W212" i="1"/>
  <c r="W205" i="1"/>
  <c r="W202" i="1"/>
  <c r="W197" i="1"/>
  <c r="W193" i="1"/>
  <c r="W189" i="1"/>
  <c r="W185" i="1"/>
  <c r="W181" i="1"/>
  <c r="W176" i="1"/>
  <c r="W172" i="1"/>
  <c r="W168" i="1"/>
  <c r="W160" i="1"/>
  <c r="W159" i="1"/>
  <c r="W254" i="1" s="1"/>
  <c r="W158" i="1"/>
  <c r="W152" i="1"/>
  <c r="W137" i="1"/>
  <c r="W136" i="1"/>
  <c r="W135" i="1"/>
  <c r="W129" i="1"/>
  <c r="W126" i="1"/>
  <c r="W122" i="1"/>
  <c r="W119" i="1"/>
  <c r="W116" i="1"/>
  <c r="W111" i="1"/>
  <c r="W92" i="1"/>
  <c r="W257" i="1" s="1"/>
  <c r="W91" i="1"/>
  <c r="W90" i="1"/>
  <c r="W89" i="1"/>
  <c r="W63" i="1"/>
  <c r="W58" i="1"/>
  <c r="W54" i="1"/>
  <c r="W45" i="1"/>
  <c r="W40" i="1"/>
  <c r="W35" i="1"/>
  <c r="W30" i="1"/>
  <c r="W25" i="1"/>
  <c r="W19" i="1"/>
  <c r="W18" i="1"/>
  <c r="W17" i="1"/>
  <c r="W260" i="1" l="1"/>
  <c r="BI87" i="1"/>
  <c r="W256" i="1"/>
  <c r="AP260" i="1"/>
  <c r="BI260" i="1"/>
  <c r="AP256" i="1"/>
  <c r="AP15" i="1"/>
  <c r="BI256" i="1"/>
  <c r="W261" i="1"/>
  <c r="AP87" i="1"/>
  <c r="AP133" i="1"/>
  <c r="BI261" i="1"/>
  <c r="W15" i="1"/>
  <c r="BI262" i="1"/>
  <c r="W156" i="1"/>
  <c r="W255" i="1"/>
  <c r="AP156" i="1"/>
  <c r="BI156" i="1"/>
  <c r="AP262" i="1"/>
  <c r="AP216" i="1"/>
  <c r="BI133" i="1"/>
  <c r="W262" i="1"/>
  <c r="BI15" i="1"/>
  <c r="BI255" i="1"/>
  <c r="BI263" i="1"/>
  <c r="AP255" i="1"/>
  <c r="AP257" i="1"/>
  <c r="AP261" i="1"/>
  <c r="W87" i="1"/>
  <c r="W133" i="1"/>
  <c r="W263" i="1"/>
  <c r="U267" i="1"/>
  <c r="U266" i="1"/>
  <c r="U265" i="1"/>
  <c r="U264" i="1"/>
  <c r="U248" i="1"/>
  <c r="U233" i="1"/>
  <c r="U223" i="1"/>
  <c r="U216" i="1" s="1"/>
  <c r="U219" i="1"/>
  <c r="U218" i="1"/>
  <c r="U212" i="1"/>
  <c r="U205" i="1"/>
  <c r="U202" i="1"/>
  <c r="U197" i="1"/>
  <c r="U193" i="1"/>
  <c r="U189" i="1"/>
  <c r="U185" i="1"/>
  <c r="U181" i="1"/>
  <c r="U176" i="1"/>
  <c r="U172" i="1"/>
  <c r="U168" i="1"/>
  <c r="U160" i="1"/>
  <c r="U159" i="1"/>
  <c r="U254" i="1" s="1"/>
  <c r="U158" i="1"/>
  <c r="U152" i="1"/>
  <c r="U137" i="1"/>
  <c r="U136" i="1"/>
  <c r="U135" i="1"/>
  <c r="U129" i="1"/>
  <c r="U126" i="1"/>
  <c r="U122" i="1"/>
  <c r="U119" i="1"/>
  <c r="U116" i="1"/>
  <c r="U111" i="1"/>
  <c r="U92" i="1"/>
  <c r="U257" i="1" s="1"/>
  <c r="U91" i="1"/>
  <c r="U90" i="1"/>
  <c r="U89" i="1"/>
  <c r="U63" i="1"/>
  <c r="U58" i="1"/>
  <c r="U54" i="1"/>
  <c r="U45" i="1"/>
  <c r="U40" i="1"/>
  <c r="U35" i="1"/>
  <c r="U30" i="1"/>
  <c r="U25" i="1"/>
  <c r="U19" i="1"/>
  <c r="U18" i="1"/>
  <c r="U17" i="1"/>
  <c r="W252" i="1" l="1"/>
  <c r="BI252" i="1"/>
  <c r="AP252" i="1"/>
  <c r="U15" i="1"/>
  <c r="U256" i="1"/>
  <c r="U156" i="1"/>
  <c r="U261" i="1"/>
  <c r="U255" i="1"/>
  <c r="U260" i="1"/>
  <c r="U262" i="1"/>
  <c r="U87" i="1"/>
  <c r="U133" i="1"/>
  <c r="U263" i="1"/>
  <c r="BG17" i="1"/>
  <c r="AN17" i="1"/>
  <c r="S17" i="1"/>
  <c r="S19" i="1"/>
  <c r="BH86" i="1"/>
  <c r="BJ86" i="1" s="1"/>
  <c r="BL86" i="1" s="1"/>
  <c r="AO86" i="1"/>
  <c r="AQ86" i="1" s="1"/>
  <c r="AS86" i="1" s="1"/>
  <c r="AU86" i="1" s="1"/>
  <c r="T86" i="1"/>
  <c r="V86" i="1" s="1"/>
  <c r="X86" i="1" s="1"/>
  <c r="Z86" i="1" s="1"/>
  <c r="AB86" i="1" s="1"/>
  <c r="U252" i="1" l="1"/>
  <c r="BH85" i="1"/>
  <c r="BJ85" i="1" s="1"/>
  <c r="BL85" i="1" s="1"/>
  <c r="AO85" i="1"/>
  <c r="AQ85" i="1" s="1"/>
  <c r="AS85" i="1" s="1"/>
  <c r="AU85" i="1" s="1"/>
  <c r="T85" i="1"/>
  <c r="V85" i="1" s="1"/>
  <c r="X85" i="1" s="1"/>
  <c r="Z85" i="1" s="1"/>
  <c r="AB85" i="1" s="1"/>
  <c r="BG158" i="1" l="1"/>
  <c r="AN158" i="1"/>
  <c r="S158" i="1"/>
  <c r="BH209" i="1"/>
  <c r="BJ209" i="1" s="1"/>
  <c r="BL209" i="1" s="1"/>
  <c r="AO209" i="1"/>
  <c r="AQ209" i="1" s="1"/>
  <c r="AS209" i="1" s="1"/>
  <c r="AU209" i="1" s="1"/>
  <c r="T209" i="1"/>
  <c r="V209" i="1" s="1"/>
  <c r="X209" i="1" s="1"/>
  <c r="Z209" i="1" s="1"/>
  <c r="AB209" i="1" s="1"/>
  <c r="BG267" i="1" l="1"/>
  <c r="BG266" i="1"/>
  <c r="BG265" i="1"/>
  <c r="BG264" i="1"/>
  <c r="BG248" i="1"/>
  <c r="BG233" i="1"/>
  <c r="BG223" i="1"/>
  <c r="BG216" i="1" s="1"/>
  <c r="BG219" i="1"/>
  <c r="BG218" i="1"/>
  <c r="BG212" i="1"/>
  <c r="BG202" i="1"/>
  <c r="BG197" i="1"/>
  <c r="BG193" i="1"/>
  <c r="BG189" i="1"/>
  <c r="BG185" i="1"/>
  <c r="BG181" i="1"/>
  <c r="BG176" i="1"/>
  <c r="BG172" i="1"/>
  <c r="BG168" i="1"/>
  <c r="BG159" i="1"/>
  <c r="BG254" i="1" s="1"/>
  <c r="BG152" i="1"/>
  <c r="BG137" i="1"/>
  <c r="BG136" i="1"/>
  <c r="BG135" i="1"/>
  <c r="BG122" i="1"/>
  <c r="BG119" i="1"/>
  <c r="BG116" i="1"/>
  <c r="BG111" i="1"/>
  <c r="BG92" i="1"/>
  <c r="BG91" i="1"/>
  <c r="BG90" i="1"/>
  <c r="BG89" i="1"/>
  <c r="BG63" i="1"/>
  <c r="BG58" i="1"/>
  <c r="BG54" i="1"/>
  <c r="BG45" i="1"/>
  <c r="BG35" i="1"/>
  <c r="BG263" i="1" s="1"/>
  <c r="BG30" i="1"/>
  <c r="BG19" i="1"/>
  <c r="BG18" i="1"/>
  <c r="AN267" i="1"/>
  <c r="AN266" i="1"/>
  <c r="AN265" i="1"/>
  <c r="AN264" i="1"/>
  <c r="AN248" i="1"/>
  <c r="AN233" i="1"/>
  <c r="AN223" i="1"/>
  <c r="AN216" i="1" s="1"/>
  <c r="AN219" i="1"/>
  <c r="AN218" i="1"/>
  <c r="AN212" i="1"/>
  <c r="AN202" i="1"/>
  <c r="AN197" i="1"/>
  <c r="AN193" i="1"/>
  <c r="AN189" i="1"/>
  <c r="AN185" i="1"/>
  <c r="AN181" i="1"/>
  <c r="AN176" i="1"/>
  <c r="AN172" i="1"/>
  <c r="AN168" i="1"/>
  <c r="AN159" i="1"/>
  <c r="AN254" i="1" s="1"/>
  <c r="AN152" i="1"/>
  <c r="AN137" i="1"/>
  <c r="AN136" i="1"/>
  <c r="AN135" i="1"/>
  <c r="AN129" i="1"/>
  <c r="AN126" i="1"/>
  <c r="AN122" i="1"/>
  <c r="AN119" i="1"/>
  <c r="AN116" i="1"/>
  <c r="AN111" i="1"/>
  <c r="AN92" i="1"/>
  <c r="AN257" i="1" s="1"/>
  <c r="AN91" i="1"/>
  <c r="AN90" i="1"/>
  <c r="AN89" i="1"/>
  <c r="AN63" i="1"/>
  <c r="AN58" i="1"/>
  <c r="AN54" i="1"/>
  <c r="AN45" i="1"/>
  <c r="AN35" i="1"/>
  <c r="AN30" i="1"/>
  <c r="AN25" i="1"/>
  <c r="AN19" i="1"/>
  <c r="AN18" i="1"/>
  <c r="S267" i="1"/>
  <c r="S266" i="1"/>
  <c r="S265" i="1"/>
  <c r="S264" i="1"/>
  <c r="S248" i="1"/>
  <c r="S233" i="1"/>
  <c r="S223" i="1"/>
  <c r="S216" i="1" s="1"/>
  <c r="S219" i="1"/>
  <c r="S218" i="1"/>
  <c r="S212" i="1"/>
  <c r="S205" i="1"/>
  <c r="S202" i="1"/>
  <c r="S197" i="1"/>
  <c r="S193" i="1"/>
  <c r="S189" i="1"/>
  <c r="S185" i="1"/>
  <c r="S181" i="1"/>
  <c r="S176" i="1"/>
  <c r="S172" i="1"/>
  <c r="S168" i="1"/>
  <c r="S160" i="1"/>
  <c r="S159" i="1"/>
  <c r="S254" i="1" s="1"/>
  <c r="S152" i="1"/>
  <c r="S137" i="1"/>
  <c r="S136" i="1"/>
  <c r="S135" i="1"/>
  <c r="S129" i="1"/>
  <c r="S126" i="1"/>
  <c r="S122" i="1"/>
  <c r="S119" i="1"/>
  <c r="S116" i="1"/>
  <c r="S111" i="1"/>
  <c r="S92" i="1"/>
  <c r="S257" i="1" s="1"/>
  <c r="S91" i="1"/>
  <c r="S90" i="1"/>
  <c r="S89" i="1"/>
  <c r="S63" i="1"/>
  <c r="S58" i="1"/>
  <c r="S54" i="1"/>
  <c r="S45" i="1"/>
  <c r="S40" i="1"/>
  <c r="S35" i="1"/>
  <c r="S30" i="1"/>
  <c r="S25" i="1"/>
  <c r="S18" i="1"/>
  <c r="BG256" i="1" l="1"/>
  <c r="S260" i="1"/>
  <c r="S15" i="1"/>
  <c r="BG260" i="1"/>
  <c r="BG15" i="1"/>
  <c r="AN15" i="1"/>
  <c r="AN260" i="1"/>
  <c r="S256" i="1"/>
  <c r="S156" i="1"/>
  <c r="BG262" i="1"/>
  <c r="S261" i="1"/>
  <c r="S262" i="1"/>
  <c r="S263" i="1"/>
  <c r="AN156" i="1"/>
  <c r="AN256" i="1"/>
  <c r="AN261" i="1"/>
  <c r="AN262" i="1"/>
  <c r="BG133" i="1"/>
  <c r="S87" i="1"/>
  <c r="BG156" i="1"/>
  <c r="BG255" i="1"/>
  <c r="BG87" i="1"/>
  <c r="BG257" i="1"/>
  <c r="BG261" i="1"/>
  <c r="AN133" i="1"/>
  <c r="AN87" i="1"/>
  <c r="AN255" i="1"/>
  <c r="AN263" i="1"/>
  <c r="S255" i="1"/>
  <c r="S133" i="1"/>
  <c r="Q113" i="1"/>
  <c r="BG252" i="1" l="1"/>
  <c r="AN252" i="1"/>
  <c r="S252" i="1"/>
  <c r="Q267" i="1"/>
  <c r="Q266" i="1"/>
  <c r="Q265" i="1"/>
  <c r="Q264" i="1"/>
  <c r="Q248" i="1"/>
  <c r="Q233" i="1"/>
  <c r="Q223" i="1"/>
  <c r="Q216" i="1" s="1"/>
  <c r="Q219" i="1"/>
  <c r="Q218" i="1"/>
  <c r="Q212" i="1"/>
  <c r="Q205" i="1"/>
  <c r="Q202" i="1"/>
  <c r="Q197" i="1"/>
  <c r="Q193" i="1"/>
  <c r="Q189" i="1"/>
  <c r="Q185" i="1"/>
  <c r="Q181" i="1"/>
  <c r="Q176" i="1"/>
  <c r="Q172" i="1"/>
  <c r="Q168" i="1"/>
  <c r="Q160" i="1"/>
  <c r="Q159" i="1"/>
  <c r="Q254" i="1" s="1"/>
  <c r="Q158" i="1"/>
  <c r="Q152" i="1"/>
  <c r="Q137" i="1"/>
  <c r="Q136" i="1"/>
  <c r="Q135" i="1"/>
  <c r="Q129" i="1"/>
  <c r="Q126" i="1"/>
  <c r="Q122" i="1"/>
  <c r="Q119" i="1"/>
  <c r="Q116" i="1"/>
  <c r="Q111" i="1"/>
  <c r="Q92" i="1"/>
  <c r="Q257" i="1" s="1"/>
  <c r="Q91" i="1"/>
  <c r="Q90" i="1"/>
  <c r="Q89" i="1"/>
  <c r="Q63" i="1"/>
  <c r="Q58" i="1"/>
  <c r="Q54" i="1"/>
  <c r="Q45" i="1"/>
  <c r="Q40" i="1"/>
  <c r="Q35" i="1"/>
  <c r="Q30" i="1"/>
  <c r="Q25" i="1"/>
  <c r="Q19" i="1"/>
  <c r="Q18" i="1"/>
  <c r="Q17" i="1"/>
  <c r="Q263" i="1" l="1"/>
  <c r="Q256" i="1"/>
  <c r="Q260" i="1"/>
  <c r="Q15" i="1"/>
  <c r="Q133" i="1"/>
  <c r="Q261" i="1"/>
  <c r="Q87" i="1"/>
  <c r="Q156" i="1"/>
  <c r="Q262" i="1"/>
  <c r="Q255" i="1"/>
  <c r="BE267" i="1"/>
  <c r="AL267" i="1"/>
  <c r="O267" i="1"/>
  <c r="BE212" i="1"/>
  <c r="AL212" i="1"/>
  <c r="O212" i="1"/>
  <c r="Q252" i="1" l="1"/>
  <c r="BF215" i="1"/>
  <c r="BH215" i="1" s="1"/>
  <c r="BJ215" i="1" s="1"/>
  <c r="BL215" i="1" s="1"/>
  <c r="AM215" i="1"/>
  <c r="AO215" i="1" s="1"/>
  <c r="AQ215" i="1" s="1"/>
  <c r="AS215" i="1" s="1"/>
  <c r="AU215" i="1" s="1"/>
  <c r="P215" i="1"/>
  <c r="R215" i="1" s="1"/>
  <c r="T215" i="1" s="1"/>
  <c r="V215" i="1" s="1"/>
  <c r="X215" i="1" s="1"/>
  <c r="Z215" i="1" s="1"/>
  <c r="AB215" i="1" s="1"/>
  <c r="O178" i="1"/>
  <c r="O113" i="1"/>
  <c r="O199" i="1"/>
  <c r="O200" i="1"/>
  <c r="BE17" i="1" l="1"/>
  <c r="AL17" i="1"/>
  <c r="O17" i="1"/>
  <c r="BF83" i="1"/>
  <c r="BH83" i="1" s="1"/>
  <c r="BJ83" i="1" s="1"/>
  <c r="BL83" i="1" s="1"/>
  <c r="BF84" i="1"/>
  <c r="BH84" i="1" s="1"/>
  <c r="BJ84" i="1" s="1"/>
  <c r="BL84" i="1" s="1"/>
  <c r="AM83" i="1"/>
  <c r="AO83" i="1" s="1"/>
  <c r="AQ83" i="1" s="1"/>
  <c r="AS83" i="1" s="1"/>
  <c r="AU83" i="1" s="1"/>
  <c r="AM84" i="1"/>
  <c r="AO84" i="1" s="1"/>
  <c r="AQ84" i="1" s="1"/>
  <c r="AS84" i="1" s="1"/>
  <c r="AU84" i="1" s="1"/>
  <c r="P83" i="1"/>
  <c r="R83" i="1" s="1"/>
  <c r="T83" i="1" s="1"/>
  <c r="V83" i="1" s="1"/>
  <c r="X83" i="1" s="1"/>
  <c r="Z83" i="1" s="1"/>
  <c r="AB83" i="1" s="1"/>
  <c r="P84" i="1"/>
  <c r="R84" i="1" s="1"/>
  <c r="T84" i="1" s="1"/>
  <c r="V84" i="1" s="1"/>
  <c r="X84" i="1" s="1"/>
  <c r="Z84" i="1" s="1"/>
  <c r="AB84" i="1" s="1"/>
  <c r="P24" i="1" l="1"/>
  <c r="R24" i="1" s="1"/>
  <c r="T24" i="1" s="1"/>
  <c r="V24" i="1" s="1"/>
  <c r="X24" i="1" s="1"/>
  <c r="Z24" i="1" s="1"/>
  <c r="AB24" i="1" s="1"/>
  <c r="BF24" i="1"/>
  <c r="BH24" i="1" s="1"/>
  <c r="BJ24" i="1" s="1"/>
  <c r="BL24" i="1" s="1"/>
  <c r="AM24" i="1"/>
  <c r="AO24" i="1" s="1"/>
  <c r="AQ24" i="1" s="1"/>
  <c r="AS24" i="1" s="1"/>
  <c r="AU24" i="1" s="1"/>
  <c r="BE266" i="1" l="1"/>
  <c r="BE265" i="1"/>
  <c r="BE264" i="1"/>
  <c r="BE248" i="1"/>
  <c r="BE233" i="1"/>
  <c r="BE223" i="1"/>
  <c r="BE216" i="1" s="1"/>
  <c r="BE219" i="1"/>
  <c r="BE218" i="1"/>
  <c r="BE202" i="1"/>
  <c r="BE197" i="1"/>
  <c r="BE193" i="1"/>
  <c r="BE189" i="1"/>
  <c r="BE185" i="1"/>
  <c r="BE181" i="1"/>
  <c r="BE176" i="1"/>
  <c r="BE172" i="1"/>
  <c r="BE168" i="1"/>
  <c r="BE159" i="1"/>
  <c r="BE254" i="1" s="1"/>
  <c r="BE158" i="1"/>
  <c r="BE152" i="1"/>
  <c r="BE137" i="1"/>
  <c r="BE136" i="1"/>
  <c r="BE135" i="1"/>
  <c r="BE122" i="1"/>
  <c r="BE119" i="1"/>
  <c r="BE116" i="1"/>
  <c r="BE111" i="1"/>
  <c r="BE92" i="1"/>
  <c r="BE257" i="1" s="1"/>
  <c r="BE91" i="1"/>
  <c r="BE90" i="1"/>
  <c r="BE89" i="1"/>
  <c r="BE63" i="1"/>
  <c r="BE58" i="1"/>
  <c r="BE54" i="1"/>
  <c r="BE45" i="1"/>
  <c r="BE35" i="1"/>
  <c r="BE263" i="1" s="1"/>
  <c r="BE30" i="1"/>
  <c r="BE19" i="1"/>
  <c r="BE18" i="1"/>
  <c r="AL266" i="1"/>
  <c r="AL265" i="1"/>
  <c r="AL264" i="1"/>
  <c r="AL248" i="1"/>
  <c r="AL233" i="1"/>
  <c r="AL223" i="1"/>
  <c r="AL216" i="1" s="1"/>
  <c r="AL219" i="1"/>
  <c r="AL218" i="1"/>
  <c r="AL202" i="1"/>
  <c r="AL197" i="1"/>
  <c r="AL193" i="1"/>
  <c r="AL189" i="1"/>
  <c r="AL185" i="1"/>
  <c r="AL181" i="1"/>
  <c r="AL176" i="1"/>
  <c r="AL172" i="1"/>
  <c r="AL168" i="1"/>
  <c r="AL159" i="1"/>
  <c r="AL254" i="1" s="1"/>
  <c r="AL158" i="1"/>
  <c r="AL152" i="1"/>
  <c r="AL137" i="1"/>
  <c r="AL136" i="1"/>
  <c r="AL135" i="1"/>
  <c r="AL129" i="1"/>
  <c r="AL126" i="1"/>
  <c r="AL122" i="1"/>
  <c r="AL119" i="1"/>
  <c r="AL116" i="1"/>
  <c r="AL111" i="1"/>
  <c r="AL92" i="1"/>
  <c r="AL257" i="1" s="1"/>
  <c r="AL91" i="1"/>
  <c r="AL90" i="1"/>
  <c r="AL89" i="1"/>
  <c r="AL63" i="1"/>
  <c r="AL58" i="1"/>
  <c r="AL54" i="1"/>
  <c r="AL45" i="1"/>
  <c r="AL35" i="1"/>
  <c r="AL263" i="1" s="1"/>
  <c r="AL30" i="1"/>
  <c r="AL25" i="1"/>
  <c r="AL19" i="1"/>
  <c r="AL18" i="1"/>
  <c r="O266" i="1"/>
  <c r="O265" i="1"/>
  <c r="O264" i="1"/>
  <c r="O248" i="1"/>
  <c r="O233" i="1"/>
  <c r="O223" i="1"/>
  <c r="O216" i="1" s="1"/>
  <c r="O219" i="1"/>
  <c r="O218" i="1"/>
  <c r="O205" i="1"/>
  <c r="O202" i="1"/>
  <c r="O197" i="1"/>
  <c r="O193" i="1"/>
  <c r="O189" i="1"/>
  <c r="O185" i="1"/>
  <c r="O181" i="1"/>
  <c r="O176" i="1"/>
  <c r="O172" i="1"/>
  <c r="O168" i="1"/>
  <c r="O160" i="1"/>
  <c r="O159" i="1"/>
  <c r="O254" i="1" s="1"/>
  <c r="O158" i="1"/>
  <c r="O152" i="1"/>
  <c r="O137" i="1"/>
  <c r="O136" i="1"/>
  <c r="O135" i="1"/>
  <c r="O129" i="1"/>
  <c r="O126" i="1"/>
  <c r="O122" i="1"/>
  <c r="O119" i="1"/>
  <c r="O116" i="1"/>
  <c r="O111" i="1"/>
  <c r="O92" i="1"/>
  <c r="O91" i="1"/>
  <c r="O90" i="1"/>
  <c r="O89" i="1"/>
  <c r="O63" i="1"/>
  <c r="O58" i="1"/>
  <c r="O54" i="1"/>
  <c r="O45" i="1"/>
  <c r="O40" i="1"/>
  <c r="O35" i="1"/>
  <c r="O30" i="1"/>
  <c r="O25" i="1"/>
  <c r="O19" i="1"/>
  <c r="O18" i="1"/>
  <c r="O263" i="1" l="1"/>
  <c r="AL260" i="1"/>
  <c r="AL15" i="1"/>
  <c r="BE260" i="1"/>
  <c r="BE15" i="1"/>
  <c r="O15" i="1"/>
  <c r="O260" i="1"/>
  <c r="BE87" i="1"/>
  <c r="AL256" i="1"/>
  <c r="AL156" i="1"/>
  <c r="BE256" i="1"/>
  <c r="O256" i="1"/>
  <c r="AL262" i="1"/>
  <c r="AL133" i="1"/>
  <c r="BE261" i="1"/>
  <c r="AL261" i="1"/>
  <c r="AL87" i="1"/>
  <c r="BE255" i="1"/>
  <c r="BE133" i="1"/>
  <c r="BE262" i="1"/>
  <c r="BE156" i="1"/>
  <c r="AL255" i="1"/>
  <c r="O262" i="1"/>
  <c r="O87" i="1"/>
  <c r="O255" i="1"/>
  <c r="O257" i="1"/>
  <c r="O261" i="1"/>
  <c r="O133" i="1"/>
  <c r="O156" i="1"/>
  <c r="M267" i="1"/>
  <c r="M266" i="1"/>
  <c r="M265" i="1"/>
  <c r="M264" i="1"/>
  <c r="M248" i="1"/>
  <c r="M233" i="1"/>
  <c r="M223" i="1"/>
  <c r="M219" i="1"/>
  <c r="M218" i="1"/>
  <c r="M212" i="1"/>
  <c r="M205" i="1"/>
  <c r="M202" i="1"/>
  <c r="M199" i="1"/>
  <c r="M197" i="1" s="1"/>
  <c r="M193" i="1"/>
  <c r="M189" i="1"/>
  <c r="M185" i="1"/>
  <c r="M181" i="1"/>
  <c r="M176" i="1"/>
  <c r="M172" i="1"/>
  <c r="M168" i="1"/>
  <c r="M160" i="1"/>
  <c r="M159" i="1"/>
  <c r="M254" i="1" s="1"/>
  <c r="M158" i="1"/>
  <c r="M152" i="1"/>
  <c r="M137" i="1"/>
  <c r="M136" i="1"/>
  <c r="M135" i="1"/>
  <c r="M129" i="1"/>
  <c r="M126" i="1"/>
  <c r="M122" i="1"/>
  <c r="M119" i="1"/>
  <c r="M116" i="1"/>
  <c r="M111" i="1"/>
  <c r="M92" i="1"/>
  <c r="M91" i="1"/>
  <c r="M90" i="1"/>
  <c r="M89" i="1"/>
  <c r="M63" i="1"/>
  <c r="M58" i="1"/>
  <c r="M54" i="1"/>
  <c r="M45" i="1"/>
  <c r="M40" i="1"/>
  <c r="M35" i="1"/>
  <c r="M30" i="1"/>
  <c r="M25" i="1"/>
  <c r="M19" i="1"/>
  <c r="M18" i="1"/>
  <c r="M17" i="1"/>
  <c r="M263" i="1" l="1"/>
  <c r="BE252" i="1"/>
  <c r="M156" i="1"/>
  <c r="AL252" i="1"/>
  <c r="O252" i="1"/>
  <c r="M256" i="1"/>
  <c r="M216" i="1"/>
  <c r="M260" i="1"/>
  <c r="M262" i="1"/>
  <c r="M15" i="1"/>
  <c r="M87" i="1"/>
  <c r="M255" i="1"/>
  <c r="M257" i="1"/>
  <c r="M261" i="1"/>
  <c r="M133" i="1"/>
  <c r="K199" i="1"/>
  <c r="M252" i="1" l="1"/>
  <c r="BD160" i="1"/>
  <c r="BF160" i="1" s="1"/>
  <c r="BH160" i="1" s="1"/>
  <c r="BJ160" i="1" s="1"/>
  <c r="BL160" i="1" s="1"/>
  <c r="AK160" i="1"/>
  <c r="AM160" i="1" s="1"/>
  <c r="AO160" i="1" s="1"/>
  <c r="AQ160" i="1" s="1"/>
  <c r="AS160" i="1" s="1"/>
  <c r="AU160" i="1" s="1"/>
  <c r="K158" i="1"/>
  <c r="K159" i="1"/>
  <c r="K160" i="1"/>
  <c r="L160" i="1" s="1"/>
  <c r="N160" i="1" s="1"/>
  <c r="P160" i="1" s="1"/>
  <c r="R160" i="1" s="1"/>
  <c r="T160" i="1" s="1"/>
  <c r="V160" i="1" s="1"/>
  <c r="X160" i="1" s="1"/>
  <c r="Z160" i="1" s="1"/>
  <c r="AB160" i="1" s="1"/>
  <c r="BD207" i="1" l="1"/>
  <c r="BF207" i="1" s="1"/>
  <c r="BH207" i="1" s="1"/>
  <c r="BJ207" i="1" s="1"/>
  <c r="BL207" i="1" s="1"/>
  <c r="BD208" i="1"/>
  <c r="BF208" i="1" s="1"/>
  <c r="BH208" i="1" s="1"/>
  <c r="BJ208" i="1" s="1"/>
  <c r="BL208" i="1" s="1"/>
  <c r="AK207" i="1"/>
  <c r="AM207" i="1" s="1"/>
  <c r="AO207" i="1" s="1"/>
  <c r="AQ207" i="1" s="1"/>
  <c r="AS207" i="1" s="1"/>
  <c r="AU207" i="1" s="1"/>
  <c r="AK208" i="1"/>
  <c r="AM208" i="1" s="1"/>
  <c r="AO208" i="1" s="1"/>
  <c r="AQ208" i="1" s="1"/>
  <c r="AS208" i="1" s="1"/>
  <c r="AU208" i="1" s="1"/>
  <c r="K205" i="1"/>
  <c r="H207" i="1"/>
  <c r="J207" i="1" s="1"/>
  <c r="L207" i="1" s="1"/>
  <c r="N207" i="1" s="1"/>
  <c r="P207" i="1" s="1"/>
  <c r="R207" i="1" s="1"/>
  <c r="T207" i="1" s="1"/>
  <c r="V207" i="1" s="1"/>
  <c r="X207" i="1" s="1"/>
  <c r="Z207" i="1" s="1"/>
  <c r="AB207" i="1" s="1"/>
  <c r="H208" i="1"/>
  <c r="J208" i="1" s="1"/>
  <c r="L208" i="1" s="1"/>
  <c r="N208" i="1" s="1"/>
  <c r="P208" i="1" s="1"/>
  <c r="R208" i="1" s="1"/>
  <c r="T208" i="1" s="1"/>
  <c r="V208" i="1" s="1"/>
  <c r="X208" i="1" s="1"/>
  <c r="Z208" i="1" s="1"/>
  <c r="AB208" i="1" s="1"/>
  <c r="K197" i="1" l="1"/>
  <c r="AJ197" i="1"/>
  <c r="BC197" i="1"/>
  <c r="BD201" i="1"/>
  <c r="BF201" i="1" s="1"/>
  <c r="BH201" i="1" s="1"/>
  <c r="BJ201" i="1" s="1"/>
  <c r="BL201" i="1" s="1"/>
  <c r="AK201" i="1"/>
  <c r="AM201" i="1" s="1"/>
  <c r="AO201" i="1" s="1"/>
  <c r="AQ201" i="1" s="1"/>
  <c r="AS201" i="1" s="1"/>
  <c r="AU201" i="1" s="1"/>
  <c r="L201" i="1"/>
  <c r="N201" i="1" s="1"/>
  <c r="P201" i="1" s="1"/>
  <c r="R201" i="1" s="1"/>
  <c r="T201" i="1" s="1"/>
  <c r="V201" i="1" s="1"/>
  <c r="X201" i="1" s="1"/>
  <c r="Z201" i="1" s="1"/>
  <c r="AB201" i="1" s="1"/>
  <c r="BC152" i="1" l="1"/>
  <c r="AJ152" i="1"/>
  <c r="K152" i="1"/>
  <c r="K267" i="1" l="1"/>
  <c r="K266" i="1"/>
  <c r="K265" i="1"/>
  <c r="K264" i="1"/>
  <c r="K248" i="1"/>
  <c r="K233" i="1"/>
  <c r="K223" i="1"/>
  <c r="K219" i="1"/>
  <c r="K218" i="1"/>
  <c r="K212" i="1"/>
  <c r="K202" i="1"/>
  <c r="K193" i="1"/>
  <c r="K189" i="1"/>
  <c r="K185" i="1"/>
  <c r="K181" i="1"/>
  <c r="K176" i="1"/>
  <c r="K172" i="1"/>
  <c r="K168" i="1"/>
  <c r="K254" i="1"/>
  <c r="K137" i="1"/>
  <c r="K136" i="1"/>
  <c r="K135" i="1"/>
  <c r="K129" i="1"/>
  <c r="K126" i="1"/>
  <c r="K122" i="1"/>
  <c r="K119" i="1"/>
  <c r="K116" i="1"/>
  <c r="K111" i="1"/>
  <c r="K92" i="1"/>
  <c r="K257" i="1" s="1"/>
  <c r="K91" i="1"/>
  <c r="K90" i="1"/>
  <c r="K89" i="1"/>
  <c r="K63" i="1"/>
  <c r="K58" i="1"/>
  <c r="K54" i="1"/>
  <c r="K45" i="1"/>
  <c r="K40" i="1"/>
  <c r="K35" i="1"/>
  <c r="K30" i="1"/>
  <c r="K25" i="1"/>
  <c r="K19" i="1"/>
  <c r="K18" i="1"/>
  <c r="K17" i="1"/>
  <c r="BC267" i="1"/>
  <c r="BC266" i="1"/>
  <c r="BC265" i="1"/>
  <c r="BC248" i="1"/>
  <c r="BC233" i="1"/>
  <c r="BC223" i="1"/>
  <c r="BC219" i="1"/>
  <c r="BC218" i="1"/>
  <c r="BC202" i="1"/>
  <c r="BC193" i="1"/>
  <c r="BC189" i="1"/>
  <c r="BC185" i="1"/>
  <c r="BC181" i="1"/>
  <c r="BC176" i="1"/>
  <c r="BC172" i="1"/>
  <c r="BC168" i="1"/>
  <c r="BC159" i="1"/>
  <c r="BC254" i="1" s="1"/>
  <c r="BC158" i="1"/>
  <c r="BC137" i="1"/>
  <c r="BC136" i="1"/>
  <c r="BC135" i="1"/>
  <c r="BC122" i="1"/>
  <c r="BC119" i="1"/>
  <c r="BC116" i="1"/>
  <c r="BC111" i="1"/>
  <c r="BC92" i="1"/>
  <c r="BC257" i="1" s="1"/>
  <c r="BC91" i="1"/>
  <c r="BC90" i="1"/>
  <c r="BC89" i="1"/>
  <c r="BC63" i="1"/>
  <c r="BC58" i="1"/>
  <c r="BC54" i="1"/>
  <c r="BC45" i="1"/>
  <c r="BC35" i="1"/>
  <c r="BC263" i="1" s="1"/>
  <c r="BC30" i="1"/>
  <c r="BC19" i="1"/>
  <c r="BC18" i="1"/>
  <c r="BC17" i="1"/>
  <c r="AJ267" i="1"/>
  <c r="AJ266" i="1"/>
  <c r="AJ265" i="1"/>
  <c r="AJ264" i="1"/>
  <c r="AJ248" i="1"/>
  <c r="AJ233" i="1"/>
  <c r="AJ223" i="1"/>
  <c r="AJ216" i="1" s="1"/>
  <c r="AJ219" i="1"/>
  <c r="AJ218" i="1"/>
  <c r="AJ212" i="1"/>
  <c r="AJ202" i="1"/>
  <c r="AJ193" i="1"/>
  <c r="AJ189" i="1"/>
  <c r="AJ185" i="1"/>
  <c r="AJ181" i="1"/>
  <c r="AJ176" i="1"/>
  <c r="AJ172" i="1"/>
  <c r="AJ168" i="1"/>
  <c r="AJ159" i="1"/>
  <c r="AJ254" i="1" s="1"/>
  <c r="AJ158" i="1"/>
  <c r="AJ137" i="1"/>
  <c r="AJ136" i="1"/>
  <c r="AJ135" i="1"/>
  <c r="AJ129" i="1"/>
  <c r="AJ126" i="1"/>
  <c r="AJ122" i="1"/>
  <c r="AJ119" i="1"/>
  <c r="AJ116" i="1"/>
  <c r="AJ111" i="1"/>
  <c r="AJ92" i="1"/>
  <c r="AJ257" i="1" s="1"/>
  <c r="AJ91" i="1"/>
  <c r="AJ90" i="1"/>
  <c r="AJ89" i="1"/>
  <c r="AJ63" i="1"/>
  <c r="AJ58" i="1"/>
  <c r="AJ54" i="1"/>
  <c r="AJ45" i="1"/>
  <c r="AJ35" i="1"/>
  <c r="AJ263" i="1" s="1"/>
  <c r="AJ30" i="1"/>
  <c r="AJ25" i="1"/>
  <c r="AJ19" i="1"/>
  <c r="AJ18" i="1"/>
  <c r="AJ17" i="1"/>
  <c r="AJ256" i="1" l="1"/>
  <c r="BC256" i="1"/>
  <c r="K256" i="1"/>
  <c r="K156" i="1"/>
  <c r="AJ87" i="1"/>
  <c r="BC261" i="1"/>
  <c r="AJ260" i="1"/>
  <c r="AJ262" i="1"/>
  <c r="BC260" i="1"/>
  <c r="K133" i="1"/>
  <c r="AJ156" i="1"/>
  <c r="K261" i="1"/>
  <c r="K87" i="1"/>
  <c r="AJ255" i="1"/>
  <c r="AJ261" i="1"/>
  <c r="BC156" i="1"/>
  <c r="K263" i="1"/>
  <c r="BC87" i="1"/>
  <c r="BC262" i="1"/>
  <c r="K260" i="1"/>
  <c r="K262" i="1"/>
  <c r="BC216" i="1"/>
  <c r="K255" i="1"/>
  <c r="K216" i="1"/>
  <c r="K15" i="1"/>
  <c r="BC15" i="1"/>
  <c r="BC255" i="1"/>
  <c r="BC133" i="1"/>
  <c r="AJ15" i="1"/>
  <c r="AJ133" i="1"/>
  <c r="I47" i="1"/>
  <c r="K252" i="1" l="1"/>
  <c r="AJ252" i="1"/>
  <c r="BA267" i="1"/>
  <c r="BA266" i="1"/>
  <c r="BA265" i="1"/>
  <c r="BA248" i="1"/>
  <c r="BA233" i="1"/>
  <c r="BA223" i="1"/>
  <c r="BA216" i="1" s="1"/>
  <c r="BA219" i="1"/>
  <c r="BA218" i="1"/>
  <c r="BA202" i="1"/>
  <c r="BA197" i="1"/>
  <c r="BA193" i="1"/>
  <c r="BA189" i="1"/>
  <c r="BA185" i="1"/>
  <c r="BA181" i="1"/>
  <c r="BA176" i="1"/>
  <c r="BA172" i="1"/>
  <c r="BA168" i="1"/>
  <c r="BA159" i="1"/>
  <c r="BA254" i="1" s="1"/>
  <c r="BA158" i="1"/>
  <c r="BA137" i="1"/>
  <c r="BA133" i="1" s="1"/>
  <c r="BA136" i="1"/>
  <c r="BA135" i="1"/>
  <c r="BA122" i="1"/>
  <c r="BA119" i="1"/>
  <c r="BA116" i="1"/>
  <c r="BA111" i="1"/>
  <c r="BA92" i="1"/>
  <c r="BA257" i="1" s="1"/>
  <c r="BA91" i="1"/>
  <c r="BA90" i="1"/>
  <c r="BA89" i="1"/>
  <c r="BA63" i="1"/>
  <c r="BA58" i="1"/>
  <c r="BA54" i="1"/>
  <c r="BA45" i="1"/>
  <c r="BA35" i="1"/>
  <c r="BA263" i="1" s="1"/>
  <c r="BA30" i="1"/>
  <c r="BA19" i="1"/>
  <c r="BA18" i="1"/>
  <c r="BA17" i="1"/>
  <c r="AH267" i="1"/>
  <c r="AH266" i="1"/>
  <c r="AH265" i="1"/>
  <c r="AH264" i="1"/>
  <c r="AH248" i="1"/>
  <c r="AH233" i="1"/>
  <c r="AH223" i="1"/>
  <c r="AH216" i="1" s="1"/>
  <c r="AH219" i="1"/>
  <c r="AH218" i="1"/>
  <c r="AH212" i="1"/>
  <c r="AH202" i="1"/>
  <c r="AH197" i="1"/>
  <c r="AH193" i="1"/>
  <c r="AH189" i="1"/>
  <c r="AH185" i="1"/>
  <c r="AH181" i="1"/>
  <c r="AH176" i="1"/>
  <c r="AH172" i="1"/>
  <c r="AH168" i="1"/>
  <c r="AH159" i="1"/>
  <c r="AH254" i="1" s="1"/>
  <c r="AH158" i="1"/>
  <c r="AH152" i="1"/>
  <c r="AH137" i="1"/>
  <c r="AH136" i="1"/>
  <c r="AH135" i="1"/>
  <c r="AH129" i="1"/>
  <c r="AH126" i="1"/>
  <c r="AH122" i="1"/>
  <c r="AH119" i="1"/>
  <c r="AH116" i="1"/>
  <c r="AH111" i="1"/>
  <c r="AH92" i="1"/>
  <c r="AH257" i="1" s="1"/>
  <c r="AH91" i="1"/>
  <c r="AH90" i="1"/>
  <c r="AH89" i="1"/>
  <c r="AH63" i="1"/>
  <c r="AH58" i="1"/>
  <c r="AH54" i="1"/>
  <c r="AH45" i="1"/>
  <c r="AH35" i="1"/>
  <c r="AH263" i="1" s="1"/>
  <c r="AH30" i="1"/>
  <c r="AH25" i="1"/>
  <c r="AH19" i="1"/>
  <c r="AH18" i="1"/>
  <c r="AH17" i="1"/>
  <c r="I267" i="1"/>
  <c r="I266" i="1"/>
  <c r="I265" i="1"/>
  <c r="I264" i="1"/>
  <c r="I248" i="1"/>
  <c r="I233" i="1"/>
  <c r="I223" i="1"/>
  <c r="I219" i="1"/>
  <c r="I212" i="1"/>
  <c r="I202" i="1"/>
  <c r="I197" i="1"/>
  <c r="I193" i="1"/>
  <c r="I189" i="1"/>
  <c r="I185" i="1"/>
  <c r="I181" i="1"/>
  <c r="I176" i="1"/>
  <c r="I172" i="1"/>
  <c r="I168" i="1"/>
  <c r="I159" i="1"/>
  <c r="I254" i="1" s="1"/>
  <c r="I152" i="1"/>
  <c r="I137" i="1"/>
  <c r="I136" i="1"/>
  <c r="I135" i="1"/>
  <c r="I129" i="1"/>
  <c r="I126" i="1"/>
  <c r="I122" i="1"/>
  <c r="I119" i="1"/>
  <c r="I116" i="1"/>
  <c r="I111" i="1"/>
  <c r="I92" i="1"/>
  <c r="I257" i="1" s="1"/>
  <c r="I91" i="1"/>
  <c r="I90" i="1"/>
  <c r="I63" i="1"/>
  <c r="I58" i="1"/>
  <c r="I54" i="1"/>
  <c r="I45" i="1"/>
  <c r="I40" i="1"/>
  <c r="I35" i="1"/>
  <c r="I30" i="1"/>
  <c r="I25" i="1"/>
  <c r="I19" i="1"/>
  <c r="I18" i="1"/>
  <c r="AH256" i="1" l="1"/>
  <c r="AH87" i="1"/>
  <c r="I133" i="1"/>
  <c r="AH261" i="1"/>
  <c r="BA255" i="1"/>
  <c r="I263" i="1"/>
  <c r="BA156" i="1"/>
  <c r="I255" i="1"/>
  <c r="AH156" i="1"/>
  <c r="I256" i="1"/>
  <c r="I261" i="1"/>
  <c r="AH255" i="1"/>
  <c r="BA256" i="1"/>
  <c r="BA260" i="1"/>
  <c r="AH262" i="1"/>
  <c r="BA261" i="1"/>
  <c r="BA262" i="1"/>
  <c r="BA15" i="1"/>
  <c r="BA87" i="1"/>
  <c r="AH260" i="1"/>
  <c r="AH15" i="1"/>
  <c r="AH133" i="1"/>
  <c r="I262" i="1"/>
  <c r="I260" i="1"/>
  <c r="I15" i="1"/>
  <c r="I17" i="1"/>
  <c r="I87" i="1"/>
  <c r="I89" i="1"/>
  <c r="I156" i="1"/>
  <c r="I158" i="1"/>
  <c r="I216" i="1"/>
  <c r="I218" i="1"/>
  <c r="G113" i="1"/>
  <c r="AH252" i="1" l="1"/>
  <c r="I252" i="1"/>
  <c r="AY218" i="1"/>
  <c r="AF218" i="1"/>
  <c r="G225" i="1" l="1"/>
  <c r="G218" i="1" s="1"/>
  <c r="G213" i="1"/>
  <c r="G47" i="1"/>
  <c r="G27" i="1"/>
  <c r="G17" i="1" s="1"/>
  <c r="AY267" i="1"/>
  <c r="AZ267" i="1" s="1"/>
  <c r="BB267" i="1" s="1"/>
  <c r="BD267" i="1" s="1"/>
  <c r="BF267" i="1" s="1"/>
  <c r="BH267" i="1" s="1"/>
  <c r="BJ267" i="1" s="1"/>
  <c r="BL267" i="1" s="1"/>
  <c r="AF267" i="1"/>
  <c r="AG267" i="1" s="1"/>
  <c r="AI267" i="1" s="1"/>
  <c r="AK267" i="1" s="1"/>
  <c r="AM267" i="1" s="1"/>
  <c r="AO267" i="1" s="1"/>
  <c r="AQ267" i="1" s="1"/>
  <c r="AS267" i="1" s="1"/>
  <c r="AU267" i="1" s="1"/>
  <c r="G267" i="1"/>
  <c r="H267" i="1" s="1"/>
  <c r="J267" i="1" s="1"/>
  <c r="L267" i="1" s="1"/>
  <c r="N267" i="1" s="1"/>
  <c r="P267" i="1" s="1"/>
  <c r="R267" i="1" s="1"/>
  <c r="T267" i="1" s="1"/>
  <c r="V267" i="1" s="1"/>
  <c r="X267" i="1" s="1"/>
  <c r="Z267" i="1" s="1"/>
  <c r="AB267" i="1" s="1"/>
  <c r="AY248" i="1"/>
  <c r="AC248" i="1"/>
  <c r="AD248" i="1"/>
  <c r="AF248" i="1"/>
  <c r="G248" i="1"/>
  <c r="AZ249" i="1"/>
  <c r="AG249" i="1"/>
  <c r="H249" i="1"/>
  <c r="G107" i="1"/>
  <c r="G178" i="1"/>
  <c r="G158" i="1" s="1"/>
  <c r="AZ231" i="1"/>
  <c r="BB231" i="1" s="1"/>
  <c r="BD231" i="1" s="1"/>
  <c r="BF231" i="1" s="1"/>
  <c r="BH231" i="1" s="1"/>
  <c r="BJ231" i="1" s="1"/>
  <c r="BL231" i="1" s="1"/>
  <c r="AG231" i="1"/>
  <c r="AI231" i="1" s="1"/>
  <c r="AK231" i="1" s="1"/>
  <c r="AM231" i="1" s="1"/>
  <c r="AO231" i="1" s="1"/>
  <c r="AQ231" i="1" s="1"/>
  <c r="AS231" i="1" s="1"/>
  <c r="AU231" i="1" s="1"/>
  <c r="H231" i="1"/>
  <c r="J231" i="1" s="1"/>
  <c r="L231" i="1" s="1"/>
  <c r="N231" i="1" s="1"/>
  <c r="P231" i="1" s="1"/>
  <c r="R231" i="1" s="1"/>
  <c r="T231" i="1" s="1"/>
  <c r="V231" i="1" s="1"/>
  <c r="X231" i="1" s="1"/>
  <c r="Z231" i="1" s="1"/>
  <c r="AB231" i="1" s="1"/>
  <c r="AY17" i="1"/>
  <c r="AF17" i="1"/>
  <c r="AZ82" i="1"/>
  <c r="BB82" i="1" s="1"/>
  <c r="BD82" i="1" s="1"/>
  <c r="BF82" i="1" s="1"/>
  <c r="BH82" i="1" s="1"/>
  <c r="BJ82" i="1" s="1"/>
  <c r="BL82" i="1" s="1"/>
  <c r="AG82" i="1"/>
  <c r="AI82" i="1" s="1"/>
  <c r="AK82" i="1" s="1"/>
  <c r="AM82" i="1" s="1"/>
  <c r="AO82" i="1" s="1"/>
  <c r="AQ82" i="1" s="1"/>
  <c r="AS82" i="1" s="1"/>
  <c r="AU82" i="1" s="1"/>
  <c r="H82" i="1"/>
  <c r="J82" i="1" s="1"/>
  <c r="L82" i="1" s="1"/>
  <c r="N82" i="1" s="1"/>
  <c r="P82" i="1" s="1"/>
  <c r="R82" i="1" s="1"/>
  <c r="T82" i="1" s="1"/>
  <c r="V82" i="1" s="1"/>
  <c r="X82" i="1" s="1"/>
  <c r="Z82" i="1" s="1"/>
  <c r="AB82" i="1" s="1"/>
  <c r="AY233" i="1"/>
  <c r="AF233" i="1"/>
  <c r="G233" i="1"/>
  <c r="AZ247" i="1"/>
  <c r="BB247" i="1" s="1"/>
  <c r="BD247" i="1" s="1"/>
  <c r="BF247" i="1" s="1"/>
  <c r="BH247" i="1" s="1"/>
  <c r="BJ247" i="1" s="1"/>
  <c r="BL247" i="1" s="1"/>
  <c r="AG247" i="1"/>
  <c r="AI247" i="1" s="1"/>
  <c r="AK247" i="1" s="1"/>
  <c r="AM247" i="1" s="1"/>
  <c r="AO247" i="1" s="1"/>
  <c r="AQ247" i="1" s="1"/>
  <c r="AS247" i="1" s="1"/>
  <c r="AU247" i="1" s="1"/>
  <c r="H247" i="1"/>
  <c r="J247" i="1" s="1"/>
  <c r="L247" i="1" s="1"/>
  <c r="N247" i="1" s="1"/>
  <c r="P247" i="1" s="1"/>
  <c r="R247" i="1" s="1"/>
  <c r="T247" i="1" s="1"/>
  <c r="V247" i="1" s="1"/>
  <c r="X247" i="1" s="1"/>
  <c r="Z247" i="1" s="1"/>
  <c r="AB247" i="1" s="1"/>
  <c r="AZ246" i="1"/>
  <c r="BB246" i="1" s="1"/>
  <c r="BD246" i="1" s="1"/>
  <c r="BF246" i="1" s="1"/>
  <c r="BH246" i="1" s="1"/>
  <c r="BJ246" i="1" s="1"/>
  <c r="BL246" i="1" s="1"/>
  <c r="AG246" i="1"/>
  <c r="AI246" i="1" s="1"/>
  <c r="AK246" i="1" s="1"/>
  <c r="AM246" i="1" s="1"/>
  <c r="AO246" i="1" s="1"/>
  <c r="AQ246" i="1" s="1"/>
  <c r="AS246" i="1" s="1"/>
  <c r="AU246" i="1" s="1"/>
  <c r="H246" i="1"/>
  <c r="J246" i="1" s="1"/>
  <c r="L246" i="1" s="1"/>
  <c r="N246" i="1" s="1"/>
  <c r="P246" i="1" s="1"/>
  <c r="R246" i="1" s="1"/>
  <c r="T246" i="1" s="1"/>
  <c r="V246" i="1" s="1"/>
  <c r="X246" i="1" s="1"/>
  <c r="Z246" i="1" s="1"/>
  <c r="AB246" i="1" s="1"/>
  <c r="AY158" i="1"/>
  <c r="AF158" i="1"/>
  <c r="AZ205" i="1"/>
  <c r="BB205" i="1" s="1"/>
  <c r="BD205" i="1" s="1"/>
  <c r="BF205" i="1" s="1"/>
  <c r="BH205" i="1" s="1"/>
  <c r="BJ205" i="1" s="1"/>
  <c r="BL205" i="1" s="1"/>
  <c r="AG205" i="1"/>
  <c r="AI205" i="1" s="1"/>
  <c r="AK205" i="1" s="1"/>
  <c r="AM205" i="1" s="1"/>
  <c r="AO205" i="1" s="1"/>
  <c r="AQ205" i="1" s="1"/>
  <c r="AS205" i="1" s="1"/>
  <c r="AU205" i="1" s="1"/>
  <c r="H205" i="1"/>
  <c r="J205" i="1" s="1"/>
  <c r="L205" i="1" s="1"/>
  <c r="N205" i="1" s="1"/>
  <c r="P205" i="1" s="1"/>
  <c r="R205" i="1" s="1"/>
  <c r="T205" i="1" s="1"/>
  <c r="V205" i="1" s="1"/>
  <c r="X205" i="1" s="1"/>
  <c r="Z205" i="1" s="1"/>
  <c r="AB205" i="1" s="1"/>
  <c r="AZ248" i="1" l="1"/>
  <c r="BB249" i="1"/>
  <c r="AG248" i="1"/>
  <c r="AI249" i="1"/>
  <c r="H248" i="1"/>
  <c r="J249" i="1"/>
  <c r="AY266" i="1"/>
  <c r="AY265" i="1"/>
  <c r="AY223" i="1"/>
  <c r="AY216" i="1" s="1"/>
  <c r="AY219" i="1"/>
  <c r="AY202" i="1"/>
  <c r="AY197" i="1"/>
  <c r="AY193" i="1"/>
  <c r="AY189" i="1"/>
  <c r="AY185" i="1"/>
  <c r="AY181" i="1"/>
  <c r="AY176" i="1"/>
  <c r="AY172" i="1"/>
  <c r="AY168" i="1"/>
  <c r="AY159" i="1"/>
  <c r="AY254" i="1" s="1"/>
  <c r="AY137" i="1"/>
  <c r="AY136" i="1"/>
  <c r="AY135" i="1"/>
  <c r="AY122" i="1"/>
  <c r="AY119" i="1"/>
  <c r="AY116" i="1"/>
  <c r="AY111" i="1"/>
  <c r="AY92" i="1"/>
  <c r="AY91" i="1"/>
  <c r="AY90" i="1"/>
  <c r="AY89" i="1"/>
  <c r="AY63" i="1"/>
  <c r="AY58" i="1"/>
  <c r="AY54" i="1"/>
  <c r="AY45" i="1"/>
  <c r="AY35" i="1"/>
  <c r="AY263" i="1" s="1"/>
  <c r="AY30" i="1"/>
  <c r="AY19" i="1"/>
  <c r="AY18" i="1"/>
  <c r="AF266" i="1"/>
  <c r="AF265" i="1"/>
  <c r="AF264" i="1"/>
  <c r="AF223" i="1"/>
  <c r="AF216" i="1" s="1"/>
  <c r="AF219" i="1"/>
  <c r="AF212" i="1"/>
  <c r="AF202" i="1"/>
  <c r="AF197" i="1"/>
  <c r="AF193" i="1"/>
  <c r="AF189" i="1"/>
  <c r="AF185" i="1"/>
  <c r="AF181" i="1"/>
  <c r="AF176" i="1"/>
  <c r="AF172" i="1"/>
  <c r="AF168" i="1"/>
  <c r="AF159" i="1"/>
  <c r="AF254" i="1" s="1"/>
  <c r="AF152" i="1"/>
  <c r="AF137" i="1"/>
  <c r="AF136" i="1"/>
  <c r="AF135" i="1"/>
  <c r="AF129" i="1"/>
  <c r="AF126" i="1"/>
  <c r="AF122" i="1"/>
  <c r="AF119" i="1"/>
  <c r="AF116" i="1"/>
  <c r="AF111" i="1"/>
  <c r="AF92" i="1"/>
  <c r="AF257" i="1" s="1"/>
  <c r="AF91" i="1"/>
  <c r="AF90" i="1"/>
  <c r="AF89" i="1"/>
  <c r="AF63" i="1"/>
  <c r="AF58" i="1"/>
  <c r="AF54" i="1"/>
  <c r="AF45" i="1"/>
  <c r="AF35" i="1"/>
  <c r="AF263" i="1" s="1"/>
  <c r="AF30" i="1"/>
  <c r="AF25" i="1"/>
  <c r="AF19" i="1"/>
  <c r="AF18" i="1"/>
  <c r="G266" i="1"/>
  <c r="G265" i="1"/>
  <c r="G264" i="1"/>
  <c r="G223" i="1"/>
  <c r="G216" i="1" s="1"/>
  <c r="G219" i="1"/>
  <c r="G212" i="1"/>
  <c r="G202" i="1"/>
  <c r="G197" i="1"/>
  <c r="G193" i="1"/>
  <c r="G189" i="1"/>
  <c r="G185" i="1"/>
  <c r="G181" i="1"/>
  <c r="G176" i="1"/>
  <c r="G172" i="1"/>
  <c r="G168" i="1"/>
  <c r="G159" i="1"/>
  <c r="G254" i="1" s="1"/>
  <c r="G152" i="1"/>
  <c r="G137" i="1"/>
  <c r="G136" i="1"/>
  <c r="G135" i="1"/>
  <c r="G129" i="1"/>
  <c r="G126" i="1"/>
  <c r="G122" i="1"/>
  <c r="G119" i="1"/>
  <c r="G116" i="1"/>
  <c r="G111" i="1"/>
  <c r="G92" i="1"/>
  <c r="G257" i="1" s="1"/>
  <c r="G91" i="1"/>
  <c r="G90" i="1"/>
  <c r="G89" i="1"/>
  <c r="G63" i="1"/>
  <c r="G58" i="1"/>
  <c r="G54" i="1"/>
  <c r="G40" i="1"/>
  <c r="G35" i="1"/>
  <c r="G18" i="1"/>
  <c r="G25" i="1"/>
  <c r="G19" i="1"/>
  <c r="AC17" i="1"/>
  <c r="AC18" i="1"/>
  <c r="AC19" i="1"/>
  <c r="AD19" i="1"/>
  <c r="AD27" i="1"/>
  <c r="AD25" i="1" s="1"/>
  <c r="AD30" i="1"/>
  <c r="AC35" i="1"/>
  <c r="AC263" i="1" s="1"/>
  <c r="AD35" i="1"/>
  <c r="AD263" i="1" s="1"/>
  <c r="AC45" i="1"/>
  <c r="AD45" i="1"/>
  <c r="AC54" i="1"/>
  <c r="AD54" i="1"/>
  <c r="AD58" i="1"/>
  <c r="AC63" i="1"/>
  <c r="AD66" i="1"/>
  <c r="AC89" i="1"/>
  <c r="AD89" i="1"/>
  <c r="AC90" i="1"/>
  <c r="AD90" i="1"/>
  <c r="AC91" i="1"/>
  <c r="AD91" i="1"/>
  <c r="AC92" i="1"/>
  <c r="AC257" i="1" s="1"/>
  <c r="AC111" i="1"/>
  <c r="AD115" i="1"/>
  <c r="AD111" i="1" s="1"/>
  <c r="AC116" i="1"/>
  <c r="AD116" i="1"/>
  <c r="AC119" i="1"/>
  <c r="AD119" i="1"/>
  <c r="AC122" i="1"/>
  <c r="AD122" i="1"/>
  <c r="AD126" i="1"/>
  <c r="AD129" i="1"/>
  <c r="AC135" i="1"/>
  <c r="AD135" i="1"/>
  <c r="AC136" i="1"/>
  <c r="AD136" i="1"/>
  <c r="AC137" i="1"/>
  <c r="AC133" i="1" s="1"/>
  <c r="AD137" i="1"/>
  <c r="AD152" i="1"/>
  <c r="AC158" i="1"/>
  <c r="AD158" i="1"/>
  <c r="AC159" i="1"/>
  <c r="AC254" i="1" s="1"/>
  <c r="AD159" i="1"/>
  <c r="AD254" i="1" s="1"/>
  <c r="AC168" i="1"/>
  <c r="AD168" i="1"/>
  <c r="AC172" i="1"/>
  <c r="AD172" i="1"/>
  <c r="AC176" i="1"/>
  <c r="AD176" i="1"/>
  <c r="AC181" i="1"/>
  <c r="AD181" i="1"/>
  <c r="AC185" i="1"/>
  <c r="AD185" i="1"/>
  <c r="AC189" i="1"/>
  <c r="AD189" i="1"/>
  <c r="AC193" i="1"/>
  <c r="AD193" i="1"/>
  <c r="AC197" i="1"/>
  <c r="AD197" i="1"/>
  <c r="AC202" i="1"/>
  <c r="AD202" i="1"/>
  <c r="AC212" i="1"/>
  <c r="AD212" i="1"/>
  <c r="AC218" i="1"/>
  <c r="AD218" i="1"/>
  <c r="AC219" i="1"/>
  <c r="AD219" i="1"/>
  <c r="AC223" i="1"/>
  <c r="AC216" i="1" s="1"/>
  <c r="AD223" i="1"/>
  <c r="AD216" i="1" s="1"/>
  <c r="AC233" i="1"/>
  <c r="AD233" i="1"/>
  <c r="AC264" i="1"/>
  <c r="AD264" i="1"/>
  <c r="AC265" i="1"/>
  <c r="AD265" i="1"/>
  <c r="AC266" i="1"/>
  <c r="AD266" i="1"/>
  <c r="J248" i="1" l="1"/>
  <c r="L249" i="1"/>
  <c r="BB248" i="1"/>
  <c r="BD249" i="1"/>
  <c r="AI248" i="1"/>
  <c r="AK249" i="1"/>
  <c r="AF262" i="1"/>
  <c r="AY260" i="1"/>
  <c r="AY156" i="1"/>
  <c r="G262" i="1"/>
  <c r="AF260" i="1"/>
  <c r="AY15" i="1"/>
  <c r="AF15" i="1"/>
  <c r="AY133" i="1"/>
  <c r="AY262" i="1"/>
  <c r="G156" i="1"/>
  <c r="AF156" i="1"/>
  <c r="G256" i="1"/>
  <c r="AY261" i="1"/>
  <c r="AF255" i="1"/>
  <c r="AF261" i="1"/>
  <c r="AD256" i="1"/>
  <c r="G263" i="1"/>
  <c r="AF133" i="1"/>
  <c r="G261" i="1"/>
  <c r="AF87" i="1"/>
  <c r="AY255" i="1"/>
  <c r="AY87" i="1"/>
  <c r="AY257" i="1"/>
  <c r="AY256" i="1"/>
  <c r="AF256" i="1"/>
  <c r="G133" i="1"/>
  <c r="G87" i="1"/>
  <c r="G255" i="1"/>
  <c r="G30" i="1"/>
  <c r="G45" i="1"/>
  <c r="AD133" i="1"/>
  <c r="AD92" i="1"/>
  <c r="AD257" i="1" s="1"/>
  <c r="AD18" i="1"/>
  <c r="AD255" i="1" s="1"/>
  <c r="AD63" i="1"/>
  <c r="AD15" i="1" s="1"/>
  <c r="AC261" i="1"/>
  <c r="AC256" i="1"/>
  <c r="AD156" i="1"/>
  <c r="AC262" i="1"/>
  <c r="AC255" i="1"/>
  <c r="AC87" i="1"/>
  <c r="AC156" i="1"/>
  <c r="AC15" i="1"/>
  <c r="AC260" i="1"/>
  <c r="AD87" i="1"/>
  <c r="AD261" i="1"/>
  <c r="AD260" i="1"/>
  <c r="AD17" i="1"/>
  <c r="AD262" i="1"/>
  <c r="AW265" i="1"/>
  <c r="AV265" i="1"/>
  <c r="E265" i="1"/>
  <c r="D265" i="1"/>
  <c r="BD248" i="1" l="1"/>
  <c r="BF249" i="1"/>
  <c r="AK248" i="1"/>
  <c r="AM249" i="1"/>
  <c r="L248" i="1"/>
  <c r="N249" i="1"/>
  <c r="G260" i="1"/>
  <c r="AF252" i="1"/>
  <c r="G15" i="1"/>
  <c r="G252" i="1" s="1"/>
  <c r="AC252" i="1"/>
  <c r="AD252" i="1"/>
  <c r="E233" i="1"/>
  <c r="E48" i="1"/>
  <c r="E43" i="1"/>
  <c r="AM248" i="1" l="1"/>
  <c r="AO249" i="1"/>
  <c r="BF248" i="1"/>
  <c r="BH249" i="1"/>
  <c r="N248" i="1"/>
  <c r="P249" i="1"/>
  <c r="AC259" i="1"/>
  <c r="AD259" i="1"/>
  <c r="E90" i="1"/>
  <c r="E89" i="1"/>
  <c r="AX44" i="1"/>
  <c r="AZ44" i="1" s="1"/>
  <c r="BB44" i="1" s="1"/>
  <c r="BD44" i="1" s="1"/>
  <c r="BF44" i="1" s="1"/>
  <c r="BH44" i="1" s="1"/>
  <c r="BJ44" i="1" s="1"/>
  <c r="BL44" i="1" s="1"/>
  <c r="AE44" i="1"/>
  <c r="AG44" i="1" s="1"/>
  <c r="AI44" i="1" s="1"/>
  <c r="AK44" i="1" s="1"/>
  <c r="AM44" i="1" s="1"/>
  <c r="AO44" i="1" s="1"/>
  <c r="AQ44" i="1" s="1"/>
  <c r="AS44" i="1" s="1"/>
  <c r="AU44" i="1" s="1"/>
  <c r="AW19" i="1"/>
  <c r="AW18" i="1"/>
  <c r="AW17" i="1"/>
  <c r="E19" i="1"/>
  <c r="E17" i="1"/>
  <c r="BH248" i="1" l="1"/>
  <c r="BJ249" i="1"/>
  <c r="AO248" i="1"/>
  <c r="AQ249" i="1"/>
  <c r="P248" i="1"/>
  <c r="R249" i="1"/>
  <c r="AW63" i="1"/>
  <c r="E63" i="1"/>
  <c r="AW58" i="1"/>
  <c r="AX60" i="1"/>
  <c r="AZ60" i="1" s="1"/>
  <c r="BB60" i="1" s="1"/>
  <c r="BD60" i="1" s="1"/>
  <c r="BF60" i="1" s="1"/>
  <c r="BH60" i="1" s="1"/>
  <c r="BJ60" i="1" s="1"/>
  <c r="BL60" i="1" s="1"/>
  <c r="AX61" i="1"/>
  <c r="AZ61" i="1" s="1"/>
  <c r="BB61" i="1" s="1"/>
  <c r="BD61" i="1" s="1"/>
  <c r="BF61" i="1" s="1"/>
  <c r="BH61" i="1" s="1"/>
  <c r="BJ61" i="1" s="1"/>
  <c r="BL61" i="1" s="1"/>
  <c r="AX62" i="1"/>
  <c r="AZ62" i="1" s="1"/>
  <c r="BB62" i="1" s="1"/>
  <c r="BD62" i="1" s="1"/>
  <c r="BF62" i="1" s="1"/>
  <c r="BH62" i="1" s="1"/>
  <c r="BJ62" i="1" s="1"/>
  <c r="BL62" i="1" s="1"/>
  <c r="AE60" i="1"/>
  <c r="AG60" i="1" s="1"/>
  <c r="AI60" i="1" s="1"/>
  <c r="AK60" i="1" s="1"/>
  <c r="AM60" i="1" s="1"/>
  <c r="AO60" i="1" s="1"/>
  <c r="AQ60" i="1" s="1"/>
  <c r="AS60" i="1" s="1"/>
  <c r="AU60" i="1" s="1"/>
  <c r="AE61" i="1"/>
  <c r="AG61" i="1" s="1"/>
  <c r="AI61" i="1" s="1"/>
  <c r="AK61" i="1" s="1"/>
  <c r="AM61" i="1" s="1"/>
  <c r="AO61" i="1" s="1"/>
  <c r="AQ61" i="1" s="1"/>
  <c r="AS61" i="1" s="1"/>
  <c r="AU61" i="1" s="1"/>
  <c r="AE62" i="1"/>
  <c r="AG62" i="1" s="1"/>
  <c r="AI62" i="1" s="1"/>
  <c r="AK62" i="1" s="1"/>
  <c r="AM62" i="1" s="1"/>
  <c r="AO62" i="1" s="1"/>
  <c r="AQ62" i="1" s="1"/>
  <c r="AS62" i="1" s="1"/>
  <c r="AU62" i="1" s="1"/>
  <c r="E58" i="1"/>
  <c r="F60" i="1"/>
  <c r="H60" i="1" s="1"/>
  <c r="J60" i="1" s="1"/>
  <c r="L60" i="1" s="1"/>
  <c r="N60" i="1" s="1"/>
  <c r="P60" i="1" s="1"/>
  <c r="R60" i="1" s="1"/>
  <c r="T60" i="1" s="1"/>
  <c r="V60" i="1" s="1"/>
  <c r="X60" i="1" s="1"/>
  <c r="Z60" i="1" s="1"/>
  <c r="AB60" i="1" s="1"/>
  <c r="F61" i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AB61" i="1" s="1"/>
  <c r="F62" i="1"/>
  <c r="H62" i="1" s="1"/>
  <c r="J62" i="1" s="1"/>
  <c r="L62" i="1" s="1"/>
  <c r="N62" i="1" s="1"/>
  <c r="P62" i="1" s="1"/>
  <c r="R62" i="1" s="1"/>
  <c r="T62" i="1" s="1"/>
  <c r="V62" i="1" s="1"/>
  <c r="X62" i="1" s="1"/>
  <c r="Z62" i="1" s="1"/>
  <c r="AB62" i="1" s="1"/>
  <c r="AX67" i="1"/>
  <c r="AZ67" i="1" s="1"/>
  <c r="BB67" i="1" s="1"/>
  <c r="BD67" i="1" s="1"/>
  <c r="BF67" i="1" s="1"/>
  <c r="BH67" i="1" s="1"/>
  <c r="BJ67" i="1" s="1"/>
  <c r="BL67" i="1" s="1"/>
  <c r="AE67" i="1"/>
  <c r="AG67" i="1" s="1"/>
  <c r="AI67" i="1" s="1"/>
  <c r="AK67" i="1" s="1"/>
  <c r="AM67" i="1" s="1"/>
  <c r="AO67" i="1" s="1"/>
  <c r="AQ67" i="1" s="1"/>
  <c r="AS67" i="1" s="1"/>
  <c r="AU67" i="1" s="1"/>
  <c r="F66" i="1"/>
  <c r="H66" i="1" s="1"/>
  <c r="J66" i="1" s="1"/>
  <c r="L66" i="1" s="1"/>
  <c r="N66" i="1" s="1"/>
  <c r="P66" i="1" s="1"/>
  <c r="R66" i="1" s="1"/>
  <c r="T66" i="1" s="1"/>
  <c r="V66" i="1" s="1"/>
  <c r="X66" i="1" s="1"/>
  <c r="Z66" i="1" s="1"/>
  <c r="AB66" i="1" s="1"/>
  <c r="F67" i="1"/>
  <c r="H67" i="1" s="1"/>
  <c r="J67" i="1" s="1"/>
  <c r="L67" i="1" s="1"/>
  <c r="N67" i="1" s="1"/>
  <c r="P67" i="1" s="1"/>
  <c r="R67" i="1" s="1"/>
  <c r="T67" i="1" s="1"/>
  <c r="V67" i="1" s="1"/>
  <c r="X67" i="1" s="1"/>
  <c r="Z67" i="1" s="1"/>
  <c r="AB67" i="1" s="1"/>
  <c r="AQ248" i="1" l="1"/>
  <c r="AS249" i="1"/>
  <c r="BJ248" i="1"/>
  <c r="BL249" i="1"/>
  <c r="BL248" i="1" s="1"/>
  <c r="R248" i="1"/>
  <c r="T249" i="1"/>
  <c r="F44" i="1"/>
  <c r="H44" i="1" s="1"/>
  <c r="J44" i="1" s="1"/>
  <c r="L44" i="1" s="1"/>
  <c r="N44" i="1" s="1"/>
  <c r="P44" i="1" s="1"/>
  <c r="R44" i="1" s="1"/>
  <c r="T44" i="1" s="1"/>
  <c r="V44" i="1" s="1"/>
  <c r="X44" i="1" s="1"/>
  <c r="Z44" i="1" s="1"/>
  <c r="AB44" i="1" s="1"/>
  <c r="E40" i="1"/>
  <c r="AS248" i="1" l="1"/>
  <c r="AU249" i="1"/>
  <c r="AU248" i="1" s="1"/>
  <c r="T248" i="1"/>
  <c r="V249" i="1"/>
  <c r="AW136" i="1"/>
  <c r="AW135" i="1"/>
  <c r="E136" i="1"/>
  <c r="E135" i="1"/>
  <c r="AE152" i="1"/>
  <c r="AG152" i="1" s="1"/>
  <c r="AI152" i="1" s="1"/>
  <c r="AK152" i="1" s="1"/>
  <c r="AM152" i="1" s="1"/>
  <c r="AO152" i="1" s="1"/>
  <c r="AQ152" i="1" s="1"/>
  <c r="AS152" i="1" s="1"/>
  <c r="AU152" i="1" s="1"/>
  <c r="AX152" i="1"/>
  <c r="AZ152" i="1" s="1"/>
  <c r="BB152" i="1" s="1"/>
  <c r="BD152" i="1" s="1"/>
  <c r="BF152" i="1" s="1"/>
  <c r="BH152" i="1" s="1"/>
  <c r="BJ152" i="1" s="1"/>
  <c r="BL152" i="1" s="1"/>
  <c r="AX154" i="1"/>
  <c r="AZ154" i="1" s="1"/>
  <c r="BB154" i="1" s="1"/>
  <c r="BD154" i="1" s="1"/>
  <c r="BF154" i="1" s="1"/>
  <c r="BH154" i="1" s="1"/>
  <c r="BJ154" i="1" s="1"/>
  <c r="BL154" i="1" s="1"/>
  <c r="AX155" i="1"/>
  <c r="AZ155" i="1" s="1"/>
  <c r="BB155" i="1" s="1"/>
  <c r="BD155" i="1" s="1"/>
  <c r="BF155" i="1" s="1"/>
  <c r="BH155" i="1" s="1"/>
  <c r="BJ155" i="1" s="1"/>
  <c r="BL155" i="1" s="1"/>
  <c r="AE154" i="1"/>
  <c r="AG154" i="1" s="1"/>
  <c r="AI154" i="1" s="1"/>
  <c r="AK154" i="1" s="1"/>
  <c r="AM154" i="1" s="1"/>
  <c r="AO154" i="1" s="1"/>
  <c r="AQ154" i="1" s="1"/>
  <c r="AS154" i="1" s="1"/>
  <c r="AU154" i="1" s="1"/>
  <c r="AE155" i="1"/>
  <c r="AG155" i="1" s="1"/>
  <c r="AI155" i="1" s="1"/>
  <c r="AK155" i="1" s="1"/>
  <c r="AM155" i="1" s="1"/>
  <c r="AO155" i="1" s="1"/>
  <c r="AQ155" i="1" s="1"/>
  <c r="AS155" i="1" s="1"/>
  <c r="AU155" i="1" s="1"/>
  <c r="F154" i="1"/>
  <c r="H154" i="1" s="1"/>
  <c r="J154" i="1" s="1"/>
  <c r="L154" i="1" s="1"/>
  <c r="N154" i="1" s="1"/>
  <c r="P154" i="1" s="1"/>
  <c r="R154" i="1" s="1"/>
  <c r="T154" i="1" s="1"/>
  <c r="V154" i="1" s="1"/>
  <c r="X154" i="1" s="1"/>
  <c r="Z154" i="1" s="1"/>
  <c r="AB154" i="1" s="1"/>
  <c r="F155" i="1"/>
  <c r="H155" i="1" s="1"/>
  <c r="J155" i="1" s="1"/>
  <c r="L155" i="1" s="1"/>
  <c r="N155" i="1" s="1"/>
  <c r="P155" i="1" s="1"/>
  <c r="R155" i="1" s="1"/>
  <c r="T155" i="1" s="1"/>
  <c r="V155" i="1" s="1"/>
  <c r="X155" i="1" s="1"/>
  <c r="Z155" i="1" s="1"/>
  <c r="AB155" i="1" s="1"/>
  <c r="E152" i="1"/>
  <c r="F152" i="1" s="1"/>
  <c r="H152" i="1" s="1"/>
  <c r="J152" i="1" s="1"/>
  <c r="L152" i="1" s="1"/>
  <c r="N152" i="1" s="1"/>
  <c r="P152" i="1" s="1"/>
  <c r="R152" i="1" s="1"/>
  <c r="T152" i="1" s="1"/>
  <c r="V152" i="1" s="1"/>
  <c r="X152" i="1" s="1"/>
  <c r="Z152" i="1" s="1"/>
  <c r="AB152" i="1" s="1"/>
  <c r="AX42" i="1"/>
  <c r="AZ42" i="1" s="1"/>
  <c r="BB42" i="1" s="1"/>
  <c r="BD42" i="1" s="1"/>
  <c r="BF42" i="1" s="1"/>
  <c r="BH42" i="1" s="1"/>
  <c r="BJ42" i="1" s="1"/>
  <c r="BL42" i="1" s="1"/>
  <c r="AX43" i="1"/>
  <c r="AZ43" i="1" s="1"/>
  <c r="BB43" i="1" s="1"/>
  <c r="BD43" i="1" s="1"/>
  <c r="BF43" i="1" s="1"/>
  <c r="BH43" i="1" s="1"/>
  <c r="BJ43" i="1" s="1"/>
  <c r="BL43" i="1" s="1"/>
  <c r="AE42" i="1"/>
  <c r="AG42" i="1" s="1"/>
  <c r="AI42" i="1" s="1"/>
  <c r="AK42" i="1" s="1"/>
  <c r="AM42" i="1" s="1"/>
  <c r="AO42" i="1" s="1"/>
  <c r="AQ42" i="1" s="1"/>
  <c r="AS42" i="1" s="1"/>
  <c r="AU42" i="1" s="1"/>
  <c r="AE43" i="1"/>
  <c r="AG43" i="1" s="1"/>
  <c r="AI43" i="1" s="1"/>
  <c r="AK43" i="1" s="1"/>
  <c r="AM43" i="1" s="1"/>
  <c r="AO43" i="1" s="1"/>
  <c r="AQ43" i="1" s="1"/>
  <c r="AS43" i="1" s="1"/>
  <c r="AU43" i="1" s="1"/>
  <c r="F42" i="1"/>
  <c r="H42" i="1" s="1"/>
  <c r="J42" i="1" s="1"/>
  <c r="L42" i="1" s="1"/>
  <c r="N42" i="1" s="1"/>
  <c r="P42" i="1" s="1"/>
  <c r="R42" i="1" s="1"/>
  <c r="T42" i="1" s="1"/>
  <c r="V42" i="1" s="1"/>
  <c r="X42" i="1" s="1"/>
  <c r="Z42" i="1" s="1"/>
  <c r="AB42" i="1" s="1"/>
  <c r="F43" i="1"/>
  <c r="H43" i="1" s="1"/>
  <c r="J43" i="1" s="1"/>
  <c r="L43" i="1" s="1"/>
  <c r="N43" i="1" s="1"/>
  <c r="P43" i="1" s="1"/>
  <c r="R43" i="1" s="1"/>
  <c r="T43" i="1" s="1"/>
  <c r="V43" i="1" s="1"/>
  <c r="X43" i="1" s="1"/>
  <c r="Z43" i="1" s="1"/>
  <c r="AB43" i="1" s="1"/>
  <c r="AX40" i="1"/>
  <c r="AZ40" i="1" s="1"/>
  <c r="BB40" i="1" s="1"/>
  <c r="BD40" i="1" s="1"/>
  <c r="BF40" i="1" s="1"/>
  <c r="BH40" i="1" s="1"/>
  <c r="BJ40" i="1" s="1"/>
  <c r="BL40" i="1" s="1"/>
  <c r="AE40" i="1"/>
  <c r="AG40" i="1" s="1"/>
  <c r="AI40" i="1" s="1"/>
  <c r="AK40" i="1" s="1"/>
  <c r="AM40" i="1" s="1"/>
  <c r="AO40" i="1" s="1"/>
  <c r="AQ40" i="1" s="1"/>
  <c r="AS40" i="1" s="1"/>
  <c r="AU40" i="1" s="1"/>
  <c r="AW266" i="1"/>
  <c r="E266" i="1"/>
  <c r="AW89" i="1"/>
  <c r="AX109" i="1"/>
  <c r="AZ109" i="1" s="1"/>
  <c r="BB109" i="1" s="1"/>
  <c r="BD109" i="1" s="1"/>
  <c r="BF109" i="1" s="1"/>
  <c r="BH109" i="1" s="1"/>
  <c r="BJ109" i="1" s="1"/>
  <c r="BL109" i="1" s="1"/>
  <c r="AE109" i="1"/>
  <c r="AG109" i="1" s="1"/>
  <c r="AI109" i="1" s="1"/>
  <c r="AK109" i="1" s="1"/>
  <c r="AM109" i="1" s="1"/>
  <c r="AO109" i="1" s="1"/>
  <c r="AQ109" i="1" s="1"/>
  <c r="AS109" i="1" s="1"/>
  <c r="AU109" i="1" s="1"/>
  <c r="F109" i="1"/>
  <c r="H109" i="1" s="1"/>
  <c r="J109" i="1" s="1"/>
  <c r="L109" i="1" s="1"/>
  <c r="N109" i="1" s="1"/>
  <c r="P109" i="1" s="1"/>
  <c r="R109" i="1" s="1"/>
  <c r="T109" i="1" s="1"/>
  <c r="V109" i="1" s="1"/>
  <c r="X109" i="1" s="1"/>
  <c r="Z109" i="1" s="1"/>
  <c r="AB109" i="1" s="1"/>
  <c r="AW234" i="1"/>
  <c r="AW233" i="1" s="1"/>
  <c r="AX245" i="1"/>
  <c r="AZ245" i="1" s="1"/>
  <c r="BB245" i="1" s="1"/>
  <c r="BD245" i="1" s="1"/>
  <c r="BF245" i="1" s="1"/>
  <c r="BH245" i="1" s="1"/>
  <c r="BJ245" i="1" s="1"/>
  <c r="BL245" i="1" s="1"/>
  <c r="AE245" i="1"/>
  <c r="AG245" i="1" s="1"/>
  <c r="AI245" i="1" s="1"/>
  <c r="AK245" i="1" s="1"/>
  <c r="AM245" i="1" s="1"/>
  <c r="AO245" i="1" s="1"/>
  <c r="AQ245" i="1" s="1"/>
  <c r="AS245" i="1" s="1"/>
  <c r="AU245" i="1" s="1"/>
  <c r="F245" i="1"/>
  <c r="H245" i="1" s="1"/>
  <c r="J245" i="1" s="1"/>
  <c r="L245" i="1" s="1"/>
  <c r="N245" i="1" s="1"/>
  <c r="P245" i="1" s="1"/>
  <c r="R245" i="1" s="1"/>
  <c r="T245" i="1" s="1"/>
  <c r="V245" i="1" s="1"/>
  <c r="X245" i="1" s="1"/>
  <c r="Z245" i="1" s="1"/>
  <c r="AB245" i="1" s="1"/>
  <c r="AW30" i="1"/>
  <c r="V248" i="1" l="1"/>
  <c r="X248" i="1" s="1"/>
  <c r="Z248" i="1" s="1"/>
  <c r="AB248" i="1" s="1"/>
  <c r="X249" i="1"/>
  <c r="F40" i="1"/>
  <c r="H40" i="1" s="1"/>
  <c r="J40" i="1" s="1"/>
  <c r="L40" i="1" s="1"/>
  <c r="N40" i="1" s="1"/>
  <c r="P40" i="1" s="1"/>
  <c r="R40" i="1" s="1"/>
  <c r="T40" i="1" s="1"/>
  <c r="V40" i="1" s="1"/>
  <c r="X40" i="1" s="1"/>
  <c r="Z40" i="1" s="1"/>
  <c r="AB40" i="1" s="1"/>
  <c r="Z249" i="1" l="1"/>
  <c r="AX32" i="1"/>
  <c r="AZ32" i="1" s="1"/>
  <c r="BB32" i="1" s="1"/>
  <c r="BD32" i="1" s="1"/>
  <c r="BF32" i="1" s="1"/>
  <c r="BH32" i="1" s="1"/>
  <c r="BJ32" i="1" s="1"/>
  <c r="BL32" i="1" s="1"/>
  <c r="AE32" i="1"/>
  <c r="AG32" i="1" s="1"/>
  <c r="AI32" i="1" s="1"/>
  <c r="AK32" i="1" s="1"/>
  <c r="AM32" i="1" s="1"/>
  <c r="AO32" i="1" s="1"/>
  <c r="AQ32" i="1" s="1"/>
  <c r="AS32" i="1" s="1"/>
  <c r="AU32" i="1" s="1"/>
  <c r="F32" i="1"/>
  <c r="H32" i="1" s="1"/>
  <c r="J32" i="1" s="1"/>
  <c r="L32" i="1" s="1"/>
  <c r="N32" i="1" s="1"/>
  <c r="P32" i="1" s="1"/>
  <c r="R32" i="1" s="1"/>
  <c r="T32" i="1" s="1"/>
  <c r="V32" i="1" s="1"/>
  <c r="X32" i="1" s="1"/>
  <c r="Z32" i="1" s="1"/>
  <c r="AB32" i="1" s="1"/>
  <c r="AB249" i="1" l="1"/>
  <c r="E25" i="1"/>
  <c r="AW92" i="1" l="1"/>
  <c r="D92" i="1"/>
  <c r="D89" i="1"/>
  <c r="AE126" i="1"/>
  <c r="AG126" i="1" s="1"/>
  <c r="AI126" i="1" s="1"/>
  <c r="AK126" i="1" s="1"/>
  <c r="AM126" i="1" s="1"/>
  <c r="AO126" i="1" s="1"/>
  <c r="AQ126" i="1" s="1"/>
  <c r="AS126" i="1" s="1"/>
  <c r="AU126" i="1" s="1"/>
  <c r="AE129" i="1"/>
  <c r="AG129" i="1" s="1"/>
  <c r="AI129" i="1" s="1"/>
  <c r="AK129" i="1" s="1"/>
  <c r="AM129" i="1" s="1"/>
  <c r="AO129" i="1" s="1"/>
  <c r="AQ129" i="1" s="1"/>
  <c r="AS129" i="1" s="1"/>
  <c r="AU129" i="1" s="1"/>
  <c r="E129" i="1"/>
  <c r="F129" i="1" s="1"/>
  <c r="H129" i="1" s="1"/>
  <c r="J129" i="1" s="1"/>
  <c r="L129" i="1" s="1"/>
  <c r="N129" i="1" s="1"/>
  <c r="P129" i="1" s="1"/>
  <c r="R129" i="1" s="1"/>
  <c r="T129" i="1" s="1"/>
  <c r="V129" i="1" s="1"/>
  <c r="X129" i="1" s="1"/>
  <c r="Z129" i="1" s="1"/>
  <c r="AB129" i="1" s="1"/>
  <c r="E126" i="1"/>
  <c r="F126" i="1" s="1"/>
  <c r="H126" i="1" s="1"/>
  <c r="J126" i="1" s="1"/>
  <c r="L126" i="1" s="1"/>
  <c r="N126" i="1" s="1"/>
  <c r="P126" i="1" s="1"/>
  <c r="R126" i="1" s="1"/>
  <c r="T126" i="1" s="1"/>
  <c r="V126" i="1" s="1"/>
  <c r="X126" i="1" s="1"/>
  <c r="Z126" i="1" s="1"/>
  <c r="AB126" i="1" s="1"/>
  <c r="AX126" i="1"/>
  <c r="AZ126" i="1" s="1"/>
  <c r="BB126" i="1" s="1"/>
  <c r="BD126" i="1" s="1"/>
  <c r="BF126" i="1" s="1"/>
  <c r="BH126" i="1" s="1"/>
  <c r="BJ126" i="1" s="1"/>
  <c r="BL126" i="1" s="1"/>
  <c r="AX128" i="1"/>
  <c r="AZ128" i="1" s="1"/>
  <c r="BB128" i="1" s="1"/>
  <c r="BD128" i="1" s="1"/>
  <c r="BF128" i="1" s="1"/>
  <c r="BH128" i="1" s="1"/>
  <c r="BJ128" i="1" s="1"/>
  <c r="BL128" i="1" s="1"/>
  <c r="AX129" i="1"/>
  <c r="AZ129" i="1" s="1"/>
  <c r="BB129" i="1" s="1"/>
  <c r="BD129" i="1" s="1"/>
  <c r="BF129" i="1" s="1"/>
  <c r="BH129" i="1" s="1"/>
  <c r="BJ129" i="1" s="1"/>
  <c r="BL129" i="1" s="1"/>
  <c r="AX131" i="1"/>
  <c r="AZ131" i="1" s="1"/>
  <c r="BB131" i="1" s="1"/>
  <c r="BD131" i="1" s="1"/>
  <c r="BF131" i="1" s="1"/>
  <c r="BH131" i="1" s="1"/>
  <c r="BJ131" i="1" s="1"/>
  <c r="BL131" i="1" s="1"/>
  <c r="AE128" i="1"/>
  <c r="AG128" i="1" s="1"/>
  <c r="AI128" i="1" s="1"/>
  <c r="AK128" i="1" s="1"/>
  <c r="AM128" i="1" s="1"/>
  <c r="AO128" i="1" s="1"/>
  <c r="AQ128" i="1" s="1"/>
  <c r="AS128" i="1" s="1"/>
  <c r="AU128" i="1" s="1"/>
  <c r="AE131" i="1"/>
  <c r="AG131" i="1" s="1"/>
  <c r="AI131" i="1" s="1"/>
  <c r="AK131" i="1" s="1"/>
  <c r="AM131" i="1" s="1"/>
  <c r="AO131" i="1" s="1"/>
  <c r="AQ131" i="1" s="1"/>
  <c r="AS131" i="1" s="1"/>
  <c r="AU131" i="1" s="1"/>
  <c r="F128" i="1"/>
  <c r="H128" i="1" s="1"/>
  <c r="J128" i="1" s="1"/>
  <c r="L128" i="1" s="1"/>
  <c r="N128" i="1" s="1"/>
  <c r="P128" i="1" s="1"/>
  <c r="R128" i="1" s="1"/>
  <c r="T128" i="1" s="1"/>
  <c r="V128" i="1" s="1"/>
  <c r="X128" i="1" s="1"/>
  <c r="Z128" i="1" s="1"/>
  <c r="AB128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AB131" i="1" s="1"/>
  <c r="E115" i="1" l="1"/>
  <c r="E92" i="1" s="1"/>
  <c r="E33" i="1" l="1"/>
  <c r="D18" i="1"/>
  <c r="D17" i="1"/>
  <c r="F27" i="1"/>
  <c r="H27" i="1" s="1"/>
  <c r="J27" i="1" s="1"/>
  <c r="L27" i="1" s="1"/>
  <c r="N27" i="1" s="1"/>
  <c r="P27" i="1" s="1"/>
  <c r="R27" i="1" s="1"/>
  <c r="T27" i="1" s="1"/>
  <c r="V27" i="1" s="1"/>
  <c r="X27" i="1" s="1"/>
  <c r="Z27" i="1" s="1"/>
  <c r="AB27" i="1" s="1"/>
  <c r="F28" i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AB28" i="1" s="1"/>
  <c r="AX27" i="1"/>
  <c r="AZ27" i="1" s="1"/>
  <c r="BB27" i="1" s="1"/>
  <c r="BD27" i="1" s="1"/>
  <c r="BF27" i="1" s="1"/>
  <c r="BH27" i="1" s="1"/>
  <c r="BJ27" i="1" s="1"/>
  <c r="BL27" i="1" s="1"/>
  <c r="AX28" i="1"/>
  <c r="AZ28" i="1" s="1"/>
  <c r="BB28" i="1" s="1"/>
  <c r="BD28" i="1" s="1"/>
  <c r="BF28" i="1" s="1"/>
  <c r="BH28" i="1" s="1"/>
  <c r="BJ28" i="1" s="1"/>
  <c r="BL28" i="1" s="1"/>
  <c r="AE27" i="1"/>
  <c r="AG27" i="1" s="1"/>
  <c r="AI27" i="1" s="1"/>
  <c r="AK27" i="1" s="1"/>
  <c r="AM27" i="1" s="1"/>
  <c r="AO27" i="1" s="1"/>
  <c r="AQ27" i="1" s="1"/>
  <c r="AS27" i="1" s="1"/>
  <c r="AU27" i="1" s="1"/>
  <c r="AE28" i="1"/>
  <c r="AG28" i="1" s="1"/>
  <c r="AI28" i="1" s="1"/>
  <c r="AK28" i="1" s="1"/>
  <c r="AM28" i="1" s="1"/>
  <c r="AO28" i="1" s="1"/>
  <c r="AQ28" i="1" s="1"/>
  <c r="AS28" i="1" s="1"/>
  <c r="AU28" i="1" s="1"/>
  <c r="E18" i="1" l="1"/>
  <c r="F18" i="1" s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AB18" i="1" s="1"/>
  <c r="E30" i="1"/>
  <c r="AW35" i="1"/>
  <c r="AW223" i="1"/>
  <c r="AW219" i="1"/>
  <c r="AW218" i="1"/>
  <c r="AW202" i="1"/>
  <c r="AW197" i="1"/>
  <c r="AW193" i="1"/>
  <c r="AW189" i="1"/>
  <c r="AW185" i="1"/>
  <c r="AW181" i="1"/>
  <c r="AW176" i="1"/>
  <c r="AW172" i="1"/>
  <c r="AW168" i="1"/>
  <c r="AW159" i="1"/>
  <c r="AW254" i="1" s="1"/>
  <c r="AW158" i="1"/>
  <c r="AW137" i="1"/>
  <c r="AW122" i="1"/>
  <c r="AW119" i="1"/>
  <c r="AW116" i="1"/>
  <c r="AW111" i="1"/>
  <c r="AW257" i="1"/>
  <c r="AW91" i="1"/>
  <c r="AW90" i="1"/>
  <c r="AW54" i="1"/>
  <c r="AW45" i="1"/>
  <c r="AX244" i="1"/>
  <c r="AZ244" i="1" s="1"/>
  <c r="BB244" i="1" s="1"/>
  <c r="BD244" i="1" s="1"/>
  <c r="BF244" i="1" s="1"/>
  <c r="BH244" i="1" s="1"/>
  <c r="BJ244" i="1" s="1"/>
  <c r="BL244" i="1" s="1"/>
  <c r="AX243" i="1"/>
  <c r="AZ243" i="1" s="1"/>
  <c r="BB243" i="1" s="1"/>
  <c r="BD243" i="1" s="1"/>
  <c r="BF243" i="1" s="1"/>
  <c r="BH243" i="1" s="1"/>
  <c r="BJ243" i="1" s="1"/>
  <c r="BL243" i="1" s="1"/>
  <c r="AX242" i="1"/>
  <c r="AZ242" i="1" s="1"/>
  <c r="BB242" i="1" s="1"/>
  <c r="BD242" i="1" s="1"/>
  <c r="BF242" i="1" s="1"/>
  <c r="BH242" i="1" s="1"/>
  <c r="BJ242" i="1" s="1"/>
  <c r="BL242" i="1" s="1"/>
  <c r="AX241" i="1"/>
  <c r="AZ241" i="1" s="1"/>
  <c r="BB241" i="1" s="1"/>
  <c r="BD241" i="1" s="1"/>
  <c r="BF241" i="1" s="1"/>
  <c r="BH241" i="1" s="1"/>
  <c r="BJ241" i="1" s="1"/>
  <c r="BL241" i="1" s="1"/>
  <c r="AX240" i="1"/>
  <c r="AZ240" i="1" s="1"/>
  <c r="BB240" i="1" s="1"/>
  <c r="BD240" i="1" s="1"/>
  <c r="BF240" i="1" s="1"/>
  <c r="BH240" i="1" s="1"/>
  <c r="BJ240" i="1" s="1"/>
  <c r="BL240" i="1" s="1"/>
  <c r="AX239" i="1"/>
  <c r="AZ239" i="1" s="1"/>
  <c r="BB239" i="1" s="1"/>
  <c r="BD239" i="1" s="1"/>
  <c r="BF239" i="1" s="1"/>
  <c r="BH239" i="1" s="1"/>
  <c r="BJ239" i="1" s="1"/>
  <c r="BL239" i="1" s="1"/>
  <c r="AX238" i="1"/>
  <c r="AZ238" i="1" s="1"/>
  <c r="BB238" i="1" s="1"/>
  <c r="BD238" i="1" s="1"/>
  <c r="BF238" i="1" s="1"/>
  <c r="BH238" i="1" s="1"/>
  <c r="BJ238" i="1" s="1"/>
  <c r="BL238" i="1" s="1"/>
  <c r="AX237" i="1"/>
  <c r="AZ237" i="1" s="1"/>
  <c r="BB237" i="1" s="1"/>
  <c r="BD237" i="1" s="1"/>
  <c r="BF237" i="1" s="1"/>
  <c r="BH237" i="1" s="1"/>
  <c r="BJ237" i="1" s="1"/>
  <c r="BL237" i="1" s="1"/>
  <c r="AX236" i="1"/>
  <c r="AZ236" i="1" s="1"/>
  <c r="BB236" i="1" s="1"/>
  <c r="BD236" i="1" s="1"/>
  <c r="BF236" i="1" s="1"/>
  <c r="BH236" i="1" s="1"/>
  <c r="BJ236" i="1" s="1"/>
  <c r="BL236" i="1" s="1"/>
  <c r="AX235" i="1"/>
  <c r="AZ235" i="1" s="1"/>
  <c r="BB235" i="1" s="1"/>
  <c r="BD235" i="1" s="1"/>
  <c r="BF235" i="1" s="1"/>
  <c r="BH235" i="1" s="1"/>
  <c r="BJ235" i="1" s="1"/>
  <c r="BL235" i="1" s="1"/>
  <c r="AX234" i="1"/>
  <c r="AZ234" i="1" s="1"/>
  <c r="BB234" i="1" s="1"/>
  <c r="BD234" i="1" s="1"/>
  <c r="BF234" i="1" s="1"/>
  <c r="BH234" i="1" s="1"/>
  <c r="BJ234" i="1" s="1"/>
  <c r="BL234" i="1" s="1"/>
  <c r="AX230" i="1"/>
  <c r="AZ230" i="1" s="1"/>
  <c r="BB230" i="1" s="1"/>
  <c r="BD230" i="1" s="1"/>
  <c r="BF230" i="1" s="1"/>
  <c r="BH230" i="1" s="1"/>
  <c r="BJ230" i="1" s="1"/>
  <c r="BL230" i="1" s="1"/>
  <c r="AX229" i="1"/>
  <c r="AZ229" i="1" s="1"/>
  <c r="BB229" i="1" s="1"/>
  <c r="BD229" i="1" s="1"/>
  <c r="BF229" i="1" s="1"/>
  <c r="BH229" i="1" s="1"/>
  <c r="BJ229" i="1" s="1"/>
  <c r="BL229" i="1" s="1"/>
  <c r="AX228" i="1"/>
  <c r="AZ228" i="1" s="1"/>
  <c r="BB228" i="1" s="1"/>
  <c r="BD228" i="1" s="1"/>
  <c r="BF228" i="1" s="1"/>
  <c r="BH228" i="1" s="1"/>
  <c r="BJ228" i="1" s="1"/>
  <c r="BL228" i="1" s="1"/>
  <c r="AX227" i="1"/>
  <c r="AZ227" i="1" s="1"/>
  <c r="BB227" i="1" s="1"/>
  <c r="BD227" i="1" s="1"/>
  <c r="BF227" i="1" s="1"/>
  <c r="BH227" i="1" s="1"/>
  <c r="BJ227" i="1" s="1"/>
  <c r="BL227" i="1" s="1"/>
  <c r="AX226" i="1"/>
  <c r="AZ226" i="1" s="1"/>
  <c r="BB226" i="1" s="1"/>
  <c r="BD226" i="1" s="1"/>
  <c r="BF226" i="1" s="1"/>
  <c r="BH226" i="1" s="1"/>
  <c r="BJ226" i="1" s="1"/>
  <c r="BL226" i="1" s="1"/>
  <c r="AX225" i="1"/>
  <c r="AZ225" i="1" s="1"/>
  <c r="BB225" i="1" s="1"/>
  <c r="BD225" i="1" s="1"/>
  <c r="BF225" i="1" s="1"/>
  <c r="BH225" i="1" s="1"/>
  <c r="BJ225" i="1" s="1"/>
  <c r="BL225" i="1" s="1"/>
  <c r="AX222" i="1"/>
  <c r="AZ222" i="1" s="1"/>
  <c r="BB222" i="1" s="1"/>
  <c r="BD222" i="1" s="1"/>
  <c r="BF222" i="1" s="1"/>
  <c r="BH222" i="1" s="1"/>
  <c r="BJ222" i="1" s="1"/>
  <c r="BL222" i="1" s="1"/>
  <c r="AX221" i="1"/>
  <c r="AZ221" i="1" s="1"/>
  <c r="BB221" i="1" s="1"/>
  <c r="BD221" i="1" s="1"/>
  <c r="BF221" i="1" s="1"/>
  <c r="BH221" i="1" s="1"/>
  <c r="BJ221" i="1" s="1"/>
  <c r="BL221" i="1" s="1"/>
  <c r="AX220" i="1"/>
  <c r="AZ220" i="1" s="1"/>
  <c r="BB220" i="1" s="1"/>
  <c r="BD220" i="1" s="1"/>
  <c r="BF220" i="1" s="1"/>
  <c r="BH220" i="1" s="1"/>
  <c r="BJ220" i="1" s="1"/>
  <c r="BL220" i="1" s="1"/>
  <c r="AX213" i="1"/>
  <c r="AZ213" i="1" s="1"/>
  <c r="BB213" i="1" s="1"/>
  <c r="BD213" i="1" s="1"/>
  <c r="BF213" i="1" s="1"/>
  <c r="BH213" i="1" s="1"/>
  <c r="BJ213" i="1" s="1"/>
  <c r="BL213" i="1" s="1"/>
  <c r="AX204" i="1"/>
  <c r="AZ204" i="1" s="1"/>
  <c r="BB204" i="1" s="1"/>
  <c r="BD204" i="1" s="1"/>
  <c r="BF204" i="1" s="1"/>
  <c r="BH204" i="1" s="1"/>
  <c r="BJ204" i="1" s="1"/>
  <c r="BL204" i="1" s="1"/>
  <c r="AX200" i="1"/>
  <c r="AZ200" i="1" s="1"/>
  <c r="BB200" i="1" s="1"/>
  <c r="BD200" i="1" s="1"/>
  <c r="BF200" i="1" s="1"/>
  <c r="BH200" i="1" s="1"/>
  <c r="BJ200" i="1" s="1"/>
  <c r="BL200" i="1" s="1"/>
  <c r="AX199" i="1"/>
  <c r="AZ199" i="1" s="1"/>
  <c r="BB199" i="1" s="1"/>
  <c r="BD199" i="1" s="1"/>
  <c r="BF199" i="1" s="1"/>
  <c r="BH199" i="1" s="1"/>
  <c r="BJ199" i="1" s="1"/>
  <c r="BL199" i="1" s="1"/>
  <c r="AX196" i="1"/>
  <c r="AZ196" i="1" s="1"/>
  <c r="BB196" i="1" s="1"/>
  <c r="BD196" i="1" s="1"/>
  <c r="BF196" i="1" s="1"/>
  <c r="BH196" i="1" s="1"/>
  <c r="BJ196" i="1" s="1"/>
  <c r="BL196" i="1" s="1"/>
  <c r="AX195" i="1"/>
  <c r="AZ195" i="1" s="1"/>
  <c r="BB195" i="1" s="1"/>
  <c r="BD195" i="1" s="1"/>
  <c r="BF195" i="1" s="1"/>
  <c r="BH195" i="1" s="1"/>
  <c r="BJ195" i="1" s="1"/>
  <c r="BL195" i="1" s="1"/>
  <c r="AX192" i="1"/>
  <c r="AZ192" i="1" s="1"/>
  <c r="BB192" i="1" s="1"/>
  <c r="BD192" i="1" s="1"/>
  <c r="BF192" i="1" s="1"/>
  <c r="BH192" i="1" s="1"/>
  <c r="BJ192" i="1" s="1"/>
  <c r="BL192" i="1" s="1"/>
  <c r="AX191" i="1"/>
  <c r="AZ191" i="1" s="1"/>
  <c r="BB191" i="1" s="1"/>
  <c r="BD191" i="1" s="1"/>
  <c r="BF191" i="1" s="1"/>
  <c r="BH191" i="1" s="1"/>
  <c r="BJ191" i="1" s="1"/>
  <c r="BL191" i="1" s="1"/>
  <c r="AX188" i="1"/>
  <c r="AZ188" i="1" s="1"/>
  <c r="BB188" i="1" s="1"/>
  <c r="BD188" i="1" s="1"/>
  <c r="BF188" i="1" s="1"/>
  <c r="BH188" i="1" s="1"/>
  <c r="BJ188" i="1" s="1"/>
  <c r="BL188" i="1" s="1"/>
  <c r="AX187" i="1"/>
  <c r="AZ187" i="1" s="1"/>
  <c r="BB187" i="1" s="1"/>
  <c r="BD187" i="1" s="1"/>
  <c r="BF187" i="1" s="1"/>
  <c r="BH187" i="1" s="1"/>
  <c r="BJ187" i="1" s="1"/>
  <c r="BL187" i="1" s="1"/>
  <c r="AX184" i="1"/>
  <c r="AZ184" i="1" s="1"/>
  <c r="BB184" i="1" s="1"/>
  <c r="BD184" i="1" s="1"/>
  <c r="BF184" i="1" s="1"/>
  <c r="BH184" i="1" s="1"/>
  <c r="BJ184" i="1" s="1"/>
  <c r="BL184" i="1" s="1"/>
  <c r="AX183" i="1"/>
  <c r="AZ183" i="1" s="1"/>
  <c r="BB183" i="1" s="1"/>
  <c r="BD183" i="1" s="1"/>
  <c r="BF183" i="1" s="1"/>
  <c r="BH183" i="1" s="1"/>
  <c r="BJ183" i="1" s="1"/>
  <c r="BL183" i="1" s="1"/>
  <c r="AX180" i="1"/>
  <c r="AZ180" i="1" s="1"/>
  <c r="BB180" i="1" s="1"/>
  <c r="BD180" i="1" s="1"/>
  <c r="BF180" i="1" s="1"/>
  <c r="BH180" i="1" s="1"/>
  <c r="BJ180" i="1" s="1"/>
  <c r="BL180" i="1" s="1"/>
  <c r="AX179" i="1"/>
  <c r="AZ179" i="1" s="1"/>
  <c r="BB179" i="1" s="1"/>
  <c r="BD179" i="1" s="1"/>
  <c r="BF179" i="1" s="1"/>
  <c r="BH179" i="1" s="1"/>
  <c r="BJ179" i="1" s="1"/>
  <c r="BL179" i="1" s="1"/>
  <c r="AX178" i="1"/>
  <c r="AZ178" i="1" s="1"/>
  <c r="BB178" i="1" s="1"/>
  <c r="BD178" i="1" s="1"/>
  <c r="BF178" i="1" s="1"/>
  <c r="BH178" i="1" s="1"/>
  <c r="BJ178" i="1" s="1"/>
  <c r="BL178" i="1" s="1"/>
  <c r="AX175" i="1"/>
  <c r="AZ175" i="1" s="1"/>
  <c r="BB175" i="1" s="1"/>
  <c r="BD175" i="1" s="1"/>
  <c r="BF175" i="1" s="1"/>
  <c r="BH175" i="1" s="1"/>
  <c r="BJ175" i="1" s="1"/>
  <c r="BL175" i="1" s="1"/>
  <c r="AX174" i="1"/>
  <c r="AZ174" i="1" s="1"/>
  <c r="BB174" i="1" s="1"/>
  <c r="BD174" i="1" s="1"/>
  <c r="BF174" i="1" s="1"/>
  <c r="BH174" i="1" s="1"/>
  <c r="BJ174" i="1" s="1"/>
  <c r="BL174" i="1" s="1"/>
  <c r="AX171" i="1"/>
  <c r="AZ171" i="1" s="1"/>
  <c r="BB171" i="1" s="1"/>
  <c r="BD171" i="1" s="1"/>
  <c r="BF171" i="1" s="1"/>
  <c r="BH171" i="1" s="1"/>
  <c r="BJ171" i="1" s="1"/>
  <c r="BL171" i="1" s="1"/>
  <c r="AX170" i="1"/>
  <c r="AZ170" i="1" s="1"/>
  <c r="BB170" i="1" s="1"/>
  <c r="BD170" i="1" s="1"/>
  <c r="BF170" i="1" s="1"/>
  <c r="BH170" i="1" s="1"/>
  <c r="BJ170" i="1" s="1"/>
  <c r="BL170" i="1" s="1"/>
  <c r="AX167" i="1"/>
  <c r="AZ167" i="1" s="1"/>
  <c r="BB167" i="1" s="1"/>
  <c r="BD167" i="1" s="1"/>
  <c r="BF167" i="1" s="1"/>
  <c r="BH167" i="1" s="1"/>
  <c r="BJ167" i="1" s="1"/>
  <c r="BL167" i="1" s="1"/>
  <c r="AX166" i="1"/>
  <c r="AZ166" i="1" s="1"/>
  <c r="BB166" i="1" s="1"/>
  <c r="BD166" i="1" s="1"/>
  <c r="BF166" i="1" s="1"/>
  <c r="BH166" i="1" s="1"/>
  <c r="BJ166" i="1" s="1"/>
  <c r="BL166" i="1" s="1"/>
  <c r="AX165" i="1"/>
  <c r="AZ165" i="1" s="1"/>
  <c r="BB165" i="1" s="1"/>
  <c r="BD165" i="1" s="1"/>
  <c r="BF165" i="1" s="1"/>
  <c r="BH165" i="1" s="1"/>
  <c r="BJ165" i="1" s="1"/>
  <c r="BL165" i="1" s="1"/>
  <c r="AX164" i="1"/>
  <c r="AZ164" i="1" s="1"/>
  <c r="BB164" i="1" s="1"/>
  <c r="BD164" i="1" s="1"/>
  <c r="BF164" i="1" s="1"/>
  <c r="BH164" i="1" s="1"/>
  <c r="BJ164" i="1" s="1"/>
  <c r="BL164" i="1" s="1"/>
  <c r="AX163" i="1"/>
  <c r="AZ163" i="1" s="1"/>
  <c r="BB163" i="1" s="1"/>
  <c r="BD163" i="1" s="1"/>
  <c r="BF163" i="1" s="1"/>
  <c r="BH163" i="1" s="1"/>
  <c r="BJ163" i="1" s="1"/>
  <c r="BL163" i="1" s="1"/>
  <c r="AX162" i="1"/>
  <c r="AZ162" i="1" s="1"/>
  <c r="BB162" i="1" s="1"/>
  <c r="BD162" i="1" s="1"/>
  <c r="BF162" i="1" s="1"/>
  <c r="BH162" i="1" s="1"/>
  <c r="BJ162" i="1" s="1"/>
  <c r="BL162" i="1" s="1"/>
  <c r="AX161" i="1"/>
  <c r="AZ161" i="1" s="1"/>
  <c r="BB161" i="1" s="1"/>
  <c r="BD161" i="1" s="1"/>
  <c r="BF161" i="1" s="1"/>
  <c r="BH161" i="1" s="1"/>
  <c r="BJ161" i="1" s="1"/>
  <c r="BL161" i="1" s="1"/>
  <c r="AX151" i="1"/>
  <c r="AZ151" i="1" s="1"/>
  <c r="BB151" i="1" s="1"/>
  <c r="BD151" i="1" s="1"/>
  <c r="BF151" i="1" s="1"/>
  <c r="BH151" i="1" s="1"/>
  <c r="BJ151" i="1" s="1"/>
  <c r="BL151" i="1" s="1"/>
  <c r="AX150" i="1"/>
  <c r="AZ150" i="1" s="1"/>
  <c r="BB150" i="1" s="1"/>
  <c r="BD150" i="1" s="1"/>
  <c r="BF150" i="1" s="1"/>
  <c r="BH150" i="1" s="1"/>
  <c r="BJ150" i="1" s="1"/>
  <c r="BL150" i="1" s="1"/>
  <c r="AX149" i="1"/>
  <c r="AZ149" i="1" s="1"/>
  <c r="BB149" i="1" s="1"/>
  <c r="BD149" i="1" s="1"/>
  <c r="BF149" i="1" s="1"/>
  <c r="BH149" i="1" s="1"/>
  <c r="BJ149" i="1" s="1"/>
  <c r="BL149" i="1" s="1"/>
  <c r="AX148" i="1"/>
  <c r="AZ148" i="1" s="1"/>
  <c r="BB148" i="1" s="1"/>
  <c r="BD148" i="1" s="1"/>
  <c r="BF148" i="1" s="1"/>
  <c r="BH148" i="1" s="1"/>
  <c r="BJ148" i="1" s="1"/>
  <c r="BL148" i="1" s="1"/>
  <c r="AX147" i="1"/>
  <c r="AZ147" i="1" s="1"/>
  <c r="BB147" i="1" s="1"/>
  <c r="BD147" i="1" s="1"/>
  <c r="BF147" i="1" s="1"/>
  <c r="BH147" i="1" s="1"/>
  <c r="BJ147" i="1" s="1"/>
  <c r="BL147" i="1" s="1"/>
  <c r="AX146" i="1"/>
  <c r="AZ146" i="1" s="1"/>
  <c r="BB146" i="1" s="1"/>
  <c r="BD146" i="1" s="1"/>
  <c r="BF146" i="1" s="1"/>
  <c r="BH146" i="1" s="1"/>
  <c r="BJ146" i="1" s="1"/>
  <c r="BL146" i="1" s="1"/>
  <c r="AX145" i="1"/>
  <c r="AZ145" i="1" s="1"/>
  <c r="BB145" i="1" s="1"/>
  <c r="BD145" i="1" s="1"/>
  <c r="BF145" i="1" s="1"/>
  <c r="BH145" i="1" s="1"/>
  <c r="BJ145" i="1" s="1"/>
  <c r="BL145" i="1" s="1"/>
  <c r="AX144" i="1"/>
  <c r="AZ144" i="1" s="1"/>
  <c r="BB144" i="1" s="1"/>
  <c r="BD144" i="1" s="1"/>
  <c r="BF144" i="1" s="1"/>
  <c r="BH144" i="1" s="1"/>
  <c r="BJ144" i="1" s="1"/>
  <c r="BL144" i="1" s="1"/>
  <c r="AX143" i="1"/>
  <c r="AZ143" i="1" s="1"/>
  <c r="BB143" i="1" s="1"/>
  <c r="BD143" i="1" s="1"/>
  <c r="BF143" i="1" s="1"/>
  <c r="BH143" i="1" s="1"/>
  <c r="BJ143" i="1" s="1"/>
  <c r="BL143" i="1" s="1"/>
  <c r="AX142" i="1"/>
  <c r="AZ142" i="1" s="1"/>
  <c r="BB142" i="1" s="1"/>
  <c r="BD142" i="1" s="1"/>
  <c r="BF142" i="1" s="1"/>
  <c r="BH142" i="1" s="1"/>
  <c r="BJ142" i="1" s="1"/>
  <c r="BL142" i="1" s="1"/>
  <c r="AX141" i="1"/>
  <c r="AZ141" i="1" s="1"/>
  <c r="BB141" i="1" s="1"/>
  <c r="BD141" i="1" s="1"/>
  <c r="BF141" i="1" s="1"/>
  <c r="BH141" i="1" s="1"/>
  <c r="BJ141" i="1" s="1"/>
  <c r="BL141" i="1" s="1"/>
  <c r="AX140" i="1"/>
  <c r="AZ140" i="1" s="1"/>
  <c r="BB140" i="1" s="1"/>
  <c r="BD140" i="1" s="1"/>
  <c r="BF140" i="1" s="1"/>
  <c r="BH140" i="1" s="1"/>
  <c r="BJ140" i="1" s="1"/>
  <c r="BL140" i="1" s="1"/>
  <c r="AX139" i="1"/>
  <c r="AZ139" i="1" s="1"/>
  <c r="BB139" i="1" s="1"/>
  <c r="BD139" i="1" s="1"/>
  <c r="BF139" i="1" s="1"/>
  <c r="BH139" i="1" s="1"/>
  <c r="BJ139" i="1" s="1"/>
  <c r="BL139" i="1" s="1"/>
  <c r="AX125" i="1"/>
  <c r="AZ125" i="1" s="1"/>
  <c r="BB125" i="1" s="1"/>
  <c r="BD125" i="1" s="1"/>
  <c r="BF125" i="1" s="1"/>
  <c r="BH125" i="1" s="1"/>
  <c r="BJ125" i="1" s="1"/>
  <c r="BL125" i="1" s="1"/>
  <c r="AX124" i="1"/>
  <c r="AZ124" i="1" s="1"/>
  <c r="BB124" i="1" s="1"/>
  <c r="BD124" i="1" s="1"/>
  <c r="BF124" i="1" s="1"/>
  <c r="BH124" i="1" s="1"/>
  <c r="BJ124" i="1" s="1"/>
  <c r="BL124" i="1" s="1"/>
  <c r="AX121" i="1"/>
  <c r="AZ121" i="1" s="1"/>
  <c r="BB121" i="1" s="1"/>
  <c r="BD121" i="1" s="1"/>
  <c r="BF121" i="1" s="1"/>
  <c r="BH121" i="1" s="1"/>
  <c r="BJ121" i="1" s="1"/>
  <c r="BL121" i="1" s="1"/>
  <c r="AX118" i="1"/>
  <c r="AZ118" i="1" s="1"/>
  <c r="BB118" i="1" s="1"/>
  <c r="BD118" i="1" s="1"/>
  <c r="BF118" i="1" s="1"/>
  <c r="BH118" i="1" s="1"/>
  <c r="BJ118" i="1" s="1"/>
  <c r="BL118" i="1" s="1"/>
  <c r="AX115" i="1"/>
  <c r="AZ115" i="1" s="1"/>
  <c r="BB115" i="1" s="1"/>
  <c r="BD115" i="1" s="1"/>
  <c r="BF115" i="1" s="1"/>
  <c r="BH115" i="1" s="1"/>
  <c r="BJ115" i="1" s="1"/>
  <c r="BL115" i="1" s="1"/>
  <c r="AX114" i="1"/>
  <c r="AZ114" i="1" s="1"/>
  <c r="BB114" i="1" s="1"/>
  <c r="BD114" i="1" s="1"/>
  <c r="BF114" i="1" s="1"/>
  <c r="BH114" i="1" s="1"/>
  <c r="BJ114" i="1" s="1"/>
  <c r="BL114" i="1" s="1"/>
  <c r="AX113" i="1"/>
  <c r="AZ113" i="1" s="1"/>
  <c r="BB113" i="1" s="1"/>
  <c r="BD113" i="1" s="1"/>
  <c r="BF113" i="1" s="1"/>
  <c r="BH113" i="1" s="1"/>
  <c r="BJ113" i="1" s="1"/>
  <c r="BL113" i="1" s="1"/>
  <c r="AX110" i="1"/>
  <c r="AZ110" i="1" s="1"/>
  <c r="BB110" i="1" s="1"/>
  <c r="BD110" i="1" s="1"/>
  <c r="BF110" i="1" s="1"/>
  <c r="BH110" i="1" s="1"/>
  <c r="BJ110" i="1" s="1"/>
  <c r="BL110" i="1" s="1"/>
  <c r="AX108" i="1"/>
  <c r="AZ108" i="1" s="1"/>
  <c r="BB108" i="1" s="1"/>
  <c r="BD108" i="1" s="1"/>
  <c r="BF108" i="1" s="1"/>
  <c r="BH108" i="1" s="1"/>
  <c r="BJ108" i="1" s="1"/>
  <c r="BL108" i="1" s="1"/>
  <c r="AX107" i="1"/>
  <c r="AZ107" i="1" s="1"/>
  <c r="BB107" i="1" s="1"/>
  <c r="BD107" i="1" s="1"/>
  <c r="BF107" i="1" s="1"/>
  <c r="BH107" i="1" s="1"/>
  <c r="BJ107" i="1" s="1"/>
  <c r="BL107" i="1" s="1"/>
  <c r="AX105" i="1"/>
  <c r="AZ105" i="1" s="1"/>
  <c r="BB105" i="1" s="1"/>
  <c r="BD105" i="1" s="1"/>
  <c r="BF105" i="1" s="1"/>
  <c r="BH105" i="1" s="1"/>
  <c r="BJ105" i="1" s="1"/>
  <c r="BL105" i="1" s="1"/>
  <c r="AX104" i="1"/>
  <c r="AZ104" i="1" s="1"/>
  <c r="BB104" i="1" s="1"/>
  <c r="BD104" i="1" s="1"/>
  <c r="BF104" i="1" s="1"/>
  <c r="BH104" i="1" s="1"/>
  <c r="BJ104" i="1" s="1"/>
  <c r="BL104" i="1" s="1"/>
  <c r="AX102" i="1"/>
  <c r="AZ102" i="1" s="1"/>
  <c r="BB102" i="1" s="1"/>
  <c r="BD102" i="1" s="1"/>
  <c r="BF102" i="1" s="1"/>
  <c r="BH102" i="1" s="1"/>
  <c r="BJ102" i="1" s="1"/>
  <c r="BL102" i="1" s="1"/>
  <c r="AX101" i="1"/>
  <c r="AZ101" i="1" s="1"/>
  <c r="BB101" i="1" s="1"/>
  <c r="BD101" i="1" s="1"/>
  <c r="BF101" i="1" s="1"/>
  <c r="BH101" i="1" s="1"/>
  <c r="BJ101" i="1" s="1"/>
  <c r="BL101" i="1" s="1"/>
  <c r="AX100" i="1"/>
  <c r="AZ100" i="1" s="1"/>
  <c r="BB100" i="1" s="1"/>
  <c r="BD100" i="1" s="1"/>
  <c r="BF100" i="1" s="1"/>
  <c r="BH100" i="1" s="1"/>
  <c r="BJ100" i="1" s="1"/>
  <c r="BL100" i="1" s="1"/>
  <c r="AX99" i="1"/>
  <c r="AZ99" i="1" s="1"/>
  <c r="BB99" i="1" s="1"/>
  <c r="BD99" i="1" s="1"/>
  <c r="BF99" i="1" s="1"/>
  <c r="BH99" i="1" s="1"/>
  <c r="BJ99" i="1" s="1"/>
  <c r="BL99" i="1" s="1"/>
  <c r="AX98" i="1"/>
  <c r="AZ98" i="1" s="1"/>
  <c r="BB98" i="1" s="1"/>
  <c r="BD98" i="1" s="1"/>
  <c r="BF98" i="1" s="1"/>
  <c r="BH98" i="1" s="1"/>
  <c r="BJ98" i="1" s="1"/>
  <c r="BL98" i="1" s="1"/>
  <c r="AX96" i="1"/>
  <c r="AZ96" i="1" s="1"/>
  <c r="BB96" i="1" s="1"/>
  <c r="BD96" i="1" s="1"/>
  <c r="BF96" i="1" s="1"/>
  <c r="BH96" i="1" s="1"/>
  <c r="BJ96" i="1" s="1"/>
  <c r="BL96" i="1" s="1"/>
  <c r="AX95" i="1"/>
  <c r="AZ95" i="1" s="1"/>
  <c r="BB95" i="1" s="1"/>
  <c r="BD95" i="1" s="1"/>
  <c r="BF95" i="1" s="1"/>
  <c r="BH95" i="1" s="1"/>
  <c r="BJ95" i="1" s="1"/>
  <c r="BL95" i="1" s="1"/>
  <c r="AX93" i="1"/>
  <c r="AZ93" i="1" s="1"/>
  <c r="BB93" i="1" s="1"/>
  <c r="BD93" i="1" s="1"/>
  <c r="BF93" i="1" s="1"/>
  <c r="BH93" i="1" s="1"/>
  <c r="BJ93" i="1" s="1"/>
  <c r="BL93" i="1" s="1"/>
  <c r="AX81" i="1"/>
  <c r="AZ81" i="1" s="1"/>
  <c r="BB81" i="1" s="1"/>
  <c r="BD81" i="1" s="1"/>
  <c r="BF81" i="1" s="1"/>
  <c r="BH81" i="1" s="1"/>
  <c r="BJ81" i="1" s="1"/>
  <c r="BL81" i="1" s="1"/>
  <c r="AX80" i="1"/>
  <c r="AZ80" i="1" s="1"/>
  <c r="BB80" i="1" s="1"/>
  <c r="BD80" i="1" s="1"/>
  <c r="BF80" i="1" s="1"/>
  <c r="BH80" i="1" s="1"/>
  <c r="BJ80" i="1" s="1"/>
  <c r="BL80" i="1" s="1"/>
  <c r="AX79" i="1"/>
  <c r="AZ79" i="1" s="1"/>
  <c r="BB79" i="1" s="1"/>
  <c r="BD79" i="1" s="1"/>
  <c r="BF79" i="1" s="1"/>
  <c r="BH79" i="1" s="1"/>
  <c r="BJ79" i="1" s="1"/>
  <c r="BL79" i="1" s="1"/>
  <c r="AX78" i="1"/>
  <c r="AZ78" i="1" s="1"/>
  <c r="BB78" i="1" s="1"/>
  <c r="BD78" i="1" s="1"/>
  <c r="BF78" i="1" s="1"/>
  <c r="BH78" i="1" s="1"/>
  <c r="BJ78" i="1" s="1"/>
  <c r="BL78" i="1" s="1"/>
  <c r="AX77" i="1"/>
  <c r="AZ77" i="1" s="1"/>
  <c r="BB77" i="1" s="1"/>
  <c r="BD77" i="1" s="1"/>
  <c r="BF77" i="1" s="1"/>
  <c r="BH77" i="1" s="1"/>
  <c r="BJ77" i="1" s="1"/>
  <c r="BL77" i="1" s="1"/>
  <c r="AX76" i="1"/>
  <c r="AZ76" i="1" s="1"/>
  <c r="BB76" i="1" s="1"/>
  <c r="BD76" i="1" s="1"/>
  <c r="BF76" i="1" s="1"/>
  <c r="BH76" i="1" s="1"/>
  <c r="BJ76" i="1" s="1"/>
  <c r="BL76" i="1" s="1"/>
  <c r="AX75" i="1"/>
  <c r="AZ75" i="1" s="1"/>
  <c r="BB75" i="1" s="1"/>
  <c r="BD75" i="1" s="1"/>
  <c r="BF75" i="1" s="1"/>
  <c r="BH75" i="1" s="1"/>
  <c r="BJ75" i="1" s="1"/>
  <c r="BL75" i="1" s="1"/>
  <c r="AX74" i="1"/>
  <c r="AZ74" i="1" s="1"/>
  <c r="BB74" i="1" s="1"/>
  <c r="BD74" i="1" s="1"/>
  <c r="BF74" i="1" s="1"/>
  <c r="BH74" i="1" s="1"/>
  <c r="BJ74" i="1" s="1"/>
  <c r="BL74" i="1" s="1"/>
  <c r="AX73" i="1"/>
  <c r="AZ73" i="1" s="1"/>
  <c r="BB73" i="1" s="1"/>
  <c r="BD73" i="1" s="1"/>
  <c r="BF73" i="1" s="1"/>
  <c r="BH73" i="1" s="1"/>
  <c r="BJ73" i="1" s="1"/>
  <c r="BL73" i="1" s="1"/>
  <c r="AX72" i="1"/>
  <c r="AZ72" i="1" s="1"/>
  <c r="BB72" i="1" s="1"/>
  <c r="BD72" i="1" s="1"/>
  <c r="BF72" i="1" s="1"/>
  <c r="BH72" i="1" s="1"/>
  <c r="BJ72" i="1" s="1"/>
  <c r="BL72" i="1" s="1"/>
  <c r="AX71" i="1"/>
  <c r="AZ71" i="1" s="1"/>
  <c r="BB71" i="1" s="1"/>
  <c r="BD71" i="1" s="1"/>
  <c r="BF71" i="1" s="1"/>
  <c r="BH71" i="1" s="1"/>
  <c r="BJ71" i="1" s="1"/>
  <c r="BL71" i="1" s="1"/>
  <c r="AX70" i="1"/>
  <c r="AZ70" i="1" s="1"/>
  <c r="BB70" i="1" s="1"/>
  <c r="BD70" i="1" s="1"/>
  <c r="BF70" i="1" s="1"/>
  <c r="BH70" i="1" s="1"/>
  <c r="BJ70" i="1" s="1"/>
  <c r="BL70" i="1" s="1"/>
  <c r="AX69" i="1"/>
  <c r="AZ69" i="1" s="1"/>
  <c r="BB69" i="1" s="1"/>
  <c r="BD69" i="1" s="1"/>
  <c r="BF69" i="1" s="1"/>
  <c r="BH69" i="1" s="1"/>
  <c r="BJ69" i="1" s="1"/>
  <c r="BL69" i="1" s="1"/>
  <c r="AX68" i="1"/>
  <c r="AZ68" i="1" s="1"/>
  <c r="BB68" i="1" s="1"/>
  <c r="BD68" i="1" s="1"/>
  <c r="BF68" i="1" s="1"/>
  <c r="BH68" i="1" s="1"/>
  <c r="BJ68" i="1" s="1"/>
  <c r="BL68" i="1" s="1"/>
  <c r="AX66" i="1"/>
  <c r="AZ66" i="1" s="1"/>
  <c r="BB66" i="1" s="1"/>
  <c r="BD66" i="1" s="1"/>
  <c r="BF66" i="1" s="1"/>
  <c r="BH66" i="1" s="1"/>
  <c r="BJ66" i="1" s="1"/>
  <c r="BL66" i="1" s="1"/>
  <c r="AX65" i="1"/>
  <c r="AZ65" i="1" s="1"/>
  <c r="BB65" i="1" s="1"/>
  <c r="BD65" i="1" s="1"/>
  <c r="BF65" i="1" s="1"/>
  <c r="BH65" i="1" s="1"/>
  <c r="BJ65" i="1" s="1"/>
  <c r="BL65" i="1" s="1"/>
  <c r="AX58" i="1"/>
  <c r="AZ58" i="1" s="1"/>
  <c r="BB58" i="1" s="1"/>
  <c r="BD58" i="1" s="1"/>
  <c r="BF58" i="1" s="1"/>
  <c r="BH58" i="1" s="1"/>
  <c r="BJ58" i="1" s="1"/>
  <c r="BL58" i="1" s="1"/>
  <c r="AX57" i="1"/>
  <c r="AZ57" i="1" s="1"/>
  <c r="BB57" i="1" s="1"/>
  <c r="BD57" i="1" s="1"/>
  <c r="BF57" i="1" s="1"/>
  <c r="BH57" i="1" s="1"/>
  <c r="BJ57" i="1" s="1"/>
  <c r="BL57" i="1" s="1"/>
  <c r="AX56" i="1"/>
  <c r="AZ56" i="1" s="1"/>
  <c r="BB56" i="1" s="1"/>
  <c r="BD56" i="1" s="1"/>
  <c r="BF56" i="1" s="1"/>
  <c r="BH56" i="1" s="1"/>
  <c r="BJ56" i="1" s="1"/>
  <c r="BL56" i="1" s="1"/>
  <c r="AX53" i="1"/>
  <c r="AZ53" i="1" s="1"/>
  <c r="BB53" i="1" s="1"/>
  <c r="BD53" i="1" s="1"/>
  <c r="BF53" i="1" s="1"/>
  <c r="BH53" i="1" s="1"/>
  <c r="BJ53" i="1" s="1"/>
  <c r="BL53" i="1" s="1"/>
  <c r="AX52" i="1"/>
  <c r="AZ52" i="1" s="1"/>
  <c r="BB52" i="1" s="1"/>
  <c r="BD52" i="1" s="1"/>
  <c r="BF52" i="1" s="1"/>
  <c r="BH52" i="1" s="1"/>
  <c r="BJ52" i="1" s="1"/>
  <c r="BL52" i="1" s="1"/>
  <c r="AX51" i="1"/>
  <c r="AZ51" i="1" s="1"/>
  <c r="BB51" i="1" s="1"/>
  <c r="BD51" i="1" s="1"/>
  <c r="BF51" i="1" s="1"/>
  <c r="BH51" i="1" s="1"/>
  <c r="BJ51" i="1" s="1"/>
  <c r="BL51" i="1" s="1"/>
  <c r="AX50" i="1"/>
  <c r="AZ50" i="1" s="1"/>
  <c r="BB50" i="1" s="1"/>
  <c r="BD50" i="1" s="1"/>
  <c r="BF50" i="1" s="1"/>
  <c r="BH50" i="1" s="1"/>
  <c r="BJ50" i="1" s="1"/>
  <c r="BL50" i="1" s="1"/>
  <c r="AX49" i="1"/>
  <c r="AZ49" i="1" s="1"/>
  <c r="BB49" i="1" s="1"/>
  <c r="BD49" i="1" s="1"/>
  <c r="BF49" i="1" s="1"/>
  <c r="BH49" i="1" s="1"/>
  <c r="BJ49" i="1" s="1"/>
  <c r="BL49" i="1" s="1"/>
  <c r="AX48" i="1"/>
  <c r="AZ48" i="1" s="1"/>
  <c r="BB48" i="1" s="1"/>
  <c r="BD48" i="1" s="1"/>
  <c r="BF48" i="1" s="1"/>
  <c r="BH48" i="1" s="1"/>
  <c r="BJ48" i="1" s="1"/>
  <c r="BL48" i="1" s="1"/>
  <c r="AX47" i="1"/>
  <c r="AZ47" i="1" s="1"/>
  <c r="BB47" i="1" s="1"/>
  <c r="BD47" i="1" s="1"/>
  <c r="BF47" i="1" s="1"/>
  <c r="BH47" i="1" s="1"/>
  <c r="BJ47" i="1" s="1"/>
  <c r="BL47" i="1" s="1"/>
  <c r="AX39" i="1"/>
  <c r="AZ39" i="1" s="1"/>
  <c r="BB39" i="1" s="1"/>
  <c r="BD39" i="1" s="1"/>
  <c r="BF39" i="1" s="1"/>
  <c r="BH39" i="1" s="1"/>
  <c r="BJ39" i="1" s="1"/>
  <c r="BL39" i="1" s="1"/>
  <c r="AX38" i="1"/>
  <c r="AZ38" i="1" s="1"/>
  <c r="BB38" i="1" s="1"/>
  <c r="BD38" i="1" s="1"/>
  <c r="BF38" i="1" s="1"/>
  <c r="BH38" i="1" s="1"/>
  <c r="BJ38" i="1" s="1"/>
  <c r="BL38" i="1" s="1"/>
  <c r="AX37" i="1"/>
  <c r="AZ37" i="1" s="1"/>
  <c r="BB37" i="1" s="1"/>
  <c r="BD37" i="1" s="1"/>
  <c r="BF37" i="1" s="1"/>
  <c r="BH37" i="1" s="1"/>
  <c r="BJ37" i="1" s="1"/>
  <c r="BL37" i="1" s="1"/>
  <c r="AX34" i="1"/>
  <c r="AZ34" i="1" s="1"/>
  <c r="BB34" i="1" s="1"/>
  <c r="BD34" i="1" s="1"/>
  <c r="BF34" i="1" s="1"/>
  <c r="BH34" i="1" s="1"/>
  <c r="BJ34" i="1" s="1"/>
  <c r="BL34" i="1" s="1"/>
  <c r="AX33" i="1"/>
  <c r="AZ33" i="1" s="1"/>
  <c r="BB33" i="1" s="1"/>
  <c r="BD33" i="1" s="1"/>
  <c r="BF33" i="1" s="1"/>
  <c r="BH33" i="1" s="1"/>
  <c r="BJ33" i="1" s="1"/>
  <c r="BL33" i="1" s="1"/>
  <c r="AX30" i="1"/>
  <c r="AZ30" i="1" s="1"/>
  <c r="BB30" i="1" s="1"/>
  <c r="BD30" i="1" s="1"/>
  <c r="BF30" i="1" s="1"/>
  <c r="BH30" i="1" s="1"/>
  <c r="BJ30" i="1" s="1"/>
  <c r="BL30" i="1" s="1"/>
  <c r="AX25" i="1"/>
  <c r="AZ25" i="1" s="1"/>
  <c r="BB25" i="1" s="1"/>
  <c r="BD25" i="1" s="1"/>
  <c r="BF25" i="1" s="1"/>
  <c r="BH25" i="1" s="1"/>
  <c r="BJ25" i="1" s="1"/>
  <c r="BL25" i="1" s="1"/>
  <c r="AX23" i="1"/>
  <c r="AZ23" i="1" s="1"/>
  <c r="BB23" i="1" s="1"/>
  <c r="BD23" i="1" s="1"/>
  <c r="BF23" i="1" s="1"/>
  <c r="BH23" i="1" s="1"/>
  <c r="BJ23" i="1" s="1"/>
  <c r="BL23" i="1" s="1"/>
  <c r="AX22" i="1"/>
  <c r="AZ22" i="1" s="1"/>
  <c r="BB22" i="1" s="1"/>
  <c r="BD22" i="1" s="1"/>
  <c r="BF22" i="1" s="1"/>
  <c r="BH22" i="1" s="1"/>
  <c r="BJ22" i="1" s="1"/>
  <c r="BL22" i="1" s="1"/>
  <c r="AX21" i="1"/>
  <c r="AZ21" i="1" s="1"/>
  <c r="BB21" i="1" s="1"/>
  <c r="BD21" i="1" s="1"/>
  <c r="BF21" i="1" s="1"/>
  <c r="BH21" i="1" s="1"/>
  <c r="BJ21" i="1" s="1"/>
  <c r="BL21" i="1" s="1"/>
  <c r="AE244" i="1"/>
  <c r="AG244" i="1" s="1"/>
  <c r="AI244" i="1" s="1"/>
  <c r="AK244" i="1" s="1"/>
  <c r="AM244" i="1" s="1"/>
  <c r="AO244" i="1" s="1"/>
  <c r="AQ244" i="1" s="1"/>
  <c r="AS244" i="1" s="1"/>
  <c r="AU244" i="1" s="1"/>
  <c r="AE243" i="1"/>
  <c r="AG243" i="1" s="1"/>
  <c r="AI243" i="1" s="1"/>
  <c r="AK243" i="1" s="1"/>
  <c r="AM243" i="1" s="1"/>
  <c r="AO243" i="1" s="1"/>
  <c r="AQ243" i="1" s="1"/>
  <c r="AS243" i="1" s="1"/>
  <c r="AU243" i="1" s="1"/>
  <c r="AE242" i="1"/>
  <c r="AG242" i="1" s="1"/>
  <c r="AI242" i="1" s="1"/>
  <c r="AK242" i="1" s="1"/>
  <c r="AM242" i="1" s="1"/>
  <c r="AO242" i="1" s="1"/>
  <c r="AQ242" i="1" s="1"/>
  <c r="AS242" i="1" s="1"/>
  <c r="AU242" i="1" s="1"/>
  <c r="AE241" i="1"/>
  <c r="AG241" i="1" s="1"/>
  <c r="AI241" i="1" s="1"/>
  <c r="AK241" i="1" s="1"/>
  <c r="AM241" i="1" s="1"/>
  <c r="AO241" i="1" s="1"/>
  <c r="AQ241" i="1" s="1"/>
  <c r="AS241" i="1" s="1"/>
  <c r="AU241" i="1" s="1"/>
  <c r="AE240" i="1"/>
  <c r="AG240" i="1" s="1"/>
  <c r="AI240" i="1" s="1"/>
  <c r="AK240" i="1" s="1"/>
  <c r="AM240" i="1" s="1"/>
  <c r="AO240" i="1" s="1"/>
  <c r="AQ240" i="1" s="1"/>
  <c r="AS240" i="1" s="1"/>
  <c r="AU240" i="1" s="1"/>
  <c r="AE239" i="1"/>
  <c r="AG239" i="1" s="1"/>
  <c r="AI239" i="1" s="1"/>
  <c r="AK239" i="1" s="1"/>
  <c r="AM239" i="1" s="1"/>
  <c r="AO239" i="1" s="1"/>
  <c r="AQ239" i="1" s="1"/>
  <c r="AS239" i="1" s="1"/>
  <c r="AU239" i="1" s="1"/>
  <c r="AE238" i="1"/>
  <c r="AG238" i="1" s="1"/>
  <c r="AI238" i="1" s="1"/>
  <c r="AK238" i="1" s="1"/>
  <c r="AM238" i="1" s="1"/>
  <c r="AO238" i="1" s="1"/>
  <c r="AQ238" i="1" s="1"/>
  <c r="AS238" i="1" s="1"/>
  <c r="AU238" i="1" s="1"/>
  <c r="AE237" i="1"/>
  <c r="AG237" i="1" s="1"/>
  <c r="AI237" i="1" s="1"/>
  <c r="AK237" i="1" s="1"/>
  <c r="AM237" i="1" s="1"/>
  <c r="AO237" i="1" s="1"/>
  <c r="AQ237" i="1" s="1"/>
  <c r="AS237" i="1" s="1"/>
  <c r="AU237" i="1" s="1"/>
  <c r="AE236" i="1"/>
  <c r="AG236" i="1" s="1"/>
  <c r="AI236" i="1" s="1"/>
  <c r="AK236" i="1" s="1"/>
  <c r="AM236" i="1" s="1"/>
  <c r="AO236" i="1" s="1"/>
  <c r="AQ236" i="1" s="1"/>
  <c r="AS236" i="1" s="1"/>
  <c r="AU236" i="1" s="1"/>
  <c r="AE235" i="1"/>
  <c r="AG235" i="1" s="1"/>
  <c r="AI235" i="1" s="1"/>
  <c r="AK235" i="1" s="1"/>
  <c r="AM235" i="1" s="1"/>
  <c r="AO235" i="1" s="1"/>
  <c r="AQ235" i="1" s="1"/>
  <c r="AS235" i="1" s="1"/>
  <c r="AU235" i="1" s="1"/>
  <c r="AE234" i="1"/>
  <c r="AG234" i="1" s="1"/>
  <c r="AI234" i="1" s="1"/>
  <c r="AK234" i="1" s="1"/>
  <c r="AM234" i="1" s="1"/>
  <c r="AO234" i="1" s="1"/>
  <c r="AQ234" i="1" s="1"/>
  <c r="AS234" i="1" s="1"/>
  <c r="AU234" i="1" s="1"/>
  <c r="AE230" i="1"/>
  <c r="AG230" i="1" s="1"/>
  <c r="AI230" i="1" s="1"/>
  <c r="AK230" i="1" s="1"/>
  <c r="AM230" i="1" s="1"/>
  <c r="AO230" i="1" s="1"/>
  <c r="AQ230" i="1" s="1"/>
  <c r="AS230" i="1" s="1"/>
  <c r="AU230" i="1" s="1"/>
  <c r="AE229" i="1"/>
  <c r="AG229" i="1" s="1"/>
  <c r="AI229" i="1" s="1"/>
  <c r="AK229" i="1" s="1"/>
  <c r="AM229" i="1" s="1"/>
  <c r="AO229" i="1" s="1"/>
  <c r="AQ229" i="1" s="1"/>
  <c r="AS229" i="1" s="1"/>
  <c r="AU229" i="1" s="1"/>
  <c r="AE228" i="1"/>
  <c r="AG228" i="1" s="1"/>
  <c r="AI228" i="1" s="1"/>
  <c r="AK228" i="1" s="1"/>
  <c r="AM228" i="1" s="1"/>
  <c r="AO228" i="1" s="1"/>
  <c r="AQ228" i="1" s="1"/>
  <c r="AS228" i="1" s="1"/>
  <c r="AU228" i="1" s="1"/>
  <c r="AE227" i="1"/>
  <c r="AG227" i="1" s="1"/>
  <c r="AI227" i="1" s="1"/>
  <c r="AK227" i="1" s="1"/>
  <c r="AM227" i="1" s="1"/>
  <c r="AO227" i="1" s="1"/>
  <c r="AQ227" i="1" s="1"/>
  <c r="AS227" i="1" s="1"/>
  <c r="AU227" i="1" s="1"/>
  <c r="AE226" i="1"/>
  <c r="AG226" i="1" s="1"/>
  <c r="AI226" i="1" s="1"/>
  <c r="AK226" i="1" s="1"/>
  <c r="AM226" i="1" s="1"/>
  <c r="AO226" i="1" s="1"/>
  <c r="AQ226" i="1" s="1"/>
  <c r="AS226" i="1" s="1"/>
  <c r="AU226" i="1" s="1"/>
  <c r="AE225" i="1"/>
  <c r="AG225" i="1" s="1"/>
  <c r="AI225" i="1" s="1"/>
  <c r="AK225" i="1" s="1"/>
  <c r="AM225" i="1" s="1"/>
  <c r="AO225" i="1" s="1"/>
  <c r="AQ225" i="1" s="1"/>
  <c r="AS225" i="1" s="1"/>
  <c r="AU225" i="1" s="1"/>
  <c r="AE222" i="1"/>
  <c r="AG222" i="1" s="1"/>
  <c r="AI222" i="1" s="1"/>
  <c r="AK222" i="1" s="1"/>
  <c r="AM222" i="1" s="1"/>
  <c r="AO222" i="1" s="1"/>
  <c r="AQ222" i="1" s="1"/>
  <c r="AS222" i="1" s="1"/>
  <c r="AU222" i="1" s="1"/>
  <c r="AE221" i="1"/>
  <c r="AG221" i="1" s="1"/>
  <c r="AI221" i="1" s="1"/>
  <c r="AK221" i="1" s="1"/>
  <c r="AM221" i="1" s="1"/>
  <c r="AO221" i="1" s="1"/>
  <c r="AQ221" i="1" s="1"/>
  <c r="AS221" i="1" s="1"/>
  <c r="AU221" i="1" s="1"/>
  <c r="AE220" i="1"/>
  <c r="AG220" i="1" s="1"/>
  <c r="AI220" i="1" s="1"/>
  <c r="AK220" i="1" s="1"/>
  <c r="AM220" i="1" s="1"/>
  <c r="AO220" i="1" s="1"/>
  <c r="AQ220" i="1" s="1"/>
  <c r="AS220" i="1" s="1"/>
  <c r="AU220" i="1" s="1"/>
  <c r="AE214" i="1"/>
  <c r="AG214" i="1" s="1"/>
  <c r="AI214" i="1" s="1"/>
  <c r="AK214" i="1" s="1"/>
  <c r="AM214" i="1" s="1"/>
  <c r="AE213" i="1"/>
  <c r="AG213" i="1" s="1"/>
  <c r="AI213" i="1" s="1"/>
  <c r="AK213" i="1" s="1"/>
  <c r="AM213" i="1" s="1"/>
  <c r="AO213" i="1" s="1"/>
  <c r="AQ213" i="1" s="1"/>
  <c r="AS213" i="1" s="1"/>
  <c r="AU213" i="1" s="1"/>
  <c r="AE204" i="1"/>
  <c r="AG204" i="1" s="1"/>
  <c r="AI204" i="1" s="1"/>
  <c r="AK204" i="1" s="1"/>
  <c r="AM204" i="1" s="1"/>
  <c r="AO204" i="1" s="1"/>
  <c r="AQ204" i="1" s="1"/>
  <c r="AS204" i="1" s="1"/>
  <c r="AU204" i="1" s="1"/>
  <c r="AE200" i="1"/>
  <c r="AG200" i="1" s="1"/>
  <c r="AI200" i="1" s="1"/>
  <c r="AK200" i="1" s="1"/>
  <c r="AM200" i="1" s="1"/>
  <c r="AO200" i="1" s="1"/>
  <c r="AQ200" i="1" s="1"/>
  <c r="AS200" i="1" s="1"/>
  <c r="AU200" i="1" s="1"/>
  <c r="AE199" i="1"/>
  <c r="AG199" i="1" s="1"/>
  <c r="AI199" i="1" s="1"/>
  <c r="AK199" i="1" s="1"/>
  <c r="AM199" i="1" s="1"/>
  <c r="AO199" i="1" s="1"/>
  <c r="AQ199" i="1" s="1"/>
  <c r="AS199" i="1" s="1"/>
  <c r="AU199" i="1" s="1"/>
  <c r="AE196" i="1"/>
  <c r="AG196" i="1" s="1"/>
  <c r="AI196" i="1" s="1"/>
  <c r="AK196" i="1" s="1"/>
  <c r="AM196" i="1" s="1"/>
  <c r="AO196" i="1" s="1"/>
  <c r="AQ196" i="1" s="1"/>
  <c r="AS196" i="1" s="1"/>
  <c r="AU196" i="1" s="1"/>
  <c r="AE195" i="1"/>
  <c r="AG195" i="1" s="1"/>
  <c r="AI195" i="1" s="1"/>
  <c r="AK195" i="1" s="1"/>
  <c r="AM195" i="1" s="1"/>
  <c r="AO195" i="1" s="1"/>
  <c r="AQ195" i="1" s="1"/>
  <c r="AS195" i="1" s="1"/>
  <c r="AU195" i="1" s="1"/>
  <c r="AE192" i="1"/>
  <c r="AG192" i="1" s="1"/>
  <c r="AI192" i="1" s="1"/>
  <c r="AK192" i="1" s="1"/>
  <c r="AM192" i="1" s="1"/>
  <c r="AO192" i="1" s="1"/>
  <c r="AQ192" i="1" s="1"/>
  <c r="AS192" i="1" s="1"/>
  <c r="AU192" i="1" s="1"/>
  <c r="AE191" i="1"/>
  <c r="AG191" i="1" s="1"/>
  <c r="AI191" i="1" s="1"/>
  <c r="AK191" i="1" s="1"/>
  <c r="AM191" i="1" s="1"/>
  <c r="AO191" i="1" s="1"/>
  <c r="AQ191" i="1" s="1"/>
  <c r="AS191" i="1" s="1"/>
  <c r="AU191" i="1" s="1"/>
  <c r="AE188" i="1"/>
  <c r="AG188" i="1" s="1"/>
  <c r="AI188" i="1" s="1"/>
  <c r="AK188" i="1" s="1"/>
  <c r="AM188" i="1" s="1"/>
  <c r="AO188" i="1" s="1"/>
  <c r="AQ188" i="1" s="1"/>
  <c r="AS188" i="1" s="1"/>
  <c r="AU188" i="1" s="1"/>
  <c r="AE187" i="1"/>
  <c r="AG187" i="1" s="1"/>
  <c r="AI187" i="1" s="1"/>
  <c r="AK187" i="1" s="1"/>
  <c r="AM187" i="1" s="1"/>
  <c r="AO187" i="1" s="1"/>
  <c r="AQ187" i="1" s="1"/>
  <c r="AS187" i="1" s="1"/>
  <c r="AU187" i="1" s="1"/>
  <c r="AE184" i="1"/>
  <c r="AG184" i="1" s="1"/>
  <c r="AI184" i="1" s="1"/>
  <c r="AK184" i="1" s="1"/>
  <c r="AM184" i="1" s="1"/>
  <c r="AO184" i="1" s="1"/>
  <c r="AQ184" i="1" s="1"/>
  <c r="AS184" i="1" s="1"/>
  <c r="AU184" i="1" s="1"/>
  <c r="AE183" i="1"/>
  <c r="AG183" i="1" s="1"/>
  <c r="AI183" i="1" s="1"/>
  <c r="AK183" i="1" s="1"/>
  <c r="AM183" i="1" s="1"/>
  <c r="AO183" i="1" s="1"/>
  <c r="AQ183" i="1" s="1"/>
  <c r="AS183" i="1" s="1"/>
  <c r="AU183" i="1" s="1"/>
  <c r="AE180" i="1"/>
  <c r="AG180" i="1" s="1"/>
  <c r="AI180" i="1" s="1"/>
  <c r="AK180" i="1" s="1"/>
  <c r="AM180" i="1" s="1"/>
  <c r="AO180" i="1" s="1"/>
  <c r="AQ180" i="1" s="1"/>
  <c r="AS180" i="1" s="1"/>
  <c r="AU180" i="1" s="1"/>
  <c r="AE179" i="1"/>
  <c r="AG179" i="1" s="1"/>
  <c r="AI179" i="1" s="1"/>
  <c r="AK179" i="1" s="1"/>
  <c r="AM179" i="1" s="1"/>
  <c r="AO179" i="1" s="1"/>
  <c r="AQ179" i="1" s="1"/>
  <c r="AS179" i="1" s="1"/>
  <c r="AU179" i="1" s="1"/>
  <c r="AE178" i="1"/>
  <c r="AG178" i="1" s="1"/>
  <c r="AI178" i="1" s="1"/>
  <c r="AK178" i="1" s="1"/>
  <c r="AM178" i="1" s="1"/>
  <c r="AO178" i="1" s="1"/>
  <c r="AQ178" i="1" s="1"/>
  <c r="AS178" i="1" s="1"/>
  <c r="AU178" i="1" s="1"/>
  <c r="AE175" i="1"/>
  <c r="AG175" i="1" s="1"/>
  <c r="AI175" i="1" s="1"/>
  <c r="AK175" i="1" s="1"/>
  <c r="AM175" i="1" s="1"/>
  <c r="AO175" i="1" s="1"/>
  <c r="AQ175" i="1" s="1"/>
  <c r="AS175" i="1" s="1"/>
  <c r="AU175" i="1" s="1"/>
  <c r="AE174" i="1"/>
  <c r="AG174" i="1" s="1"/>
  <c r="AI174" i="1" s="1"/>
  <c r="AK174" i="1" s="1"/>
  <c r="AM174" i="1" s="1"/>
  <c r="AO174" i="1" s="1"/>
  <c r="AQ174" i="1" s="1"/>
  <c r="AS174" i="1" s="1"/>
  <c r="AU174" i="1" s="1"/>
  <c r="AE171" i="1"/>
  <c r="AG171" i="1" s="1"/>
  <c r="AI171" i="1" s="1"/>
  <c r="AK171" i="1" s="1"/>
  <c r="AM171" i="1" s="1"/>
  <c r="AO171" i="1" s="1"/>
  <c r="AQ171" i="1" s="1"/>
  <c r="AS171" i="1" s="1"/>
  <c r="AU171" i="1" s="1"/>
  <c r="AE170" i="1"/>
  <c r="AG170" i="1" s="1"/>
  <c r="AI170" i="1" s="1"/>
  <c r="AK170" i="1" s="1"/>
  <c r="AM170" i="1" s="1"/>
  <c r="AO170" i="1" s="1"/>
  <c r="AQ170" i="1" s="1"/>
  <c r="AS170" i="1" s="1"/>
  <c r="AU170" i="1" s="1"/>
  <c r="AE167" i="1"/>
  <c r="AG167" i="1" s="1"/>
  <c r="AI167" i="1" s="1"/>
  <c r="AK167" i="1" s="1"/>
  <c r="AM167" i="1" s="1"/>
  <c r="AO167" i="1" s="1"/>
  <c r="AQ167" i="1" s="1"/>
  <c r="AS167" i="1" s="1"/>
  <c r="AU167" i="1" s="1"/>
  <c r="AE166" i="1"/>
  <c r="AG166" i="1" s="1"/>
  <c r="AI166" i="1" s="1"/>
  <c r="AK166" i="1" s="1"/>
  <c r="AM166" i="1" s="1"/>
  <c r="AO166" i="1" s="1"/>
  <c r="AQ166" i="1" s="1"/>
  <c r="AS166" i="1" s="1"/>
  <c r="AU166" i="1" s="1"/>
  <c r="AE165" i="1"/>
  <c r="AG165" i="1" s="1"/>
  <c r="AI165" i="1" s="1"/>
  <c r="AK165" i="1" s="1"/>
  <c r="AM165" i="1" s="1"/>
  <c r="AO165" i="1" s="1"/>
  <c r="AQ165" i="1" s="1"/>
  <c r="AS165" i="1" s="1"/>
  <c r="AU165" i="1" s="1"/>
  <c r="AE164" i="1"/>
  <c r="AG164" i="1" s="1"/>
  <c r="AI164" i="1" s="1"/>
  <c r="AK164" i="1" s="1"/>
  <c r="AM164" i="1" s="1"/>
  <c r="AO164" i="1" s="1"/>
  <c r="AQ164" i="1" s="1"/>
  <c r="AS164" i="1" s="1"/>
  <c r="AU164" i="1" s="1"/>
  <c r="AE163" i="1"/>
  <c r="AG163" i="1" s="1"/>
  <c r="AI163" i="1" s="1"/>
  <c r="AK163" i="1" s="1"/>
  <c r="AM163" i="1" s="1"/>
  <c r="AO163" i="1" s="1"/>
  <c r="AQ163" i="1" s="1"/>
  <c r="AS163" i="1" s="1"/>
  <c r="AU163" i="1" s="1"/>
  <c r="AE162" i="1"/>
  <c r="AG162" i="1" s="1"/>
  <c r="AI162" i="1" s="1"/>
  <c r="AK162" i="1" s="1"/>
  <c r="AM162" i="1" s="1"/>
  <c r="AO162" i="1" s="1"/>
  <c r="AQ162" i="1" s="1"/>
  <c r="AS162" i="1" s="1"/>
  <c r="AU162" i="1" s="1"/>
  <c r="AE161" i="1"/>
  <c r="AG161" i="1" s="1"/>
  <c r="AI161" i="1" s="1"/>
  <c r="AK161" i="1" s="1"/>
  <c r="AM161" i="1" s="1"/>
  <c r="AO161" i="1" s="1"/>
  <c r="AQ161" i="1" s="1"/>
  <c r="AS161" i="1" s="1"/>
  <c r="AU161" i="1" s="1"/>
  <c r="AE151" i="1"/>
  <c r="AG151" i="1" s="1"/>
  <c r="AI151" i="1" s="1"/>
  <c r="AK151" i="1" s="1"/>
  <c r="AM151" i="1" s="1"/>
  <c r="AO151" i="1" s="1"/>
  <c r="AQ151" i="1" s="1"/>
  <c r="AS151" i="1" s="1"/>
  <c r="AU151" i="1" s="1"/>
  <c r="AE150" i="1"/>
  <c r="AG150" i="1" s="1"/>
  <c r="AI150" i="1" s="1"/>
  <c r="AK150" i="1" s="1"/>
  <c r="AM150" i="1" s="1"/>
  <c r="AO150" i="1" s="1"/>
  <c r="AQ150" i="1" s="1"/>
  <c r="AS150" i="1" s="1"/>
  <c r="AU150" i="1" s="1"/>
  <c r="AE149" i="1"/>
  <c r="AG149" i="1" s="1"/>
  <c r="AI149" i="1" s="1"/>
  <c r="AK149" i="1" s="1"/>
  <c r="AM149" i="1" s="1"/>
  <c r="AO149" i="1" s="1"/>
  <c r="AQ149" i="1" s="1"/>
  <c r="AS149" i="1" s="1"/>
  <c r="AU149" i="1" s="1"/>
  <c r="AE148" i="1"/>
  <c r="AG148" i="1" s="1"/>
  <c r="AI148" i="1" s="1"/>
  <c r="AK148" i="1" s="1"/>
  <c r="AM148" i="1" s="1"/>
  <c r="AO148" i="1" s="1"/>
  <c r="AQ148" i="1" s="1"/>
  <c r="AS148" i="1" s="1"/>
  <c r="AU148" i="1" s="1"/>
  <c r="AE147" i="1"/>
  <c r="AG147" i="1" s="1"/>
  <c r="AI147" i="1" s="1"/>
  <c r="AK147" i="1" s="1"/>
  <c r="AM147" i="1" s="1"/>
  <c r="AO147" i="1" s="1"/>
  <c r="AQ147" i="1" s="1"/>
  <c r="AS147" i="1" s="1"/>
  <c r="AU147" i="1" s="1"/>
  <c r="AE146" i="1"/>
  <c r="AG146" i="1" s="1"/>
  <c r="AI146" i="1" s="1"/>
  <c r="AK146" i="1" s="1"/>
  <c r="AM146" i="1" s="1"/>
  <c r="AO146" i="1" s="1"/>
  <c r="AQ146" i="1" s="1"/>
  <c r="AS146" i="1" s="1"/>
  <c r="AU146" i="1" s="1"/>
  <c r="AE145" i="1"/>
  <c r="AG145" i="1" s="1"/>
  <c r="AI145" i="1" s="1"/>
  <c r="AK145" i="1" s="1"/>
  <c r="AM145" i="1" s="1"/>
  <c r="AO145" i="1" s="1"/>
  <c r="AQ145" i="1" s="1"/>
  <c r="AS145" i="1" s="1"/>
  <c r="AU145" i="1" s="1"/>
  <c r="AE144" i="1"/>
  <c r="AG144" i="1" s="1"/>
  <c r="AI144" i="1" s="1"/>
  <c r="AK144" i="1" s="1"/>
  <c r="AM144" i="1" s="1"/>
  <c r="AO144" i="1" s="1"/>
  <c r="AQ144" i="1" s="1"/>
  <c r="AS144" i="1" s="1"/>
  <c r="AU144" i="1" s="1"/>
  <c r="AE143" i="1"/>
  <c r="AG143" i="1" s="1"/>
  <c r="AI143" i="1" s="1"/>
  <c r="AK143" i="1" s="1"/>
  <c r="AM143" i="1" s="1"/>
  <c r="AO143" i="1" s="1"/>
  <c r="AQ143" i="1" s="1"/>
  <c r="AS143" i="1" s="1"/>
  <c r="AU143" i="1" s="1"/>
  <c r="AE142" i="1"/>
  <c r="AG142" i="1" s="1"/>
  <c r="AI142" i="1" s="1"/>
  <c r="AK142" i="1" s="1"/>
  <c r="AM142" i="1" s="1"/>
  <c r="AO142" i="1" s="1"/>
  <c r="AQ142" i="1" s="1"/>
  <c r="AS142" i="1" s="1"/>
  <c r="AU142" i="1" s="1"/>
  <c r="AE141" i="1"/>
  <c r="AG141" i="1" s="1"/>
  <c r="AI141" i="1" s="1"/>
  <c r="AK141" i="1" s="1"/>
  <c r="AM141" i="1" s="1"/>
  <c r="AO141" i="1" s="1"/>
  <c r="AQ141" i="1" s="1"/>
  <c r="AS141" i="1" s="1"/>
  <c r="AU141" i="1" s="1"/>
  <c r="AE140" i="1"/>
  <c r="AG140" i="1" s="1"/>
  <c r="AI140" i="1" s="1"/>
  <c r="AK140" i="1" s="1"/>
  <c r="AM140" i="1" s="1"/>
  <c r="AO140" i="1" s="1"/>
  <c r="AQ140" i="1" s="1"/>
  <c r="AS140" i="1" s="1"/>
  <c r="AU140" i="1" s="1"/>
  <c r="AE139" i="1"/>
  <c r="AG139" i="1" s="1"/>
  <c r="AI139" i="1" s="1"/>
  <c r="AK139" i="1" s="1"/>
  <c r="AM139" i="1" s="1"/>
  <c r="AO139" i="1" s="1"/>
  <c r="AQ139" i="1" s="1"/>
  <c r="AS139" i="1" s="1"/>
  <c r="AU139" i="1" s="1"/>
  <c r="AE125" i="1"/>
  <c r="AG125" i="1" s="1"/>
  <c r="AI125" i="1" s="1"/>
  <c r="AK125" i="1" s="1"/>
  <c r="AM125" i="1" s="1"/>
  <c r="AO125" i="1" s="1"/>
  <c r="AQ125" i="1" s="1"/>
  <c r="AS125" i="1" s="1"/>
  <c r="AU125" i="1" s="1"/>
  <c r="AE124" i="1"/>
  <c r="AG124" i="1" s="1"/>
  <c r="AI124" i="1" s="1"/>
  <c r="AK124" i="1" s="1"/>
  <c r="AM124" i="1" s="1"/>
  <c r="AO124" i="1" s="1"/>
  <c r="AQ124" i="1" s="1"/>
  <c r="AS124" i="1" s="1"/>
  <c r="AU124" i="1" s="1"/>
  <c r="AE121" i="1"/>
  <c r="AG121" i="1" s="1"/>
  <c r="AI121" i="1" s="1"/>
  <c r="AK121" i="1" s="1"/>
  <c r="AM121" i="1" s="1"/>
  <c r="AO121" i="1" s="1"/>
  <c r="AQ121" i="1" s="1"/>
  <c r="AS121" i="1" s="1"/>
  <c r="AU121" i="1" s="1"/>
  <c r="AE118" i="1"/>
  <c r="AG118" i="1" s="1"/>
  <c r="AI118" i="1" s="1"/>
  <c r="AK118" i="1" s="1"/>
  <c r="AM118" i="1" s="1"/>
  <c r="AO118" i="1" s="1"/>
  <c r="AQ118" i="1" s="1"/>
  <c r="AS118" i="1" s="1"/>
  <c r="AU118" i="1" s="1"/>
  <c r="AE115" i="1"/>
  <c r="AG115" i="1" s="1"/>
  <c r="AI115" i="1" s="1"/>
  <c r="AK115" i="1" s="1"/>
  <c r="AM115" i="1" s="1"/>
  <c r="AO115" i="1" s="1"/>
  <c r="AQ115" i="1" s="1"/>
  <c r="AS115" i="1" s="1"/>
  <c r="AU115" i="1" s="1"/>
  <c r="AE114" i="1"/>
  <c r="AG114" i="1" s="1"/>
  <c r="AI114" i="1" s="1"/>
  <c r="AK114" i="1" s="1"/>
  <c r="AM114" i="1" s="1"/>
  <c r="AO114" i="1" s="1"/>
  <c r="AQ114" i="1" s="1"/>
  <c r="AS114" i="1" s="1"/>
  <c r="AU114" i="1" s="1"/>
  <c r="AE113" i="1"/>
  <c r="AG113" i="1" s="1"/>
  <c r="AI113" i="1" s="1"/>
  <c r="AK113" i="1" s="1"/>
  <c r="AM113" i="1" s="1"/>
  <c r="AO113" i="1" s="1"/>
  <c r="AQ113" i="1" s="1"/>
  <c r="AS113" i="1" s="1"/>
  <c r="AU113" i="1" s="1"/>
  <c r="AE110" i="1"/>
  <c r="AG110" i="1" s="1"/>
  <c r="AI110" i="1" s="1"/>
  <c r="AK110" i="1" s="1"/>
  <c r="AM110" i="1" s="1"/>
  <c r="AO110" i="1" s="1"/>
  <c r="AQ110" i="1" s="1"/>
  <c r="AS110" i="1" s="1"/>
  <c r="AU110" i="1" s="1"/>
  <c r="AE108" i="1"/>
  <c r="AG108" i="1" s="1"/>
  <c r="AI108" i="1" s="1"/>
  <c r="AK108" i="1" s="1"/>
  <c r="AM108" i="1" s="1"/>
  <c r="AO108" i="1" s="1"/>
  <c r="AQ108" i="1" s="1"/>
  <c r="AS108" i="1" s="1"/>
  <c r="AU108" i="1" s="1"/>
  <c r="AE107" i="1"/>
  <c r="AG107" i="1" s="1"/>
  <c r="AI107" i="1" s="1"/>
  <c r="AK107" i="1" s="1"/>
  <c r="AM107" i="1" s="1"/>
  <c r="AO107" i="1" s="1"/>
  <c r="AQ107" i="1" s="1"/>
  <c r="AS107" i="1" s="1"/>
  <c r="AU107" i="1" s="1"/>
  <c r="AE105" i="1"/>
  <c r="AG105" i="1" s="1"/>
  <c r="AI105" i="1" s="1"/>
  <c r="AK105" i="1" s="1"/>
  <c r="AM105" i="1" s="1"/>
  <c r="AO105" i="1" s="1"/>
  <c r="AQ105" i="1" s="1"/>
  <c r="AS105" i="1" s="1"/>
  <c r="AU105" i="1" s="1"/>
  <c r="AE104" i="1"/>
  <c r="AG104" i="1" s="1"/>
  <c r="AI104" i="1" s="1"/>
  <c r="AK104" i="1" s="1"/>
  <c r="AM104" i="1" s="1"/>
  <c r="AO104" i="1" s="1"/>
  <c r="AQ104" i="1" s="1"/>
  <c r="AS104" i="1" s="1"/>
  <c r="AU104" i="1" s="1"/>
  <c r="AE102" i="1"/>
  <c r="AG102" i="1" s="1"/>
  <c r="AI102" i="1" s="1"/>
  <c r="AK102" i="1" s="1"/>
  <c r="AM102" i="1" s="1"/>
  <c r="AO102" i="1" s="1"/>
  <c r="AQ102" i="1" s="1"/>
  <c r="AS102" i="1" s="1"/>
  <c r="AU102" i="1" s="1"/>
  <c r="AE101" i="1"/>
  <c r="AG101" i="1" s="1"/>
  <c r="AI101" i="1" s="1"/>
  <c r="AK101" i="1" s="1"/>
  <c r="AM101" i="1" s="1"/>
  <c r="AO101" i="1" s="1"/>
  <c r="AQ101" i="1" s="1"/>
  <c r="AS101" i="1" s="1"/>
  <c r="AU101" i="1" s="1"/>
  <c r="AE100" i="1"/>
  <c r="AG100" i="1" s="1"/>
  <c r="AI100" i="1" s="1"/>
  <c r="AK100" i="1" s="1"/>
  <c r="AM100" i="1" s="1"/>
  <c r="AO100" i="1" s="1"/>
  <c r="AQ100" i="1" s="1"/>
  <c r="AS100" i="1" s="1"/>
  <c r="AU100" i="1" s="1"/>
  <c r="AE99" i="1"/>
  <c r="AG99" i="1" s="1"/>
  <c r="AI99" i="1" s="1"/>
  <c r="AK99" i="1" s="1"/>
  <c r="AM99" i="1" s="1"/>
  <c r="AO99" i="1" s="1"/>
  <c r="AQ99" i="1" s="1"/>
  <c r="AS99" i="1" s="1"/>
  <c r="AU99" i="1" s="1"/>
  <c r="AE98" i="1"/>
  <c r="AG98" i="1" s="1"/>
  <c r="AI98" i="1" s="1"/>
  <c r="AK98" i="1" s="1"/>
  <c r="AM98" i="1" s="1"/>
  <c r="AO98" i="1" s="1"/>
  <c r="AQ98" i="1" s="1"/>
  <c r="AS98" i="1" s="1"/>
  <c r="AU98" i="1" s="1"/>
  <c r="AE96" i="1"/>
  <c r="AG96" i="1" s="1"/>
  <c r="AI96" i="1" s="1"/>
  <c r="AK96" i="1" s="1"/>
  <c r="AM96" i="1" s="1"/>
  <c r="AO96" i="1" s="1"/>
  <c r="AQ96" i="1" s="1"/>
  <c r="AS96" i="1" s="1"/>
  <c r="AU96" i="1" s="1"/>
  <c r="AE95" i="1"/>
  <c r="AG95" i="1" s="1"/>
  <c r="AI95" i="1" s="1"/>
  <c r="AK95" i="1" s="1"/>
  <c r="AM95" i="1" s="1"/>
  <c r="AO95" i="1" s="1"/>
  <c r="AQ95" i="1" s="1"/>
  <c r="AS95" i="1" s="1"/>
  <c r="AU95" i="1" s="1"/>
  <c r="AE93" i="1"/>
  <c r="AG93" i="1" s="1"/>
  <c r="AI93" i="1" s="1"/>
  <c r="AK93" i="1" s="1"/>
  <c r="AM93" i="1" s="1"/>
  <c r="AO93" i="1" s="1"/>
  <c r="AQ93" i="1" s="1"/>
  <c r="AS93" i="1" s="1"/>
  <c r="AU93" i="1" s="1"/>
  <c r="AE81" i="1"/>
  <c r="AG81" i="1" s="1"/>
  <c r="AI81" i="1" s="1"/>
  <c r="AK81" i="1" s="1"/>
  <c r="AM81" i="1" s="1"/>
  <c r="AO81" i="1" s="1"/>
  <c r="AQ81" i="1" s="1"/>
  <c r="AS81" i="1" s="1"/>
  <c r="AU81" i="1" s="1"/>
  <c r="AE80" i="1"/>
  <c r="AG80" i="1" s="1"/>
  <c r="AI80" i="1" s="1"/>
  <c r="AK80" i="1" s="1"/>
  <c r="AM80" i="1" s="1"/>
  <c r="AO80" i="1" s="1"/>
  <c r="AQ80" i="1" s="1"/>
  <c r="AS80" i="1" s="1"/>
  <c r="AU80" i="1" s="1"/>
  <c r="AE79" i="1"/>
  <c r="AG79" i="1" s="1"/>
  <c r="AI79" i="1" s="1"/>
  <c r="AK79" i="1" s="1"/>
  <c r="AM79" i="1" s="1"/>
  <c r="AO79" i="1" s="1"/>
  <c r="AQ79" i="1" s="1"/>
  <c r="AS79" i="1" s="1"/>
  <c r="AU79" i="1" s="1"/>
  <c r="AE78" i="1"/>
  <c r="AG78" i="1" s="1"/>
  <c r="AI78" i="1" s="1"/>
  <c r="AK78" i="1" s="1"/>
  <c r="AM78" i="1" s="1"/>
  <c r="AO78" i="1" s="1"/>
  <c r="AQ78" i="1" s="1"/>
  <c r="AS78" i="1" s="1"/>
  <c r="AU78" i="1" s="1"/>
  <c r="AE77" i="1"/>
  <c r="AG77" i="1" s="1"/>
  <c r="AI77" i="1" s="1"/>
  <c r="AK77" i="1" s="1"/>
  <c r="AM77" i="1" s="1"/>
  <c r="AO77" i="1" s="1"/>
  <c r="AQ77" i="1" s="1"/>
  <c r="AS77" i="1" s="1"/>
  <c r="AU77" i="1" s="1"/>
  <c r="AE76" i="1"/>
  <c r="AG76" i="1" s="1"/>
  <c r="AI76" i="1" s="1"/>
  <c r="AK76" i="1" s="1"/>
  <c r="AM76" i="1" s="1"/>
  <c r="AO76" i="1" s="1"/>
  <c r="AQ76" i="1" s="1"/>
  <c r="AS76" i="1" s="1"/>
  <c r="AU76" i="1" s="1"/>
  <c r="AE75" i="1"/>
  <c r="AG75" i="1" s="1"/>
  <c r="AI75" i="1" s="1"/>
  <c r="AK75" i="1" s="1"/>
  <c r="AM75" i="1" s="1"/>
  <c r="AO75" i="1" s="1"/>
  <c r="AQ75" i="1" s="1"/>
  <c r="AS75" i="1" s="1"/>
  <c r="AU75" i="1" s="1"/>
  <c r="AE74" i="1"/>
  <c r="AG74" i="1" s="1"/>
  <c r="AI74" i="1" s="1"/>
  <c r="AK74" i="1" s="1"/>
  <c r="AM74" i="1" s="1"/>
  <c r="AO74" i="1" s="1"/>
  <c r="AQ74" i="1" s="1"/>
  <c r="AS74" i="1" s="1"/>
  <c r="AU74" i="1" s="1"/>
  <c r="AE73" i="1"/>
  <c r="AG73" i="1" s="1"/>
  <c r="AI73" i="1" s="1"/>
  <c r="AK73" i="1" s="1"/>
  <c r="AM73" i="1" s="1"/>
  <c r="AO73" i="1" s="1"/>
  <c r="AQ73" i="1" s="1"/>
  <c r="AS73" i="1" s="1"/>
  <c r="AU73" i="1" s="1"/>
  <c r="AE72" i="1"/>
  <c r="AG72" i="1" s="1"/>
  <c r="AI72" i="1" s="1"/>
  <c r="AK72" i="1" s="1"/>
  <c r="AM72" i="1" s="1"/>
  <c r="AO72" i="1" s="1"/>
  <c r="AQ72" i="1" s="1"/>
  <c r="AS72" i="1" s="1"/>
  <c r="AU72" i="1" s="1"/>
  <c r="AE71" i="1"/>
  <c r="AG71" i="1" s="1"/>
  <c r="AI71" i="1" s="1"/>
  <c r="AK71" i="1" s="1"/>
  <c r="AM71" i="1" s="1"/>
  <c r="AO71" i="1" s="1"/>
  <c r="AQ71" i="1" s="1"/>
  <c r="AS71" i="1" s="1"/>
  <c r="AU71" i="1" s="1"/>
  <c r="AE70" i="1"/>
  <c r="AG70" i="1" s="1"/>
  <c r="AI70" i="1" s="1"/>
  <c r="AK70" i="1" s="1"/>
  <c r="AM70" i="1" s="1"/>
  <c r="AO70" i="1" s="1"/>
  <c r="AQ70" i="1" s="1"/>
  <c r="AS70" i="1" s="1"/>
  <c r="AU70" i="1" s="1"/>
  <c r="AE69" i="1"/>
  <c r="AG69" i="1" s="1"/>
  <c r="AI69" i="1" s="1"/>
  <c r="AK69" i="1" s="1"/>
  <c r="AM69" i="1" s="1"/>
  <c r="AO69" i="1" s="1"/>
  <c r="AQ69" i="1" s="1"/>
  <c r="AS69" i="1" s="1"/>
  <c r="AU69" i="1" s="1"/>
  <c r="AE68" i="1"/>
  <c r="AG68" i="1" s="1"/>
  <c r="AI68" i="1" s="1"/>
  <c r="AK68" i="1" s="1"/>
  <c r="AM68" i="1" s="1"/>
  <c r="AO68" i="1" s="1"/>
  <c r="AQ68" i="1" s="1"/>
  <c r="AS68" i="1" s="1"/>
  <c r="AU68" i="1" s="1"/>
  <c r="AE66" i="1"/>
  <c r="AG66" i="1" s="1"/>
  <c r="AI66" i="1" s="1"/>
  <c r="AK66" i="1" s="1"/>
  <c r="AM66" i="1" s="1"/>
  <c r="AO66" i="1" s="1"/>
  <c r="AQ66" i="1" s="1"/>
  <c r="AS66" i="1" s="1"/>
  <c r="AU66" i="1" s="1"/>
  <c r="AE65" i="1"/>
  <c r="AG65" i="1" s="1"/>
  <c r="AI65" i="1" s="1"/>
  <c r="AK65" i="1" s="1"/>
  <c r="AM65" i="1" s="1"/>
  <c r="AO65" i="1" s="1"/>
  <c r="AQ65" i="1" s="1"/>
  <c r="AS65" i="1" s="1"/>
  <c r="AU65" i="1" s="1"/>
  <c r="AE58" i="1"/>
  <c r="AG58" i="1" s="1"/>
  <c r="AI58" i="1" s="1"/>
  <c r="AK58" i="1" s="1"/>
  <c r="AM58" i="1" s="1"/>
  <c r="AO58" i="1" s="1"/>
  <c r="AQ58" i="1" s="1"/>
  <c r="AS58" i="1" s="1"/>
  <c r="AU58" i="1" s="1"/>
  <c r="AE57" i="1"/>
  <c r="AG57" i="1" s="1"/>
  <c r="AI57" i="1" s="1"/>
  <c r="AK57" i="1" s="1"/>
  <c r="AM57" i="1" s="1"/>
  <c r="AO57" i="1" s="1"/>
  <c r="AQ57" i="1" s="1"/>
  <c r="AS57" i="1" s="1"/>
  <c r="AU57" i="1" s="1"/>
  <c r="AE56" i="1"/>
  <c r="AG56" i="1" s="1"/>
  <c r="AI56" i="1" s="1"/>
  <c r="AK56" i="1" s="1"/>
  <c r="AM56" i="1" s="1"/>
  <c r="AO56" i="1" s="1"/>
  <c r="AQ56" i="1" s="1"/>
  <c r="AS56" i="1" s="1"/>
  <c r="AU56" i="1" s="1"/>
  <c r="AE53" i="1"/>
  <c r="AG53" i="1" s="1"/>
  <c r="AI53" i="1" s="1"/>
  <c r="AK53" i="1" s="1"/>
  <c r="AM53" i="1" s="1"/>
  <c r="AO53" i="1" s="1"/>
  <c r="AQ53" i="1" s="1"/>
  <c r="AS53" i="1" s="1"/>
  <c r="AU53" i="1" s="1"/>
  <c r="AE52" i="1"/>
  <c r="AG52" i="1" s="1"/>
  <c r="AI52" i="1" s="1"/>
  <c r="AK52" i="1" s="1"/>
  <c r="AM52" i="1" s="1"/>
  <c r="AO52" i="1" s="1"/>
  <c r="AQ52" i="1" s="1"/>
  <c r="AS52" i="1" s="1"/>
  <c r="AU52" i="1" s="1"/>
  <c r="AE51" i="1"/>
  <c r="AG51" i="1" s="1"/>
  <c r="AI51" i="1" s="1"/>
  <c r="AK51" i="1" s="1"/>
  <c r="AM51" i="1" s="1"/>
  <c r="AO51" i="1" s="1"/>
  <c r="AQ51" i="1" s="1"/>
  <c r="AS51" i="1" s="1"/>
  <c r="AU51" i="1" s="1"/>
  <c r="AE50" i="1"/>
  <c r="AG50" i="1" s="1"/>
  <c r="AI50" i="1" s="1"/>
  <c r="AK50" i="1" s="1"/>
  <c r="AM50" i="1" s="1"/>
  <c r="AO50" i="1" s="1"/>
  <c r="AQ50" i="1" s="1"/>
  <c r="AS50" i="1" s="1"/>
  <c r="AU50" i="1" s="1"/>
  <c r="AE49" i="1"/>
  <c r="AG49" i="1" s="1"/>
  <c r="AI49" i="1" s="1"/>
  <c r="AK49" i="1" s="1"/>
  <c r="AM49" i="1" s="1"/>
  <c r="AO49" i="1" s="1"/>
  <c r="AQ49" i="1" s="1"/>
  <c r="AS49" i="1" s="1"/>
  <c r="AU49" i="1" s="1"/>
  <c r="AE48" i="1"/>
  <c r="AG48" i="1" s="1"/>
  <c r="AI48" i="1" s="1"/>
  <c r="AK48" i="1" s="1"/>
  <c r="AM48" i="1" s="1"/>
  <c r="AO48" i="1" s="1"/>
  <c r="AQ48" i="1" s="1"/>
  <c r="AS48" i="1" s="1"/>
  <c r="AU48" i="1" s="1"/>
  <c r="AE47" i="1"/>
  <c r="AG47" i="1" s="1"/>
  <c r="AI47" i="1" s="1"/>
  <c r="AK47" i="1" s="1"/>
  <c r="AM47" i="1" s="1"/>
  <c r="AO47" i="1" s="1"/>
  <c r="AQ47" i="1" s="1"/>
  <c r="AS47" i="1" s="1"/>
  <c r="AU47" i="1" s="1"/>
  <c r="AE39" i="1"/>
  <c r="AG39" i="1" s="1"/>
  <c r="AI39" i="1" s="1"/>
  <c r="AK39" i="1" s="1"/>
  <c r="AM39" i="1" s="1"/>
  <c r="AO39" i="1" s="1"/>
  <c r="AQ39" i="1" s="1"/>
  <c r="AS39" i="1" s="1"/>
  <c r="AU39" i="1" s="1"/>
  <c r="AE38" i="1"/>
  <c r="AG38" i="1" s="1"/>
  <c r="AI38" i="1" s="1"/>
  <c r="AK38" i="1" s="1"/>
  <c r="AM38" i="1" s="1"/>
  <c r="AO38" i="1" s="1"/>
  <c r="AQ38" i="1" s="1"/>
  <c r="AS38" i="1" s="1"/>
  <c r="AU38" i="1" s="1"/>
  <c r="AE37" i="1"/>
  <c r="AG37" i="1" s="1"/>
  <c r="AI37" i="1" s="1"/>
  <c r="AK37" i="1" s="1"/>
  <c r="AM37" i="1" s="1"/>
  <c r="AO37" i="1" s="1"/>
  <c r="AQ37" i="1" s="1"/>
  <c r="AS37" i="1" s="1"/>
  <c r="AU37" i="1" s="1"/>
  <c r="AE34" i="1"/>
  <c r="AG34" i="1" s="1"/>
  <c r="AI34" i="1" s="1"/>
  <c r="AK34" i="1" s="1"/>
  <c r="AM34" i="1" s="1"/>
  <c r="AO34" i="1" s="1"/>
  <c r="AQ34" i="1" s="1"/>
  <c r="AS34" i="1" s="1"/>
  <c r="AU34" i="1" s="1"/>
  <c r="AE33" i="1"/>
  <c r="AG33" i="1" s="1"/>
  <c r="AI33" i="1" s="1"/>
  <c r="AK33" i="1" s="1"/>
  <c r="AM33" i="1" s="1"/>
  <c r="AO33" i="1" s="1"/>
  <c r="AQ33" i="1" s="1"/>
  <c r="AS33" i="1" s="1"/>
  <c r="AU33" i="1" s="1"/>
  <c r="AE30" i="1"/>
  <c r="AG30" i="1" s="1"/>
  <c r="AI30" i="1" s="1"/>
  <c r="AK30" i="1" s="1"/>
  <c r="AM30" i="1" s="1"/>
  <c r="AO30" i="1" s="1"/>
  <c r="AQ30" i="1" s="1"/>
  <c r="AS30" i="1" s="1"/>
  <c r="AU30" i="1" s="1"/>
  <c r="AE25" i="1"/>
  <c r="AG25" i="1" s="1"/>
  <c r="AI25" i="1" s="1"/>
  <c r="AK25" i="1" s="1"/>
  <c r="AM25" i="1" s="1"/>
  <c r="AO25" i="1" s="1"/>
  <c r="AQ25" i="1" s="1"/>
  <c r="AS25" i="1" s="1"/>
  <c r="AU25" i="1" s="1"/>
  <c r="AE23" i="1"/>
  <c r="AG23" i="1" s="1"/>
  <c r="AI23" i="1" s="1"/>
  <c r="AK23" i="1" s="1"/>
  <c r="AM23" i="1" s="1"/>
  <c r="AO23" i="1" s="1"/>
  <c r="AQ23" i="1" s="1"/>
  <c r="AS23" i="1" s="1"/>
  <c r="AU23" i="1" s="1"/>
  <c r="AE22" i="1"/>
  <c r="AG22" i="1" s="1"/>
  <c r="AI22" i="1" s="1"/>
  <c r="AK22" i="1" s="1"/>
  <c r="AM22" i="1" s="1"/>
  <c r="AO22" i="1" s="1"/>
  <c r="AQ22" i="1" s="1"/>
  <c r="AS22" i="1" s="1"/>
  <c r="AU22" i="1" s="1"/>
  <c r="AE21" i="1"/>
  <c r="AG21" i="1" s="1"/>
  <c r="AI21" i="1" s="1"/>
  <c r="AK21" i="1" s="1"/>
  <c r="AM21" i="1" s="1"/>
  <c r="AO21" i="1" s="1"/>
  <c r="AQ21" i="1" s="1"/>
  <c r="AS21" i="1" s="1"/>
  <c r="AU21" i="1" s="1"/>
  <c r="F244" i="1"/>
  <c r="H244" i="1" s="1"/>
  <c r="J244" i="1" s="1"/>
  <c r="L244" i="1" s="1"/>
  <c r="N244" i="1" s="1"/>
  <c r="P244" i="1" s="1"/>
  <c r="R244" i="1" s="1"/>
  <c r="T244" i="1" s="1"/>
  <c r="V244" i="1" s="1"/>
  <c r="X244" i="1" s="1"/>
  <c r="Z244" i="1" s="1"/>
  <c r="AB244" i="1" s="1"/>
  <c r="F243" i="1"/>
  <c r="H243" i="1" s="1"/>
  <c r="J243" i="1" s="1"/>
  <c r="L243" i="1" s="1"/>
  <c r="N243" i="1" s="1"/>
  <c r="P243" i="1" s="1"/>
  <c r="R243" i="1" s="1"/>
  <c r="T243" i="1" s="1"/>
  <c r="V243" i="1" s="1"/>
  <c r="X243" i="1" s="1"/>
  <c r="Z243" i="1" s="1"/>
  <c r="AB243" i="1" s="1"/>
  <c r="F242" i="1"/>
  <c r="H242" i="1" s="1"/>
  <c r="J242" i="1" s="1"/>
  <c r="L242" i="1" s="1"/>
  <c r="N242" i="1" s="1"/>
  <c r="P242" i="1" s="1"/>
  <c r="R242" i="1" s="1"/>
  <c r="T242" i="1" s="1"/>
  <c r="V242" i="1" s="1"/>
  <c r="X242" i="1" s="1"/>
  <c r="Z242" i="1" s="1"/>
  <c r="AB242" i="1" s="1"/>
  <c r="F241" i="1"/>
  <c r="H241" i="1" s="1"/>
  <c r="J241" i="1" s="1"/>
  <c r="L241" i="1" s="1"/>
  <c r="N241" i="1" s="1"/>
  <c r="P241" i="1" s="1"/>
  <c r="R241" i="1" s="1"/>
  <c r="T241" i="1" s="1"/>
  <c r="V241" i="1" s="1"/>
  <c r="X241" i="1" s="1"/>
  <c r="Z241" i="1" s="1"/>
  <c r="AB241" i="1" s="1"/>
  <c r="F240" i="1"/>
  <c r="H240" i="1" s="1"/>
  <c r="J240" i="1" s="1"/>
  <c r="L240" i="1" s="1"/>
  <c r="N240" i="1" s="1"/>
  <c r="P240" i="1" s="1"/>
  <c r="R240" i="1" s="1"/>
  <c r="T240" i="1" s="1"/>
  <c r="V240" i="1" s="1"/>
  <c r="X240" i="1" s="1"/>
  <c r="Z240" i="1" s="1"/>
  <c r="AB240" i="1" s="1"/>
  <c r="F239" i="1"/>
  <c r="H239" i="1" s="1"/>
  <c r="J239" i="1" s="1"/>
  <c r="L239" i="1" s="1"/>
  <c r="N239" i="1" s="1"/>
  <c r="P239" i="1" s="1"/>
  <c r="R239" i="1" s="1"/>
  <c r="T239" i="1" s="1"/>
  <c r="V239" i="1" s="1"/>
  <c r="X239" i="1" s="1"/>
  <c r="Z239" i="1" s="1"/>
  <c r="AB239" i="1" s="1"/>
  <c r="F238" i="1"/>
  <c r="H238" i="1" s="1"/>
  <c r="J238" i="1" s="1"/>
  <c r="L238" i="1" s="1"/>
  <c r="N238" i="1" s="1"/>
  <c r="P238" i="1" s="1"/>
  <c r="R238" i="1" s="1"/>
  <c r="T238" i="1" s="1"/>
  <c r="V238" i="1" s="1"/>
  <c r="X238" i="1" s="1"/>
  <c r="Z238" i="1" s="1"/>
  <c r="AB238" i="1" s="1"/>
  <c r="F237" i="1"/>
  <c r="H237" i="1" s="1"/>
  <c r="J237" i="1" s="1"/>
  <c r="L237" i="1" s="1"/>
  <c r="N237" i="1" s="1"/>
  <c r="P237" i="1" s="1"/>
  <c r="R237" i="1" s="1"/>
  <c r="T237" i="1" s="1"/>
  <c r="V237" i="1" s="1"/>
  <c r="X237" i="1" s="1"/>
  <c r="Z237" i="1" s="1"/>
  <c r="AB237" i="1" s="1"/>
  <c r="F236" i="1"/>
  <c r="H236" i="1" s="1"/>
  <c r="J236" i="1" s="1"/>
  <c r="L236" i="1" s="1"/>
  <c r="N236" i="1" s="1"/>
  <c r="P236" i="1" s="1"/>
  <c r="R236" i="1" s="1"/>
  <c r="T236" i="1" s="1"/>
  <c r="V236" i="1" s="1"/>
  <c r="X236" i="1" s="1"/>
  <c r="Z236" i="1" s="1"/>
  <c r="AB236" i="1" s="1"/>
  <c r="F235" i="1"/>
  <c r="H235" i="1" s="1"/>
  <c r="J235" i="1" s="1"/>
  <c r="L235" i="1" s="1"/>
  <c r="N235" i="1" s="1"/>
  <c r="P235" i="1" s="1"/>
  <c r="R235" i="1" s="1"/>
  <c r="T235" i="1" s="1"/>
  <c r="V235" i="1" s="1"/>
  <c r="X235" i="1" s="1"/>
  <c r="Z235" i="1" s="1"/>
  <c r="AB235" i="1" s="1"/>
  <c r="F234" i="1"/>
  <c r="H234" i="1" s="1"/>
  <c r="J234" i="1" s="1"/>
  <c r="L234" i="1" s="1"/>
  <c r="N234" i="1" s="1"/>
  <c r="P234" i="1" s="1"/>
  <c r="R234" i="1" s="1"/>
  <c r="T234" i="1" s="1"/>
  <c r="V234" i="1" s="1"/>
  <c r="X234" i="1" s="1"/>
  <c r="Z234" i="1" s="1"/>
  <c r="AB234" i="1" s="1"/>
  <c r="F230" i="1"/>
  <c r="H230" i="1" s="1"/>
  <c r="J230" i="1" s="1"/>
  <c r="L230" i="1" s="1"/>
  <c r="N230" i="1" s="1"/>
  <c r="P230" i="1" s="1"/>
  <c r="R230" i="1" s="1"/>
  <c r="T230" i="1" s="1"/>
  <c r="V230" i="1" s="1"/>
  <c r="X230" i="1" s="1"/>
  <c r="Z230" i="1" s="1"/>
  <c r="AB230" i="1" s="1"/>
  <c r="F229" i="1"/>
  <c r="H229" i="1" s="1"/>
  <c r="J229" i="1" s="1"/>
  <c r="L229" i="1" s="1"/>
  <c r="N229" i="1" s="1"/>
  <c r="P229" i="1" s="1"/>
  <c r="R229" i="1" s="1"/>
  <c r="T229" i="1" s="1"/>
  <c r="V229" i="1" s="1"/>
  <c r="X229" i="1" s="1"/>
  <c r="Z229" i="1" s="1"/>
  <c r="AB229" i="1" s="1"/>
  <c r="F228" i="1"/>
  <c r="H228" i="1" s="1"/>
  <c r="J228" i="1" s="1"/>
  <c r="L228" i="1" s="1"/>
  <c r="N228" i="1" s="1"/>
  <c r="P228" i="1" s="1"/>
  <c r="R228" i="1" s="1"/>
  <c r="T228" i="1" s="1"/>
  <c r="V228" i="1" s="1"/>
  <c r="X228" i="1" s="1"/>
  <c r="Z228" i="1" s="1"/>
  <c r="AB228" i="1" s="1"/>
  <c r="F227" i="1"/>
  <c r="H227" i="1" s="1"/>
  <c r="J227" i="1" s="1"/>
  <c r="L227" i="1" s="1"/>
  <c r="N227" i="1" s="1"/>
  <c r="P227" i="1" s="1"/>
  <c r="R227" i="1" s="1"/>
  <c r="T227" i="1" s="1"/>
  <c r="V227" i="1" s="1"/>
  <c r="X227" i="1" s="1"/>
  <c r="Z227" i="1" s="1"/>
  <c r="AB227" i="1" s="1"/>
  <c r="F226" i="1"/>
  <c r="H226" i="1" s="1"/>
  <c r="J226" i="1" s="1"/>
  <c r="L226" i="1" s="1"/>
  <c r="N226" i="1" s="1"/>
  <c r="P226" i="1" s="1"/>
  <c r="R226" i="1" s="1"/>
  <c r="T226" i="1" s="1"/>
  <c r="V226" i="1" s="1"/>
  <c r="X226" i="1" s="1"/>
  <c r="Z226" i="1" s="1"/>
  <c r="AB226" i="1" s="1"/>
  <c r="F225" i="1"/>
  <c r="H225" i="1" s="1"/>
  <c r="J225" i="1" s="1"/>
  <c r="L225" i="1" s="1"/>
  <c r="N225" i="1" s="1"/>
  <c r="P225" i="1" s="1"/>
  <c r="R225" i="1" s="1"/>
  <c r="T225" i="1" s="1"/>
  <c r="V225" i="1" s="1"/>
  <c r="X225" i="1" s="1"/>
  <c r="Z225" i="1" s="1"/>
  <c r="AB225" i="1" s="1"/>
  <c r="F222" i="1"/>
  <c r="H222" i="1" s="1"/>
  <c r="J222" i="1" s="1"/>
  <c r="L222" i="1" s="1"/>
  <c r="N222" i="1" s="1"/>
  <c r="P222" i="1" s="1"/>
  <c r="R222" i="1" s="1"/>
  <c r="T222" i="1" s="1"/>
  <c r="V222" i="1" s="1"/>
  <c r="X222" i="1" s="1"/>
  <c r="Z222" i="1" s="1"/>
  <c r="AB222" i="1" s="1"/>
  <c r="F221" i="1"/>
  <c r="H221" i="1" s="1"/>
  <c r="J221" i="1" s="1"/>
  <c r="L221" i="1" s="1"/>
  <c r="N221" i="1" s="1"/>
  <c r="P221" i="1" s="1"/>
  <c r="R221" i="1" s="1"/>
  <c r="T221" i="1" s="1"/>
  <c r="V221" i="1" s="1"/>
  <c r="X221" i="1" s="1"/>
  <c r="Z221" i="1" s="1"/>
  <c r="AB221" i="1" s="1"/>
  <c r="F220" i="1"/>
  <c r="H220" i="1" s="1"/>
  <c r="J220" i="1" s="1"/>
  <c r="L220" i="1" s="1"/>
  <c r="N220" i="1" s="1"/>
  <c r="P220" i="1" s="1"/>
  <c r="R220" i="1" s="1"/>
  <c r="T220" i="1" s="1"/>
  <c r="V220" i="1" s="1"/>
  <c r="X220" i="1" s="1"/>
  <c r="Z220" i="1" s="1"/>
  <c r="AB220" i="1" s="1"/>
  <c r="F214" i="1"/>
  <c r="H214" i="1" s="1"/>
  <c r="J214" i="1" s="1"/>
  <c r="L214" i="1" s="1"/>
  <c r="N214" i="1" s="1"/>
  <c r="P214" i="1" s="1"/>
  <c r="R214" i="1" s="1"/>
  <c r="T214" i="1" s="1"/>
  <c r="V214" i="1" s="1"/>
  <c r="X214" i="1" s="1"/>
  <c r="Z214" i="1" s="1"/>
  <c r="AB214" i="1" s="1"/>
  <c r="F213" i="1"/>
  <c r="H213" i="1" s="1"/>
  <c r="J213" i="1" s="1"/>
  <c r="L213" i="1" s="1"/>
  <c r="N213" i="1" s="1"/>
  <c r="P213" i="1" s="1"/>
  <c r="R213" i="1" s="1"/>
  <c r="T213" i="1" s="1"/>
  <c r="V213" i="1" s="1"/>
  <c r="X213" i="1" s="1"/>
  <c r="Z213" i="1" s="1"/>
  <c r="AB213" i="1" s="1"/>
  <c r="F204" i="1"/>
  <c r="H204" i="1" s="1"/>
  <c r="J204" i="1" s="1"/>
  <c r="L204" i="1" s="1"/>
  <c r="N204" i="1" s="1"/>
  <c r="P204" i="1" s="1"/>
  <c r="R204" i="1" s="1"/>
  <c r="T204" i="1" s="1"/>
  <c r="V204" i="1" s="1"/>
  <c r="X204" i="1" s="1"/>
  <c r="Z204" i="1" s="1"/>
  <c r="AB204" i="1" s="1"/>
  <c r="F200" i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AB200" i="1" s="1"/>
  <c r="F199" i="1"/>
  <c r="H199" i="1" s="1"/>
  <c r="J199" i="1" s="1"/>
  <c r="L199" i="1" s="1"/>
  <c r="N199" i="1" s="1"/>
  <c r="P199" i="1" s="1"/>
  <c r="R199" i="1" s="1"/>
  <c r="T199" i="1" s="1"/>
  <c r="V199" i="1" s="1"/>
  <c r="X199" i="1" s="1"/>
  <c r="Z199" i="1" s="1"/>
  <c r="AB199" i="1" s="1"/>
  <c r="F196" i="1"/>
  <c r="H196" i="1" s="1"/>
  <c r="J196" i="1" s="1"/>
  <c r="L196" i="1" s="1"/>
  <c r="N196" i="1" s="1"/>
  <c r="P196" i="1" s="1"/>
  <c r="R196" i="1" s="1"/>
  <c r="T196" i="1" s="1"/>
  <c r="V196" i="1" s="1"/>
  <c r="X196" i="1" s="1"/>
  <c r="Z196" i="1" s="1"/>
  <c r="AB196" i="1" s="1"/>
  <c r="F195" i="1"/>
  <c r="H195" i="1" s="1"/>
  <c r="J195" i="1" s="1"/>
  <c r="L195" i="1" s="1"/>
  <c r="N195" i="1" s="1"/>
  <c r="P195" i="1" s="1"/>
  <c r="R195" i="1" s="1"/>
  <c r="T195" i="1" s="1"/>
  <c r="V195" i="1" s="1"/>
  <c r="X195" i="1" s="1"/>
  <c r="Z195" i="1" s="1"/>
  <c r="AB195" i="1" s="1"/>
  <c r="F192" i="1"/>
  <c r="H192" i="1" s="1"/>
  <c r="J192" i="1" s="1"/>
  <c r="L192" i="1" s="1"/>
  <c r="N192" i="1" s="1"/>
  <c r="P192" i="1" s="1"/>
  <c r="R192" i="1" s="1"/>
  <c r="T192" i="1" s="1"/>
  <c r="V192" i="1" s="1"/>
  <c r="X192" i="1" s="1"/>
  <c r="Z192" i="1" s="1"/>
  <c r="AB192" i="1" s="1"/>
  <c r="F191" i="1"/>
  <c r="H191" i="1" s="1"/>
  <c r="J191" i="1" s="1"/>
  <c r="L191" i="1" s="1"/>
  <c r="N191" i="1" s="1"/>
  <c r="P191" i="1" s="1"/>
  <c r="R191" i="1" s="1"/>
  <c r="T191" i="1" s="1"/>
  <c r="V191" i="1" s="1"/>
  <c r="X191" i="1" s="1"/>
  <c r="Z191" i="1" s="1"/>
  <c r="AB191" i="1" s="1"/>
  <c r="F188" i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AB188" i="1" s="1"/>
  <c r="F187" i="1"/>
  <c r="H187" i="1" s="1"/>
  <c r="J187" i="1" s="1"/>
  <c r="L187" i="1" s="1"/>
  <c r="N187" i="1" s="1"/>
  <c r="P187" i="1" s="1"/>
  <c r="R187" i="1" s="1"/>
  <c r="T187" i="1" s="1"/>
  <c r="V187" i="1" s="1"/>
  <c r="X187" i="1" s="1"/>
  <c r="Z187" i="1" s="1"/>
  <c r="AB187" i="1" s="1"/>
  <c r="F184" i="1"/>
  <c r="H184" i="1" s="1"/>
  <c r="J184" i="1" s="1"/>
  <c r="L184" i="1" s="1"/>
  <c r="N184" i="1" s="1"/>
  <c r="P184" i="1" s="1"/>
  <c r="R184" i="1" s="1"/>
  <c r="T184" i="1" s="1"/>
  <c r="V184" i="1" s="1"/>
  <c r="X184" i="1" s="1"/>
  <c r="Z184" i="1" s="1"/>
  <c r="AB184" i="1" s="1"/>
  <c r="F183" i="1"/>
  <c r="H183" i="1" s="1"/>
  <c r="J183" i="1" s="1"/>
  <c r="L183" i="1" s="1"/>
  <c r="N183" i="1" s="1"/>
  <c r="P183" i="1" s="1"/>
  <c r="R183" i="1" s="1"/>
  <c r="T183" i="1" s="1"/>
  <c r="V183" i="1" s="1"/>
  <c r="X183" i="1" s="1"/>
  <c r="Z183" i="1" s="1"/>
  <c r="AB183" i="1" s="1"/>
  <c r="F180" i="1"/>
  <c r="H180" i="1" s="1"/>
  <c r="J180" i="1" s="1"/>
  <c r="L180" i="1" s="1"/>
  <c r="N180" i="1" s="1"/>
  <c r="P180" i="1" s="1"/>
  <c r="R180" i="1" s="1"/>
  <c r="T180" i="1" s="1"/>
  <c r="V180" i="1" s="1"/>
  <c r="X180" i="1" s="1"/>
  <c r="Z180" i="1" s="1"/>
  <c r="AB180" i="1" s="1"/>
  <c r="F179" i="1"/>
  <c r="H179" i="1" s="1"/>
  <c r="J179" i="1" s="1"/>
  <c r="L179" i="1" s="1"/>
  <c r="N179" i="1" s="1"/>
  <c r="P179" i="1" s="1"/>
  <c r="R179" i="1" s="1"/>
  <c r="T179" i="1" s="1"/>
  <c r="V179" i="1" s="1"/>
  <c r="X179" i="1" s="1"/>
  <c r="Z179" i="1" s="1"/>
  <c r="AB179" i="1" s="1"/>
  <c r="F178" i="1"/>
  <c r="H178" i="1" s="1"/>
  <c r="J178" i="1" s="1"/>
  <c r="L178" i="1" s="1"/>
  <c r="N178" i="1" s="1"/>
  <c r="P178" i="1" s="1"/>
  <c r="R178" i="1" s="1"/>
  <c r="T178" i="1" s="1"/>
  <c r="V178" i="1" s="1"/>
  <c r="X178" i="1" s="1"/>
  <c r="Z178" i="1" s="1"/>
  <c r="AB178" i="1" s="1"/>
  <c r="F175" i="1"/>
  <c r="H175" i="1" s="1"/>
  <c r="J175" i="1" s="1"/>
  <c r="L175" i="1" s="1"/>
  <c r="N175" i="1" s="1"/>
  <c r="P175" i="1" s="1"/>
  <c r="R175" i="1" s="1"/>
  <c r="T175" i="1" s="1"/>
  <c r="V175" i="1" s="1"/>
  <c r="X175" i="1" s="1"/>
  <c r="Z175" i="1" s="1"/>
  <c r="AB175" i="1" s="1"/>
  <c r="F174" i="1"/>
  <c r="H174" i="1" s="1"/>
  <c r="J174" i="1" s="1"/>
  <c r="L174" i="1" s="1"/>
  <c r="N174" i="1" s="1"/>
  <c r="P174" i="1" s="1"/>
  <c r="R174" i="1" s="1"/>
  <c r="T174" i="1" s="1"/>
  <c r="V174" i="1" s="1"/>
  <c r="X174" i="1" s="1"/>
  <c r="Z174" i="1" s="1"/>
  <c r="AB174" i="1" s="1"/>
  <c r="F171" i="1"/>
  <c r="H171" i="1" s="1"/>
  <c r="J171" i="1" s="1"/>
  <c r="L171" i="1" s="1"/>
  <c r="N171" i="1" s="1"/>
  <c r="P171" i="1" s="1"/>
  <c r="R171" i="1" s="1"/>
  <c r="T171" i="1" s="1"/>
  <c r="V171" i="1" s="1"/>
  <c r="X171" i="1" s="1"/>
  <c r="Z171" i="1" s="1"/>
  <c r="AB171" i="1" s="1"/>
  <c r="F170" i="1"/>
  <c r="H170" i="1" s="1"/>
  <c r="J170" i="1" s="1"/>
  <c r="L170" i="1" s="1"/>
  <c r="N170" i="1" s="1"/>
  <c r="P170" i="1" s="1"/>
  <c r="R170" i="1" s="1"/>
  <c r="T170" i="1" s="1"/>
  <c r="V170" i="1" s="1"/>
  <c r="X170" i="1" s="1"/>
  <c r="Z170" i="1" s="1"/>
  <c r="AB170" i="1" s="1"/>
  <c r="F167" i="1"/>
  <c r="H167" i="1" s="1"/>
  <c r="J167" i="1" s="1"/>
  <c r="L167" i="1" s="1"/>
  <c r="N167" i="1" s="1"/>
  <c r="P167" i="1" s="1"/>
  <c r="R167" i="1" s="1"/>
  <c r="T167" i="1" s="1"/>
  <c r="V167" i="1" s="1"/>
  <c r="X167" i="1" s="1"/>
  <c r="Z167" i="1" s="1"/>
  <c r="AB167" i="1" s="1"/>
  <c r="F166" i="1"/>
  <c r="H166" i="1" s="1"/>
  <c r="J166" i="1" s="1"/>
  <c r="L166" i="1" s="1"/>
  <c r="N166" i="1" s="1"/>
  <c r="P166" i="1" s="1"/>
  <c r="R166" i="1" s="1"/>
  <c r="T166" i="1" s="1"/>
  <c r="V166" i="1" s="1"/>
  <c r="X166" i="1" s="1"/>
  <c r="Z166" i="1" s="1"/>
  <c r="AB166" i="1" s="1"/>
  <c r="F165" i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AB165" i="1" s="1"/>
  <c r="F164" i="1"/>
  <c r="H164" i="1" s="1"/>
  <c r="J164" i="1" s="1"/>
  <c r="L164" i="1" s="1"/>
  <c r="N164" i="1" s="1"/>
  <c r="P164" i="1" s="1"/>
  <c r="R164" i="1" s="1"/>
  <c r="T164" i="1" s="1"/>
  <c r="V164" i="1" s="1"/>
  <c r="X164" i="1" s="1"/>
  <c r="Z164" i="1" s="1"/>
  <c r="AB164" i="1" s="1"/>
  <c r="F163" i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AB163" i="1" s="1"/>
  <c r="F162" i="1"/>
  <c r="H162" i="1" s="1"/>
  <c r="J162" i="1" s="1"/>
  <c r="L162" i="1" s="1"/>
  <c r="N162" i="1" s="1"/>
  <c r="P162" i="1" s="1"/>
  <c r="R162" i="1" s="1"/>
  <c r="T162" i="1" s="1"/>
  <c r="V162" i="1" s="1"/>
  <c r="X162" i="1" s="1"/>
  <c r="Z162" i="1" s="1"/>
  <c r="AB162" i="1" s="1"/>
  <c r="F161" i="1"/>
  <c r="H161" i="1" s="1"/>
  <c r="J161" i="1" s="1"/>
  <c r="L161" i="1" s="1"/>
  <c r="N161" i="1" s="1"/>
  <c r="P161" i="1" s="1"/>
  <c r="R161" i="1" s="1"/>
  <c r="T161" i="1" s="1"/>
  <c r="V161" i="1" s="1"/>
  <c r="X161" i="1" s="1"/>
  <c r="Z161" i="1" s="1"/>
  <c r="AB161" i="1" s="1"/>
  <c r="F151" i="1"/>
  <c r="H151" i="1" s="1"/>
  <c r="J151" i="1" s="1"/>
  <c r="L151" i="1" s="1"/>
  <c r="N151" i="1" s="1"/>
  <c r="P151" i="1" s="1"/>
  <c r="R151" i="1" s="1"/>
  <c r="T151" i="1" s="1"/>
  <c r="V151" i="1" s="1"/>
  <c r="X151" i="1" s="1"/>
  <c r="Z151" i="1" s="1"/>
  <c r="AB151" i="1" s="1"/>
  <c r="F150" i="1"/>
  <c r="H150" i="1" s="1"/>
  <c r="J150" i="1" s="1"/>
  <c r="L150" i="1" s="1"/>
  <c r="N150" i="1" s="1"/>
  <c r="P150" i="1" s="1"/>
  <c r="R150" i="1" s="1"/>
  <c r="T150" i="1" s="1"/>
  <c r="V150" i="1" s="1"/>
  <c r="X150" i="1" s="1"/>
  <c r="Z150" i="1" s="1"/>
  <c r="AB150" i="1" s="1"/>
  <c r="F149" i="1"/>
  <c r="H149" i="1" s="1"/>
  <c r="J149" i="1" s="1"/>
  <c r="L149" i="1" s="1"/>
  <c r="N149" i="1" s="1"/>
  <c r="P149" i="1" s="1"/>
  <c r="R149" i="1" s="1"/>
  <c r="T149" i="1" s="1"/>
  <c r="V149" i="1" s="1"/>
  <c r="X149" i="1" s="1"/>
  <c r="Z149" i="1" s="1"/>
  <c r="AB149" i="1" s="1"/>
  <c r="F148" i="1"/>
  <c r="H148" i="1" s="1"/>
  <c r="J148" i="1" s="1"/>
  <c r="L148" i="1" s="1"/>
  <c r="N148" i="1" s="1"/>
  <c r="P148" i="1" s="1"/>
  <c r="R148" i="1" s="1"/>
  <c r="T148" i="1" s="1"/>
  <c r="V148" i="1" s="1"/>
  <c r="X148" i="1" s="1"/>
  <c r="Z148" i="1" s="1"/>
  <c r="AB148" i="1" s="1"/>
  <c r="F147" i="1"/>
  <c r="H147" i="1" s="1"/>
  <c r="J147" i="1" s="1"/>
  <c r="L147" i="1" s="1"/>
  <c r="N147" i="1" s="1"/>
  <c r="P147" i="1" s="1"/>
  <c r="R147" i="1" s="1"/>
  <c r="T147" i="1" s="1"/>
  <c r="V147" i="1" s="1"/>
  <c r="X147" i="1" s="1"/>
  <c r="Z147" i="1" s="1"/>
  <c r="AB147" i="1" s="1"/>
  <c r="F146" i="1"/>
  <c r="H146" i="1" s="1"/>
  <c r="J146" i="1" s="1"/>
  <c r="L146" i="1" s="1"/>
  <c r="N146" i="1" s="1"/>
  <c r="P146" i="1" s="1"/>
  <c r="R146" i="1" s="1"/>
  <c r="T146" i="1" s="1"/>
  <c r="V146" i="1" s="1"/>
  <c r="X146" i="1" s="1"/>
  <c r="Z146" i="1" s="1"/>
  <c r="AB146" i="1" s="1"/>
  <c r="F145" i="1"/>
  <c r="H145" i="1" s="1"/>
  <c r="J145" i="1" s="1"/>
  <c r="L145" i="1" s="1"/>
  <c r="N145" i="1" s="1"/>
  <c r="P145" i="1" s="1"/>
  <c r="R145" i="1" s="1"/>
  <c r="T145" i="1" s="1"/>
  <c r="V145" i="1" s="1"/>
  <c r="X145" i="1" s="1"/>
  <c r="Z145" i="1" s="1"/>
  <c r="AB145" i="1" s="1"/>
  <c r="F144" i="1"/>
  <c r="H144" i="1" s="1"/>
  <c r="J144" i="1" s="1"/>
  <c r="L144" i="1" s="1"/>
  <c r="N144" i="1" s="1"/>
  <c r="P144" i="1" s="1"/>
  <c r="R144" i="1" s="1"/>
  <c r="T144" i="1" s="1"/>
  <c r="V144" i="1" s="1"/>
  <c r="X144" i="1" s="1"/>
  <c r="Z144" i="1" s="1"/>
  <c r="AB144" i="1" s="1"/>
  <c r="F143" i="1"/>
  <c r="H143" i="1" s="1"/>
  <c r="J143" i="1" s="1"/>
  <c r="L143" i="1" s="1"/>
  <c r="N143" i="1" s="1"/>
  <c r="P143" i="1" s="1"/>
  <c r="R143" i="1" s="1"/>
  <c r="T143" i="1" s="1"/>
  <c r="V143" i="1" s="1"/>
  <c r="X143" i="1" s="1"/>
  <c r="Z143" i="1" s="1"/>
  <c r="AB143" i="1" s="1"/>
  <c r="F142" i="1"/>
  <c r="H142" i="1" s="1"/>
  <c r="J142" i="1" s="1"/>
  <c r="L142" i="1" s="1"/>
  <c r="N142" i="1" s="1"/>
  <c r="P142" i="1" s="1"/>
  <c r="R142" i="1" s="1"/>
  <c r="T142" i="1" s="1"/>
  <c r="V142" i="1" s="1"/>
  <c r="X142" i="1" s="1"/>
  <c r="Z142" i="1" s="1"/>
  <c r="AB142" i="1" s="1"/>
  <c r="F141" i="1"/>
  <c r="H141" i="1" s="1"/>
  <c r="J141" i="1" s="1"/>
  <c r="L141" i="1" s="1"/>
  <c r="N141" i="1" s="1"/>
  <c r="P141" i="1" s="1"/>
  <c r="R141" i="1" s="1"/>
  <c r="T141" i="1" s="1"/>
  <c r="V141" i="1" s="1"/>
  <c r="X141" i="1" s="1"/>
  <c r="Z141" i="1" s="1"/>
  <c r="AB141" i="1" s="1"/>
  <c r="F140" i="1"/>
  <c r="H140" i="1" s="1"/>
  <c r="J140" i="1" s="1"/>
  <c r="L140" i="1" s="1"/>
  <c r="N140" i="1" s="1"/>
  <c r="P140" i="1" s="1"/>
  <c r="R140" i="1" s="1"/>
  <c r="T140" i="1" s="1"/>
  <c r="V140" i="1" s="1"/>
  <c r="X140" i="1" s="1"/>
  <c r="Z140" i="1" s="1"/>
  <c r="AB140" i="1" s="1"/>
  <c r="F139" i="1"/>
  <c r="H139" i="1" s="1"/>
  <c r="J139" i="1" s="1"/>
  <c r="L139" i="1" s="1"/>
  <c r="N139" i="1" s="1"/>
  <c r="P139" i="1" s="1"/>
  <c r="R139" i="1" s="1"/>
  <c r="T139" i="1" s="1"/>
  <c r="V139" i="1" s="1"/>
  <c r="X139" i="1" s="1"/>
  <c r="Z139" i="1" s="1"/>
  <c r="AB139" i="1" s="1"/>
  <c r="F125" i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AB125" i="1" s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AB124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Z121" i="1" s="1"/>
  <c r="AB121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AB118" i="1" s="1"/>
  <c r="F115" i="1"/>
  <c r="H115" i="1" s="1"/>
  <c r="J115" i="1" s="1"/>
  <c r="L115" i="1" s="1"/>
  <c r="N115" i="1" s="1"/>
  <c r="P115" i="1" s="1"/>
  <c r="R115" i="1" s="1"/>
  <c r="T115" i="1" s="1"/>
  <c r="V115" i="1" s="1"/>
  <c r="X115" i="1" s="1"/>
  <c r="Z115" i="1" s="1"/>
  <c r="AB115" i="1" s="1"/>
  <c r="F114" i="1"/>
  <c r="H114" i="1" s="1"/>
  <c r="J114" i="1" s="1"/>
  <c r="L114" i="1" s="1"/>
  <c r="N114" i="1" s="1"/>
  <c r="P114" i="1" s="1"/>
  <c r="R114" i="1" s="1"/>
  <c r="T114" i="1" s="1"/>
  <c r="V114" i="1" s="1"/>
  <c r="X114" i="1" s="1"/>
  <c r="Z114" i="1" s="1"/>
  <c r="AB114" i="1" s="1"/>
  <c r="F113" i="1"/>
  <c r="H113" i="1" s="1"/>
  <c r="J113" i="1" s="1"/>
  <c r="L113" i="1" s="1"/>
  <c r="N113" i="1" s="1"/>
  <c r="P113" i="1" s="1"/>
  <c r="R113" i="1" s="1"/>
  <c r="T113" i="1" s="1"/>
  <c r="V113" i="1" s="1"/>
  <c r="X113" i="1" s="1"/>
  <c r="Z113" i="1" s="1"/>
  <c r="AB113" i="1" s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AB110" i="1" s="1"/>
  <c r="F108" i="1"/>
  <c r="H108" i="1" s="1"/>
  <c r="J108" i="1" s="1"/>
  <c r="L108" i="1" s="1"/>
  <c r="N108" i="1" s="1"/>
  <c r="P108" i="1" s="1"/>
  <c r="R108" i="1" s="1"/>
  <c r="T108" i="1" s="1"/>
  <c r="V108" i="1" s="1"/>
  <c r="X108" i="1" s="1"/>
  <c r="Z108" i="1" s="1"/>
  <c r="AB108" i="1" s="1"/>
  <c r="F107" i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AB107" i="1" s="1"/>
  <c r="F105" i="1"/>
  <c r="H105" i="1" s="1"/>
  <c r="J105" i="1" s="1"/>
  <c r="L105" i="1" s="1"/>
  <c r="N105" i="1" s="1"/>
  <c r="P105" i="1" s="1"/>
  <c r="R105" i="1" s="1"/>
  <c r="T105" i="1" s="1"/>
  <c r="V105" i="1" s="1"/>
  <c r="X105" i="1" s="1"/>
  <c r="Z105" i="1" s="1"/>
  <c r="AB105" i="1" s="1"/>
  <c r="F104" i="1"/>
  <c r="H104" i="1" s="1"/>
  <c r="J104" i="1" s="1"/>
  <c r="L104" i="1" s="1"/>
  <c r="N104" i="1" s="1"/>
  <c r="P104" i="1" s="1"/>
  <c r="R104" i="1" s="1"/>
  <c r="T104" i="1" s="1"/>
  <c r="V104" i="1" s="1"/>
  <c r="X104" i="1" s="1"/>
  <c r="Z104" i="1" s="1"/>
  <c r="AB104" i="1" s="1"/>
  <c r="F102" i="1"/>
  <c r="H102" i="1" s="1"/>
  <c r="J102" i="1" s="1"/>
  <c r="L102" i="1" s="1"/>
  <c r="N102" i="1" s="1"/>
  <c r="P102" i="1" s="1"/>
  <c r="R102" i="1" s="1"/>
  <c r="T102" i="1" s="1"/>
  <c r="V102" i="1" s="1"/>
  <c r="X102" i="1" s="1"/>
  <c r="Z102" i="1" s="1"/>
  <c r="AB102" i="1" s="1"/>
  <c r="F101" i="1"/>
  <c r="H101" i="1" s="1"/>
  <c r="J101" i="1" s="1"/>
  <c r="L101" i="1" s="1"/>
  <c r="N101" i="1" s="1"/>
  <c r="P101" i="1" s="1"/>
  <c r="R101" i="1" s="1"/>
  <c r="T101" i="1" s="1"/>
  <c r="V101" i="1" s="1"/>
  <c r="X101" i="1" s="1"/>
  <c r="Z101" i="1" s="1"/>
  <c r="AB101" i="1" s="1"/>
  <c r="F100" i="1"/>
  <c r="H100" i="1" s="1"/>
  <c r="J100" i="1" s="1"/>
  <c r="L100" i="1" s="1"/>
  <c r="N100" i="1" s="1"/>
  <c r="P100" i="1" s="1"/>
  <c r="R100" i="1" s="1"/>
  <c r="T100" i="1" s="1"/>
  <c r="V100" i="1" s="1"/>
  <c r="X100" i="1" s="1"/>
  <c r="Z100" i="1" s="1"/>
  <c r="AB100" i="1" s="1"/>
  <c r="F99" i="1"/>
  <c r="H99" i="1" s="1"/>
  <c r="J99" i="1" s="1"/>
  <c r="L99" i="1" s="1"/>
  <c r="N99" i="1" s="1"/>
  <c r="P99" i="1" s="1"/>
  <c r="R99" i="1" s="1"/>
  <c r="T99" i="1" s="1"/>
  <c r="V99" i="1" s="1"/>
  <c r="X99" i="1" s="1"/>
  <c r="Z99" i="1" s="1"/>
  <c r="AB99" i="1" s="1"/>
  <c r="F98" i="1"/>
  <c r="H98" i="1" s="1"/>
  <c r="J98" i="1" s="1"/>
  <c r="L98" i="1" s="1"/>
  <c r="N98" i="1" s="1"/>
  <c r="P98" i="1" s="1"/>
  <c r="R98" i="1" s="1"/>
  <c r="T98" i="1" s="1"/>
  <c r="V98" i="1" s="1"/>
  <c r="X98" i="1" s="1"/>
  <c r="Z98" i="1" s="1"/>
  <c r="AB98" i="1" s="1"/>
  <c r="F96" i="1"/>
  <c r="H96" i="1" s="1"/>
  <c r="J96" i="1" s="1"/>
  <c r="L96" i="1" s="1"/>
  <c r="N96" i="1" s="1"/>
  <c r="P96" i="1" s="1"/>
  <c r="R96" i="1" s="1"/>
  <c r="T96" i="1" s="1"/>
  <c r="V96" i="1" s="1"/>
  <c r="X96" i="1" s="1"/>
  <c r="Z96" i="1" s="1"/>
  <c r="AB96" i="1" s="1"/>
  <c r="F95" i="1"/>
  <c r="H95" i="1" s="1"/>
  <c r="J95" i="1" s="1"/>
  <c r="L95" i="1" s="1"/>
  <c r="N95" i="1" s="1"/>
  <c r="P95" i="1" s="1"/>
  <c r="R95" i="1" s="1"/>
  <c r="T95" i="1" s="1"/>
  <c r="V95" i="1" s="1"/>
  <c r="X95" i="1" s="1"/>
  <c r="Z95" i="1" s="1"/>
  <c r="AB95" i="1" s="1"/>
  <c r="F93" i="1"/>
  <c r="H93" i="1" s="1"/>
  <c r="J93" i="1" s="1"/>
  <c r="L93" i="1" s="1"/>
  <c r="N93" i="1" s="1"/>
  <c r="P93" i="1" s="1"/>
  <c r="R93" i="1" s="1"/>
  <c r="T93" i="1" s="1"/>
  <c r="V93" i="1" s="1"/>
  <c r="X93" i="1" s="1"/>
  <c r="Z93" i="1" s="1"/>
  <c r="AB93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Z81" i="1" s="1"/>
  <c r="AB81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AB80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AB79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B78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Z77" i="1" s="1"/>
  <c r="AB77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AB76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AB75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AB74" i="1" s="1"/>
  <c r="F73" i="1"/>
  <c r="H73" i="1" s="1"/>
  <c r="J73" i="1" s="1"/>
  <c r="L73" i="1" s="1"/>
  <c r="N73" i="1" s="1"/>
  <c r="P73" i="1" s="1"/>
  <c r="R73" i="1" s="1"/>
  <c r="T73" i="1" s="1"/>
  <c r="V73" i="1" s="1"/>
  <c r="X73" i="1" s="1"/>
  <c r="Z73" i="1" s="1"/>
  <c r="AB73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AB72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AB71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Z70" i="1" s="1"/>
  <c r="AB70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Z69" i="1" s="1"/>
  <c r="AB69" i="1" s="1"/>
  <c r="F68" i="1"/>
  <c r="H68" i="1" s="1"/>
  <c r="J68" i="1" s="1"/>
  <c r="L68" i="1" s="1"/>
  <c r="N68" i="1" s="1"/>
  <c r="P68" i="1" s="1"/>
  <c r="R68" i="1" s="1"/>
  <c r="T68" i="1" s="1"/>
  <c r="V68" i="1" s="1"/>
  <c r="X68" i="1" s="1"/>
  <c r="Z68" i="1" s="1"/>
  <c r="AB68" i="1" s="1"/>
  <c r="F65" i="1"/>
  <c r="H65" i="1" s="1"/>
  <c r="J65" i="1" s="1"/>
  <c r="L65" i="1" s="1"/>
  <c r="N65" i="1" s="1"/>
  <c r="P65" i="1" s="1"/>
  <c r="R65" i="1" s="1"/>
  <c r="T65" i="1" s="1"/>
  <c r="V65" i="1" s="1"/>
  <c r="X65" i="1" s="1"/>
  <c r="Z65" i="1" s="1"/>
  <c r="AB65" i="1" s="1"/>
  <c r="F58" i="1"/>
  <c r="H58" i="1" s="1"/>
  <c r="J58" i="1" s="1"/>
  <c r="L58" i="1" s="1"/>
  <c r="N58" i="1" s="1"/>
  <c r="P58" i="1" s="1"/>
  <c r="R58" i="1" s="1"/>
  <c r="T58" i="1" s="1"/>
  <c r="V58" i="1" s="1"/>
  <c r="X58" i="1" s="1"/>
  <c r="Z58" i="1" s="1"/>
  <c r="AB58" i="1" s="1"/>
  <c r="F57" i="1"/>
  <c r="H57" i="1" s="1"/>
  <c r="J57" i="1" s="1"/>
  <c r="L57" i="1" s="1"/>
  <c r="N57" i="1" s="1"/>
  <c r="P57" i="1" s="1"/>
  <c r="R57" i="1" s="1"/>
  <c r="T57" i="1" s="1"/>
  <c r="V57" i="1" s="1"/>
  <c r="X57" i="1" s="1"/>
  <c r="Z57" i="1" s="1"/>
  <c r="AB57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Z56" i="1" s="1"/>
  <c r="AB56" i="1" s="1"/>
  <c r="F53" i="1"/>
  <c r="H53" i="1" s="1"/>
  <c r="J53" i="1" s="1"/>
  <c r="L53" i="1" s="1"/>
  <c r="N53" i="1" s="1"/>
  <c r="P53" i="1" s="1"/>
  <c r="R53" i="1" s="1"/>
  <c r="T53" i="1" s="1"/>
  <c r="V53" i="1" s="1"/>
  <c r="X53" i="1" s="1"/>
  <c r="Z53" i="1" s="1"/>
  <c r="AB53" i="1" s="1"/>
  <c r="F52" i="1"/>
  <c r="H52" i="1" s="1"/>
  <c r="J52" i="1" s="1"/>
  <c r="L52" i="1" s="1"/>
  <c r="N52" i="1" s="1"/>
  <c r="P52" i="1" s="1"/>
  <c r="R52" i="1" s="1"/>
  <c r="T52" i="1" s="1"/>
  <c r="V52" i="1" s="1"/>
  <c r="X52" i="1" s="1"/>
  <c r="Z52" i="1" s="1"/>
  <c r="AB52" i="1" s="1"/>
  <c r="F51" i="1"/>
  <c r="H51" i="1" s="1"/>
  <c r="J51" i="1" s="1"/>
  <c r="L51" i="1" s="1"/>
  <c r="N51" i="1" s="1"/>
  <c r="P51" i="1" s="1"/>
  <c r="R51" i="1" s="1"/>
  <c r="T51" i="1" s="1"/>
  <c r="V51" i="1" s="1"/>
  <c r="X51" i="1" s="1"/>
  <c r="Z51" i="1" s="1"/>
  <c r="AB51" i="1" s="1"/>
  <c r="F50" i="1"/>
  <c r="H50" i="1" s="1"/>
  <c r="J50" i="1" s="1"/>
  <c r="L50" i="1" s="1"/>
  <c r="N50" i="1" s="1"/>
  <c r="P50" i="1" s="1"/>
  <c r="R50" i="1" s="1"/>
  <c r="T50" i="1" s="1"/>
  <c r="V50" i="1" s="1"/>
  <c r="X50" i="1" s="1"/>
  <c r="Z50" i="1" s="1"/>
  <c r="AB50" i="1" s="1"/>
  <c r="F49" i="1"/>
  <c r="H49" i="1" s="1"/>
  <c r="J49" i="1" s="1"/>
  <c r="L49" i="1" s="1"/>
  <c r="N49" i="1" s="1"/>
  <c r="P49" i="1" s="1"/>
  <c r="R49" i="1" s="1"/>
  <c r="T49" i="1" s="1"/>
  <c r="V49" i="1" s="1"/>
  <c r="X49" i="1" s="1"/>
  <c r="Z49" i="1" s="1"/>
  <c r="AB49" i="1" s="1"/>
  <c r="F48" i="1"/>
  <c r="H48" i="1" s="1"/>
  <c r="J48" i="1" s="1"/>
  <c r="L48" i="1" s="1"/>
  <c r="N48" i="1" s="1"/>
  <c r="P48" i="1" s="1"/>
  <c r="R48" i="1" s="1"/>
  <c r="T48" i="1" s="1"/>
  <c r="V48" i="1" s="1"/>
  <c r="X48" i="1" s="1"/>
  <c r="Z48" i="1" s="1"/>
  <c r="AB48" i="1" s="1"/>
  <c r="F47" i="1"/>
  <c r="H47" i="1" s="1"/>
  <c r="J47" i="1" s="1"/>
  <c r="L47" i="1" s="1"/>
  <c r="N47" i="1" s="1"/>
  <c r="P47" i="1" s="1"/>
  <c r="R47" i="1" s="1"/>
  <c r="T47" i="1" s="1"/>
  <c r="V47" i="1" s="1"/>
  <c r="X47" i="1" s="1"/>
  <c r="Z47" i="1" s="1"/>
  <c r="AB47" i="1" s="1"/>
  <c r="F39" i="1"/>
  <c r="H39" i="1" s="1"/>
  <c r="J39" i="1" s="1"/>
  <c r="L39" i="1" s="1"/>
  <c r="N39" i="1" s="1"/>
  <c r="P39" i="1" s="1"/>
  <c r="R39" i="1" s="1"/>
  <c r="T39" i="1" s="1"/>
  <c r="V39" i="1" s="1"/>
  <c r="X39" i="1" s="1"/>
  <c r="Z39" i="1" s="1"/>
  <c r="AB39" i="1" s="1"/>
  <c r="F38" i="1"/>
  <c r="H38" i="1" s="1"/>
  <c r="J38" i="1" s="1"/>
  <c r="L38" i="1" s="1"/>
  <c r="N38" i="1" s="1"/>
  <c r="P38" i="1" s="1"/>
  <c r="R38" i="1" s="1"/>
  <c r="T38" i="1" s="1"/>
  <c r="V38" i="1" s="1"/>
  <c r="X38" i="1" s="1"/>
  <c r="Z38" i="1" s="1"/>
  <c r="AB38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Z37" i="1" s="1"/>
  <c r="AB37" i="1" s="1"/>
  <c r="F34" i="1"/>
  <c r="H34" i="1" s="1"/>
  <c r="J34" i="1" s="1"/>
  <c r="L34" i="1" s="1"/>
  <c r="N34" i="1" s="1"/>
  <c r="P34" i="1" s="1"/>
  <c r="R34" i="1" s="1"/>
  <c r="T34" i="1" s="1"/>
  <c r="V34" i="1" s="1"/>
  <c r="X34" i="1" s="1"/>
  <c r="Z34" i="1" s="1"/>
  <c r="AB34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AB33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AB25" i="1" s="1"/>
  <c r="F23" i="1"/>
  <c r="H23" i="1" s="1"/>
  <c r="J23" i="1" s="1"/>
  <c r="L23" i="1" s="1"/>
  <c r="N23" i="1" s="1"/>
  <c r="P23" i="1" s="1"/>
  <c r="R23" i="1" s="1"/>
  <c r="T23" i="1" s="1"/>
  <c r="V23" i="1" s="1"/>
  <c r="X23" i="1" s="1"/>
  <c r="Z23" i="1" s="1"/>
  <c r="AB23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AB22" i="1" s="1"/>
  <c r="F21" i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AB21" i="1" s="1"/>
  <c r="E264" i="1"/>
  <c r="E223" i="1"/>
  <c r="E216" i="1" s="1"/>
  <c r="E219" i="1"/>
  <c r="E218" i="1"/>
  <c r="E212" i="1"/>
  <c r="E202" i="1"/>
  <c r="E197" i="1"/>
  <c r="E193" i="1"/>
  <c r="E189" i="1"/>
  <c r="E185" i="1"/>
  <c r="E181" i="1"/>
  <c r="E176" i="1"/>
  <c r="E172" i="1"/>
  <c r="E168" i="1"/>
  <c r="E159" i="1"/>
  <c r="E254" i="1" s="1"/>
  <c r="E158" i="1"/>
  <c r="E137" i="1"/>
  <c r="E122" i="1"/>
  <c r="E119" i="1"/>
  <c r="E116" i="1"/>
  <c r="E111" i="1"/>
  <c r="E257" i="1"/>
  <c r="E91" i="1"/>
  <c r="E54" i="1"/>
  <c r="E45" i="1"/>
  <c r="E35" i="1"/>
  <c r="E263" i="1" s="1"/>
  <c r="AV214" i="1" l="1"/>
  <c r="AW214" i="1" s="1"/>
  <c r="AX214" i="1" s="1"/>
  <c r="AO214" i="1"/>
  <c r="AQ214" i="1" s="1"/>
  <c r="AS214" i="1" s="1"/>
  <c r="AU214" i="1" s="1"/>
  <c r="AW260" i="1"/>
  <c r="E260" i="1"/>
  <c r="E87" i="1"/>
  <c r="E133" i="1"/>
  <c r="E262" i="1"/>
  <c r="AW87" i="1"/>
  <c r="AW133" i="1"/>
  <c r="AW262" i="1"/>
  <c r="E15" i="1"/>
  <c r="AW263" i="1"/>
  <c r="AW15" i="1"/>
  <c r="E256" i="1"/>
  <c r="AW256" i="1"/>
  <c r="AW261" i="1"/>
  <c r="AW216" i="1"/>
  <c r="AW156" i="1"/>
  <c r="AW255" i="1"/>
  <c r="E255" i="1"/>
  <c r="E156" i="1"/>
  <c r="E261" i="1"/>
  <c r="AE233" i="1"/>
  <c r="AG233" i="1" s="1"/>
  <c r="AI233" i="1" s="1"/>
  <c r="AK233" i="1" s="1"/>
  <c r="AM233" i="1" s="1"/>
  <c r="AO233" i="1" s="1"/>
  <c r="AQ233" i="1" s="1"/>
  <c r="AS233" i="1" s="1"/>
  <c r="AU233" i="1" s="1"/>
  <c r="AV233" i="1"/>
  <c r="AX233" i="1" s="1"/>
  <c r="AZ233" i="1" s="1"/>
  <c r="BB233" i="1" s="1"/>
  <c r="BD233" i="1" s="1"/>
  <c r="BF233" i="1" s="1"/>
  <c r="BH233" i="1" s="1"/>
  <c r="BJ233" i="1" s="1"/>
  <c r="BL233" i="1" s="1"/>
  <c r="F233" i="1"/>
  <c r="H233" i="1" s="1"/>
  <c r="J233" i="1" s="1"/>
  <c r="L233" i="1" s="1"/>
  <c r="N233" i="1" s="1"/>
  <c r="P233" i="1" s="1"/>
  <c r="R233" i="1" s="1"/>
  <c r="T233" i="1" s="1"/>
  <c r="V233" i="1" s="1"/>
  <c r="X233" i="1" s="1"/>
  <c r="Z233" i="1" s="1"/>
  <c r="AB233" i="1" s="1"/>
  <c r="AY214" i="1" l="1"/>
  <c r="AZ214" i="1" s="1"/>
  <c r="AW264" i="1"/>
  <c r="AW212" i="1"/>
  <c r="AW252" i="1" s="1"/>
  <c r="E252" i="1"/>
  <c r="AE158" i="1"/>
  <c r="AG158" i="1" s="1"/>
  <c r="AI158" i="1" s="1"/>
  <c r="AK158" i="1" s="1"/>
  <c r="AM158" i="1" s="1"/>
  <c r="AO158" i="1" s="1"/>
  <c r="AQ158" i="1" s="1"/>
  <c r="AS158" i="1" s="1"/>
  <c r="AU158" i="1" s="1"/>
  <c r="AV158" i="1"/>
  <c r="AX158" i="1" s="1"/>
  <c r="AZ158" i="1" s="1"/>
  <c r="BB158" i="1" s="1"/>
  <c r="BD158" i="1" s="1"/>
  <c r="BF158" i="1" s="1"/>
  <c r="BH158" i="1" s="1"/>
  <c r="BJ158" i="1" s="1"/>
  <c r="BL158" i="1" s="1"/>
  <c r="AE159" i="1"/>
  <c r="AG159" i="1" s="1"/>
  <c r="AI159" i="1" s="1"/>
  <c r="AK159" i="1" s="1"/>
  <c r="AM159" i="1" s="1"/>
  <c r="AO159" i="1" s="1"/>
  <c r="AQ159" i="1" s="1"/>
  <c r="AS159" i="1" s="1"/>
  <c r="AU159" i="1" s="1"/>
  <c r="AV159" i="1"/>
  <c r="AX159" i="1" s="1"/>
  <c r="AZ159" i="1" s="1"/>
  <c r="BB159" i="1" s="1"/>
  <c r="BD159" i="1" s="1"/>
  <c r="BF159" i="1" s="1"/>
  <c r="BH159" i="1" s="1"/>
  <c r="BJ159" i="1" s="1"/>
  <c r="BL159" i="1" s="1"/>
  <c r="D158" i="1"/>
  <c r="F158" i="1" s="1"/>
  <c r="H158" i="1" s="1"/>
  <c r="J158" i="1" s="1"/>
  <c r="L158" i="1" s="1"/>
  <c r="N158" i="1" s="1"/>
  <c r="P158" i="1" s="1"/>
  <c r="R158" i="1" s="1"/>
  <c r="T158" i="1" s="1"/>
  <c r="V158" i="1" s="1"/>
  <c r="X158" i="1" s="1"/>
  <c r="Z158" i="1" s="1"/>
  <c r="AB158" i="1" s="1"/>
  <c r="D159" i="1"/>
  <c r="F159" i="1" s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AB159" i="1" s="1"/>
  <c r="AE197" i="1"/>
  <c r="AG197" i="1" s="1"/>
  <c r="AI197" i="1" s="1"/>
  <c r="AK197" i="1" s="1"/>
  <c r="AM197" i="1" s="1"/>
  <c r="AO197" i="1" s="1"/>
  <c r="AQ197" i="1" s="1"/>
  <c r="AS197" i="1" s="1"/>
  <c r="AU197" i="1" s="1"/>
  <c r="AV197" i="1"/>
  <c r="AX197" i="1" s="1"/>
  <c r="AZ197" i="1" s="1"/>
  <c r="BB197" i="1" s="1"/>
  <c r="BD197" i="1" s="1"/>
  <c r="BF197" i="1" s="1"/>
  <c r="BH197" i="1" s="1"/>
  <c r="BJ197" i="1" s="1"/>
  <c r="BL197" i="1" s="1"/>
  <c r="D197" i="1"/>
  <c r="F197" i="1" s="1"/>
  <c r="H197" i="1" s="1"/>
  <c r="J197" i="1" s="1"/>
  <c r="L197" i="1" s="1"/>
  <c r="N197" i="1" s="1"/>
  <c r="P197" i="1" s="1"/>
  <c r="R197" i="1" s="1"/>
  <c r="T197" i="1" s="1"/>
  <c r="V197" i="1" s="1"/>
  <c r="X197" i="1" s="1"/>
  <c r="Z197" i="1" s="1"/>
  <c r="AB197" i="1" s="1"/>
  <c r="BA214" i="1" l="1"/>
  <c r="BB214" i="1" s="1"/>
  <c r="AY264" i="1"/>
  <c r="AY212" i="1"/>
  <c r="AY252" i="1" s="1"/>
  <c r="AW259" i="1"/>
  <c r="AE135" i="1"/>
  <c r="AG135" i="1" s="1"/>
  <c r="AI135" i="1" s="1"/>
  <c r="AK135" i="1" s="1"/>
  <c r="AM135" i="1" s="1"/>
  <c r="AO135" i="1" s="1"/>
  <c r="AQ135" i="1" s="1"/>
  <c r="AS135" i="1" s="1"/>
  <c r="AU135" i="1" s="1"/>
  <c r="AV135" i="1"/>
  <c r="AX135" i="1" s="1"/>
  <c r="AZ135" i="1" s="1"/>
  <c r="BB135" i="1" s="1"/>
  <c r="BD135" i="1" s="1"/>
  <c r="BF135" i="1" s="1"/>
  <c r="BH135" i="1" s="1"/>
  <c r="BJ135" i="1" s="1"/>
  <c r="BL135" i="1" s="1"/>
  <c r="D135" i="1"/>
  <c r="F135" i="1" s="1"/>
  <c r="H135" i="1" s="1"/>
  <c r="J135" i="1" s="1"/>
  <c r="L135" i="1" s="1"/>
  <c r="N135" i="1" s="1"/>
  <c r="P135" i="1" s="1"/>
  <c r="R135" i="1" s="1"/>
  <c r="T135" i="1" s="1"/>
  <c r="V135" i="1" s="1"/>
  <c r="X135" i="1" s="1"/>
  <c r="Z135" i="1" s="1"/>
  <c r="AB135" i="1" s="1"/>
  <c r="BC214" i="1" l="1"/>
  <c r="BD214" i="1" s="1"/>
  <c r="BF214" i="1" s="1"/>
  <c r="BH214" i="1" s="1"/>
  <c r="BJ214" i="1" s="1"/>
  <c r="BL214" i="1" s="1"/>
  <c r="BA212" i="1"/>
  <c r="BA252" i="1" s="1"/>
  <c r="BA264" i="1"/>
  <c r="AV92" i="1"/>
  <c r="AE91" i="1"/>
  <c r="AG91" i="1" s="1"/>
  <c r="AI91" i="1" s="1"/>
  <c r="AK91" i="1" s="1"/>
  <c r="AM91" i="1" s="1"/>
  <c r="AO91" i="1" s="1"/>
  <c r="AQ91" i="1" s="1"/>
  <c r="AS91" i="1" s="1"/>
  <c r="AU91" i="1" s="1"/>
  <c r="AV91" i="1"/>
  <c r="AX91" i="1" s="1"/>
  <c r="AZ91" i="1" s="1"/>
  <c r="BB91" i="1" s="1"/>
  <c r="BD91" i="1" s="1"/>
  <c r="BF91" i="1" s="1"/>
  <c r="BH91" i="1" s="1"/>
  <c r="BJ91" i="1" s="1"/>
  <c r="BL91" i="1" s="1"/>
  <c r="D91" i="1"/>
  <c r="F91" i="1" s="1"/>
  <c r="H91" i="1" s="1"/>
  <c r="J91" i="1" s="1"/>
  <c r="L91" i="1" s="1"/>
  <c r="N91" i="1" s="1"/>
  <c r="P91" i="1" s="1"/>
  <c r="R91" i="1" s="1"/>
  <c r="T91" i="1" s="1"/>
  <c r="V91" i="1" s="1"/>
  <c r="X91" i="1" s="1"/>
  <c r="Z91" i="1" s="1"/>
  <c r="AB91" i="1" s="1"/>
  <c r="AE90" i="1"/>
  <c r="AG90" i="1" s="1"/>
  <c r="AI90" i="1" s="1"/>
  <c r="AK90" i="1" s="1"/>
  <c r="AM90" i="1" s="1"/>
  <c r="AO90" i="1" s="1"/>
  <c r="AQ90" i="1" s="1"/>
  <c r="AS90" i="1" s="1"/>
  <c r="AU90" i="1" s="1"/>
  <c r="AV90" i="1"/>
  <c r="AX90" i="1" s="1"/>
  <c r="AZ90" i="1" s="1"/>
  <c r="BB90" i="1" s="1"/>
  <c r="BD90" i="1" s="1"/>
  <c r="BF90" i="1" s="1"/>
  <c r="BH90" i="1" s="1"/>
  <c r="BJ90" i="1" s="1"/>
  <c r="BL90" i="1" s="1"/>
  <c r="D90" i="1"/>
  <c r="F90" i="1" s="1"/>
  <c r="H90" i="1" s="1"/>
  <c r="J90" i="1" s="1"/>
  <c r="L90" i="1" s="1"/>
  <c r="N90" i="1" s="1"/>
  <c r="P90" i="1" s="1"/>
  <c r="R90" i="1" s="1"/>
  <c r="T90" i="1" s="1"/>
  <c r="V90" i="1" s="1"/>
  <c r="X90" i="1" s="1"/>
  <c r="Z90" i="1" s="1"/>
  <c r="AB90" i="1" s="1"/>
  <c r="AE89" i="1"/>
  <c r="AG89" i="1" s="1"/>
  <c r="AI89" i="1" s="1"/>
  <c r="AK89" i="1" s="1"/>
  <c r="AM89" i="1" s="1"/>
  <c r="AO89" i="1" s="1"/>
  <c r="AQ89" i="1" s="1"/>
  <c r="AS89" i="1" s="1"/>
  <c r="AU89" i="1" s="1"/>
  <c r="AV89" i="1"/>
  <c r="AX89" i="1" s="1"/>
  <c r="AZ89" i="1" s="1"/>
  <c r="BB89" i="1" s="1"/>
  <c r="BD89" i="1" s="1"/>
  <c r="BF89" i="1" s="1"/>
  <c r="BH89" i="1" s="1"/>
  <c r="BJ89" i="1" s="1"/>
  <c r="BL89" i="1" s="1"/>
  <c r="F89" i="1"/>
  <c r="H89" i="1" s="1"/>
  <c r="J89" i="1" s="1"/>
  <c r="L89" i="1" s="1"/>
  <c r="N89" i="1" s="1"/>
  <c r="P89" i="1" s="1"/>
  <c r="R89" i="1" s="1"/>
  <c r="T89" i="1" s="1"/>
  <c r="V89" i="1" s="1"/>
  <c r="X89" i="1" s="1"/>
  <c r="Z89" i="1" s="1"/>
  <c r="AB89" i="1" s="1"/>
  <c r="AE122" i="1"/>
  <c r="AG122" i="1" s="1"/>
  <c r="AI122" i="1" s="1"/>
  <c r="AK122" i="1" s="1"/>
  <c r="AM122" i="1" s="1"/>
  <c r="AO122" i="1" s="1"/>
  <c r="AQ122" i="1" s="1"/>
  <c r="AS122" i="1" s="1"/>
  <c r="AU122" i="1" s="1"/>
  <c r="AV122" i="1"/>
  <c r="AX122" i="1" s="1"/>
  <c r="AZ122" i="1" s="1"/>
  <c r="BB122" i="1" s="1"/>
  <c r="BD122" i="1" s="1"/>
  <c r="BF122" i="1" s="1"/>
  <c r="BH122" i="1" s="1"/>
  <c r="BJ122" i="1" s="1"/>
  <c r="BL122" i="1" s="1"/>
  <c r="D122" i="1"/>
  <c r="F122" i="1" s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AB122" i="1" s="1"/>
  <c r="AE119" i="1"/>
  <c r="AG119" i="1" s="1"/>
  <c r="AI119" i="1" s="1"/>
  <c r="AK119" i="1" s="1"/>
  <c r="AM119" i="1" s="1"/>
  <c r="AO119" i="1" s="1"/>
  <c r="AQ119" i="1" s="1"/>
  <c r="AS119" i="1" s="1"/>
  <c r="AU119" i="1" s="1"/>
  <c r="AV119" i="1"/>
  <c r="AX119" i="1" s="1"/>
  <c r="AZ119" i="1" s="1"/>
  <c r="BB119" i="1" s="1"/>
  <c r="BD119" i="1" s="1"/>
  <c r="BF119" i="1" s="1"/>
  <c r="BH119" i="1" s="1"/>
  <c r="BJ119" i="1" s="1"/>
  <c r="BL119" i="1" s="1"/>
  <c r="D119" i="1"/>
  <c r="F119" i="1" s="1"/>
  <c r="H119" i="1" s="1"/>
  <c r="J119" i="1" s="1"/>
  <c r="L119" i="1" s="1"/>
  <c r="N119" i="1" s="1"/>
  <c r="P119" i="1" s="1"/>
  <c r="R119" i="1" s="1"/>
  <c r="T119" i="1" s="1"/>
  <c r="V119" i="1" s="1"/>
  <c r="X119" i="1" s="1"/>
  <c r="Z119" i="1" s="1"/>
  <c r="AB119" i="1" s="1"/>
  <c r="AE116" i="1"/>
  <c r="AG116" i="1" s="1"/>
  <c r="AI116" i="1" s="1"/>
  <c r="AK116" i="1" s="1"/>
  <c r="AM116" i="1" s="1"/>
  <c r="AO116" i="1" s="1"/>
  <c r="AQ116" i="1" s="1"/>
  <c r="AS116" i="1" s="1"/>
  <c r="AU116" i="1" s="1"/>
  <c r="AV116" i="1"/>
  <c r="AX116" i="1" s="1"/>
  <c r="AZ116" i="1" s="1"/>
  <c r="BB116" i="1" s="1"/>
  <c r="BD116" i="1" s="1"/>
  <c r="BF116" i="1" s="1"/>
  <c r="BH116" i="1" s="1"/>
  <c r="BJ116" i="1" s="1"/>
  <c r="BL116" i="1" s="1"/>
  <c r="D116" i="1"/>
  <c r="F116" i="1" s="1"/>
  <c r="H116" i="1" s="1"/>
  <c r="J116" i="1" s="1"/>
  <c r="L116" i="1" s="1"/>
  <c r="N116" i="1" s="1"/>
  <c r="P116" i="1" s="1"/>
  <c r="R116" i="1" s="1"/>
  <c r="T116" i="1" s="1"/>
  <c r="V116" i="1" s="1"/>
  <c r="X116" i="1" s="1"/>
  <c r="Z116" i="1" s="1"/>
  <c r="AB116" i="1" s="1"/>
  <c r="AE111" i="1"/>
  <c r="AG111" i="1" s="1"/>
  <c r="AI111" i="1" s="1"/>
  <c r="AK111" i="1" s="1"/>
  <c r="AM111" i="1" s="1"/>
  <c r="AO111" i="1" s="1"/>
  <c r="AQ111" i="1" s="1"/>
  <c r="AS111" i="1" s="1"/>
  <c r="AU111" i="1" s="1"/>
  <c r="AV111" i="1"/>
  <c r="AX111" i="1" s="1"/>
  <c r="AZ111" i="1" s="1"/>
  <c r="BB111" i="1" s="1"/>
  <c r="BD111" i="1" s="1"/>
  <c r="BF111" i="1" s="1"/>
  <c r="BH111" i="1" s="1"/>
  <c r="BJ111" i="1" s="1"/>
  <c r="BL111" i="1" s="1"/>
  <c r="D111" i="1"/>
  <c r="F111" i="1" s="1"/>
  <c r="H111" i="1" s="1"/>
  <c r="J111" i="1" s="1"/>
  <c r="L111" i="1" s="1"/>
  <c r="N111" i="1" s="1"/>
  <c r="P111" i="1" s="1"/>
  <c r="R111" i="1" s="1"/>
  <c r="T111" i="1" s="1"/>
  <c r="V111" i="1" s="1"/>
  <c r="X111" i="1" s="1"/>
  <c r="Z111" i="1" s="1"/>
  <c r="AB111" i="1" s="1"/>
  <c r="BC212" i="1" l="1"/>
  <c r="BC252" i="1" s="1"/>
  <c r="BC264" i="1"/>
  <c r="AV257" i="1"/>
  <c r="AX257" i="1" s="1"/>
  <c r="AZ257" i="1" s="1"/>
  <c r="BB257" i="1" s="1"/>
  <c r="BD257" i="1" s="1"/>
  <c r="BF257" i="1" s="1"/>
  <c r="BH257" i="1" s="1"/>
  <c r="BJ257" i="1" s="1"/>
  <c r="BL257" i="1" s="1"/>
  <c r="AX92" i="1"/>
  <c r="AZ92" i="1" s="1"/>
  <c r="BB92" i="1" s="1"/>
  <c r="BD92" i="1" s="1"/>
  <c r="BF92" i="1" s="1"/>
  <c r="BH92" i="1" s="1"/>
  <c r="BJ92" i="1" s="1"/>
  <c r="BL92" i="1" s="1"/>
  <c r="AE257" i="1"/>
  <c r="AG257" i="1" s="1"/>
  <c r="AI257" i="1" s="1"/>
  <c r="AK257" i="1" s="1"/>
  <c r="AM257" i="1" s="1"/>
  <c r="AO257" i="1" s="1"/>
  <c r="AQ257" i="1" s="1"/>
  <c r="AS257" i="1" s="1"/>
  <c r="AU257" i="1" s="1"/>
  <c r="AE92" i="1"/>
  <c r="AG92" i="1" s="1"/>
  <c r="AI92" i="1" s="1"/>
  <c r="AK92" i="1" s="1"/>
  <c r="AM92" i="1" s="1"/>
  <c r="AO92" i="1" s="1"/>
  <c r="AQ92" i="1" s="1"/>
  <c r="AS92" i="1" s="1"/>
  <c r="AU92" i="1" s="1"/>
  <c r="D257" i="1"/>
  <c r="F257" i="1" s="1"/>
  <c r="H257" i="1" s="1"/>
  <c r="J257" i="1" s="1"/>
  <c r="L257" i="1" s="1"/>
  <c r="N257" i="1" s="1"/>
  <c r="P257" i="1" s="1"/>
  <c r="R257" i="1" s="1"/>
  <c r="T257" i="1" s="1"/>
  <c r="V257" i="1" s="1"/>
  <c r="X257" i="1" s="1"/>
  <c r="Z257" i="1" s="1"/>
  <c r="AB257" i="1" s="1"/>
  <c r="F92" i="1"/>
  <c r="H92" i="1" s="1"/>
  <c r="J92" i="1" s="1"/>
  <c r="L92" i="1" s="1"/>
  <c r="N92" i="1" s="1"/>
  <c r="P92" i="1" s="1"/>
  <c r="R92" i="1" s="1"/>
  <c r="T92" i="1" s="1"/>
  <c r="V92" i="1" s="1"/>
  <c r="X92" i="1" s="1"/>
  <c r="Z92" i="1" s="1"/>
  <c r="AB92" i="1" s="1"/>
  <c r="AV87" i="1"/>
  <c r="AX87" i="1" s="1"/>
  <c r="AZ87" i="1" s="1"/>
  <c r="BB87" i="1" s="1"/>
  <c r="BD87" i="1" s="1"/>
  <c r="BF87" i="1" s="1"/>
  <c r="BH87" i="1" s="1"/>
  <c r="BJ87" i="1" s="1"/>
  <c r="BL87" i="1" s="1"/>
  <c r="D261" i="1"/>
  <c r="F261" i="1" s="1"/>
  <c r="H261" i="1" s="1"/>
  <c r="J261" i="1" s="1"/>
  <c r="L261" i="1" s="1"/>
  <c r="N261" i="1" s="1"/>
  <c r="P261" i="1" s="1"/>
  <c r="R261" i="1" s="1"/>
  <c r="T261" i="1" s="1"/>
  <c r="V261" i="1" s="1"/>
  <c r="X261" i="1" s="1"/>
  <c r="Z261" i="1" s="1"/>
  <c r="AB261" i="1" s="1"/>
  <c r="AV261" i="1"/>
  <c r="AX261" i="1" s="1"/>
  <c r="AZ261" i="1" s="1"/>
  <c r="BB261" i="1" s="1"/>
  <c r="BD261" i="1" s="1"/>
  <c r="BF261" i="1" s="1"/>
  <c r="BH261" i="1" s="1"/>
  <c r="BJ261" i="1" s="1"/>
  <c r="BL261" i="1" s="1"/>
  <c r="AE87" i="1"/>
  <c r="AG87" i="1" s="1"/>
  <c r="AI87" i="1" s="1"/>
  <c r="AK87" i="1" s="1"/>
  <c r="AM87" i="1" s="1"/>
  <c r="AO87" i="1" s="1"/>
  <c r="AQ87" i="1" s="1"/>
  <c r="AS87" i="1" s="1"/>
  <c r="AU87" i="1" s="1"/>
  <c r="D87" i="1"/>
  <c r="F87" i="1" s="1"/>
  <c r="H87" i="1" s="1"/>
  <c r="J87" i="1" s="1"/>
  <c r="L87" i="1" s="1"/>
  <c r="N87" i="1" s="1"/>
  <c r="P87" i="1" s="1"/>
  <c r="R87" i="1" s="1"/>
  <c r="T87" i="1" s="1"/>
  <c r="V87" i="1" s="1"/>
  <c r="X87" i="1" s="1"/>
  <c r="Z87" i="1" s="1"/>
  <c r="AB87" i="1" s="1"/>
  <c r="AE261" i="1"/>
  <c r="AG261" i="1" s="1"/>
  <c r="AI261" i="1" s="1"/>
  <c r="AK261" i="1" s="1"/>
  <c r="AM261" i="1" s="1"/>
  <c r="AO261" i="1" s="1"/>
  <c r="AQ261" i="1" s="1"/>
  <c r="AS261" i="1" s="1"/>
  <c r="AU261" i="1" s="1"/>
  <c r="AE219" i="1" l="1"/>
  <c r="AG219" i="1" s="1"/>
  <c r="AI219" i="1" s="1"/>
  <c r="AK219" i="1" s="1"/>
  <c r="AM219" i="1" s="1"/>
  <c r="AO219" i="1" s="1"/>
  <c r="AQ219" i="1" s="1"/>
  <c r="AS219" i="1" s="1"/>
  <c r="AU219" i="1" s="1"/>
  <c r="AV219" i="1"/>
  <c r="AX219" i="1" s="1"/>
  <c r="AZ219" i="1" s="1"/>
  <c r="BB219" i="1" s="1"/>
  <c r="BD219" i="1" s="1"/>
  <c r="BF219" i="1" s="1"/>
  <c r="BH219" i="1" s="1"/>
  <c r="BJ219" i="1" s="1"/>
  <c r="BL219" i="1" s="1"/>
  <c r="D219" i="1"/>
  <c r="F219" i="1" s="1"/>
  <c r="H219" i="1" s="1"/>
  <c r="J219" i="1" s="1"/>
  <c r="L219" i="1" s="1"/>
  <c r="N219" i="1" s="1"/>
  <c r="P219" i="1" s="1"/>
  <c r="R219" i="1" s="1"/>
  <c r="T219" i="1" s="1"/>
  <c r="V219" i="1" s="1"/>
  <c r="X219" i="1" s="1"/>
  <c r="Z219" i="1" s="1"/>
  <c r="AB219" i="1" s="1"/>
  <c r="AE218" i="1"/>
  <c r="AG218" i="1" s="1"/>
  <c r="AI218" i="1" s="1"/>
  <c r="AK218" i="1" s="1"/>
  <c r="AM218" i="1" s="1"/>
  <c r="AO218" i="1" s="1"/>
  <c r="AQ218" i="1" s="1"/>
  <c r="AS218" i="1" s="1"/>
  <c r="AU218" i="1" s="1"/>
  <c r="AV218" i="1"/>
  <c r="AX218" i="1" s="1"/>
  <c r="AZ218" i="1" s="1"/>
  <c r="BB218" i="1" s="1"/>
  <c r="BD218" i="1" s="1"/>
  <c r="BF218" i="1" s="1"/>
  <c r="BH218" i="1" s="1"/>
  <c r="BJ218" i="1" s="1"/>
  <c r="BL218" i="1" s="1"/>
  <c r="D218" i="1"/>
  <c r="F218" i="1" s="1"/>
  <c r="H218" i="1" s="1"/>
  <c r="J218" i="1" s="1"/>
  <c r="L218" i="1" s="1"/>
  <c r="N218" i="1" s="1"/>
  <c r="P218" i="1" s="1"/>
  <c r="R218" i="1" s="1"/>
  <c r="T218" i="1" s="1"/>
  <c r="V218" i="1" s="1"/>
  <c r="X218" i="1" s="1"/>
  <c r="Z218" i="1" s="1"/>
  <c r="AB218" i="1" s="1"/>
  <c r="AV223" i="1"/>
  <c r="D223" i="1"/>
  <c r="AX265" i="1" l="1"/>
  <c r="AZ265" i="1" s="1"/>
  <c r="BB265" i="1" s="1"/>
  <c r="BD265" i="1" s="1"/>
  <c r="BF265" i="1" s="1"/>
  <c r="BH265" i="1" s="1"/>
  <c r="BJ265" i="1" s="1"/>
  <c r="BL265" i="1" s="1"/>
  <c r="AX223" i="1"/>
  <c r="AZ223" i="1" s="1"/>
  <c r="BB223" i="1" s="1"/>
  <c r="BD223" i="1" s="1"/>
  <c r="BF223" i="1" s="1"/>
  <c r="BH223" i="1" s="1"/>
  <c r="BJ223" i="1" s="1"/>
  <c r="BL223" i="1" s="1"/>
  <c r="AE216" i="1"/>
  <c r="AG216" i="1" s="1"/>
  <c r="AI216" i="1" s="1"/>
  <c r="AK216" i="1" s="1"/>
  <c r="AM216" i="1" s="1"/>
  <c r="AO216" i="1" s="1"/>
  <c r="AQ216" i="1" s="1"/>
  <c r="AS216" i="1" s="1"/>
  <c r="AU216" i="1" s="1"/>
  <c r="AE223" i="1"/>
  <c r="AG223" i="1" s="1"/>
  <c r="AI223" i="1" s="1"/>
  <c r="AK223" i="1" s="1"/>
  <c r="AM223" i="1" s="1"/>
  <c r="AO223" i="1" s="1"/>
  <c r="AQ223" i="1" s="1"/>
  <c r="AS223" i="1" s="1"/>
  <c r="AU223" i="1" s="1"/>
  <c r="D216" i="1"/>
  <c r="F216" i="1" s="1"/>
  <c r="H216" i="1" s="1"/>
  <c r="J216" i="1" s="1"/>
  <c r="L216" i="1" s="1"/>
  <c r="N216" i="1" s="1"/>
  <c r="P216" i="1" s="1"/>
  <c r="R216" i="1" s="1"/>
  <c r="T216" i="1" s="1"/>
  <c r="V216" i="1" s="1"/>
  <c r="X216" i="1" s="1"/>
  <c r="Z216" i="1" s="1"/>
  <c r="AB216" i="1" s="1"/>
  <c r="F223" i="1"/>
  <c r="H223" i="1" s="1"/>
  <c r="J223" i="1" s="1"/>
  <c r="L223" i="1" s="1"/>
  <c r="N223" i="1" s="1"/>
  <c r="P223" i="1" s="1"/>
  <c r="R223" i="1" s="1"/>
  <c r="T223" i="1" s="1"/>
  <c r="V223" i="1" s="1"/>
  <c r="X223" i="1" s="1"/>
  <c r="Z223" i="1" s="1"/>
  <c r="AB223" i="1" s="1"/>
  <c r="AV216" i="1"/>
  <c r="AX216" i="1" s="1"/>
  <c r="AZ216" i="1" s="1"/>
  <c r="BB216" i="1" s="1"/>
  <c r="BD216" i="1" s="1"/>
  <c r="BF216" i="1" s="1"/>
  <c r="BH216" i="1" s="1"/>
  <c r="BJ216" i="1" s="1"/>
  <c r="BL216" i="1" s="1"/>
  <c r="AE265" i="1"/>
  <c r="AG265" i="1" s="1"/>
  <c r="AI265" i="1" s="1"/>
  <c r="AK265" i="1" s="1"/>
  <c r="AM265" i="1" s="1"/>
  <c r="AO265" i="1" s="1"/>
  <c r="AQ265" i="1" s="1"/>
  <c r="AS265" i="1" s="1"/>
  <c r="AU265" i="1" s="1"/>
  <c r="F265" i="1"/>
  <c r="H265" i="1" s="1"/>
  <c r="J265" i="1" s="1"/>
  <c r="L265" i="1" s="1"/>
  <c r="N265" i="1" s="1"/>
  <c r="P265" i="1" s="1"/>
  <c r="R265" i="1" s="1"/>
  <c r="T265" i="1" s="1"/>
  <c r="V265" i="1" s="1"/>
  <c r="X265" i="1" s="1"/>
  <c r="Z265" i="1" s="1"/>
  <c r="AB265" i="1" s="1"/>
  <c r="AE264" i="1" l="1"/>
  <c r="AG264" i="1" s="1"/>
  <c r="AI264" i="1" s="1"/>
  <c r="AK264" i="1" s="1"/>
  <c r="AM264" i="1" s="1"/>
  <c r="AO264" i="1" s="1"/>
  <c r="AQ264" i="1" s="1"/>
  <c r="AS264" i="1" s="1"/>
  <c r="AU264" i="1" s="1"/>
  <c r="AV264" i="1"/>
  <c r="AX264" i="1" s="1"/>
  <c r="AZ264" i="1" s="1"/>
  <c r="BB264" i="1" s="1"/>
  <c r="BD264" i="1" s="1"/>
  <c r="BF264" i="1" s="1"/>
  <c r="BH264" i="1" s="1"/>
  <c r="BJ264" i="1" s="1"/>
  <c r="BL264" i="1" s="1"/>
  <c r="D264" i="1"/>
  <c r="F264" i="1" s="1"/>
  <c r="H264" i="1" s="1"/>
  <c r="J264" i="1" s="1"/>
  <c r="L264" i="1" s="1"/>
  <c r="N264" i="1" s="1"/>
  <c r="P264" i="1" s="1"/>
  <c r="R264" i="1" s="1"/>
  <c r="T264" i="1" s="1"/>
  <c r="V264" i="1" s="1"/>
  <c r="X264" i="1" s="1"/>
  <c r="Z264" i="1" s="1"/>
  <c r="AB264" i="1" s="1"/>
  <c r="AE212" i="1"/>
  <c r="AG212" i="1" s="1"/>
  <c r="AI212" i="1" s="1"/>
  <c r="AK212" i="1" s="1"/>
  <c r="AM212" i="1" s="1"/>
  <c r="AO212" i="1" s="1"/>
  <c r="AQ212" i="1" s="1"/>
  <c r="AS212" i="1" s="1"/>
  <c r="AU212" i="1" s="1"/>
  <c r="AV212" i="1"/>
  <c r="AX212" i="1" s="1"/>
  <c r="AZ212" i="1" s="1"/>
  <c r="BB212" i="1" s="1"/>
  <c r="BD212" i="1" s="1"/>
  <c r="BF212" i="1" s="1"/>
  <c r="BH212" i="1" s="1"/>
  <c r="BJ212" i="1" s="1"/>
  <c r="BL212" i="1" s="1"/>
  <c r="D212" i="1"/>
  <c r="F212" i="1" s="1"/>
  <c r="H212" i="1" s="1"/>
  <c r="J212" i="1" s="1"/>
  <c r="L212" i="1" s="1"/>
  <c r="N212" i="1" s="1"/>
  <c r="P212" i="1" s="1"/>
  <c r="R212" i="1" s="1"/>
  <c r="T212" i="1" s="1"/>
  <c r="V212" i="1" s="1"/>
  <c r="X212" i="1" s="1"/>
  <c r="Z212" i="1" s="1"/>
  <c r="AB212" i="1" s="1"/>
  <c r="AE254" i="1" l="1"/>
  <c r="AG254" i="1" s="1"/>
  <c r="AI254" i="1" s="1"/>
  <c r="AK254" i="1" s="1"/>
  <c r="AM254" i="1" s="1"/>
  <c r="AO254" i="1" s="1"/>
  <c r="AQ254" i="1" s="1"/>
  <c r="AS254" i="1" s="1"/>
  <c r="AU254" i="1" s="1"/>
  <c r="AV254" i="1"/>
  <c r="AX254" i="1" s="1"/>
  <c r="AZ254" i="1" s="1"/>
  <c r="BB254" i="1" s="1"/>
  <c r="BD254" i="1" s="1"/>
  <c r="BF254" i="1" s="1"/>
  <c r="BH254" i="1" s="1"/>
  <c r="BJ254" i="1" s="1"/>
  <c r="BL254" i="1" s="1"/>
  <c r="D254" i="1"/>
  <c r="F254" i="1" s="1"/>
  <c r="H254" i="1" s="1"/>
  <c r="J254" i="1" s="1"/>
  <c r="L254" i="1" s="1"/>
  <c r="N254" i="1" s="1"/>
  <c r="P254" i="1" s="1"/>
  <c r="R254" i="1" s="1"/>
  <c r="T254" i="1" s="1"/>
  <c r="V254" i="1" s="1"/>
  <c r="X254" i="1" s="1"/>
  <c r="Z254" i="1" s="1"/>
  <c r="AB254" i="1" s="1"/>
  <c r="AE202" i="1"/>
  <c r="AG202" i="1" s="1"/>
  <c r="AI202" i="1" s="1"/>
  <c r="AK202" i="1" s="1"/>
  <c r="AM202" i="1" s="1"/>
  <c r="AO202" i="1" s="1"/>
  <c r="AQ202" i="1" s="1"/>
  <c r="AS202" i="1" s="1"/>
  <c r="AU202" i="1" s="1"/>
  <c r="AV202" i="1"/>
  <c r="AX202" i="1" s="1"/>
  <c r="AZ202" i="1" s="1"/>
  <c r="BB202" i="1" s="1"/>
  <c r="BD202" i="1" s="1"/>
  <c r="BF202" i="1" s="1"/>
  <c r="BH202" i="1" s="1"/>
  <c r="BJ202" i="1" s="1"/>
  <c r="BL202" i="1" s="1"/>
  <c r="D202" i="1"/>
  <c r="F202" i="1" s="1"/>
  <c r="H202" i="1" s="1"/>
  <c r="J202" i="1" s="1"/>
  <c r="L202" i="1" s="1"/>
  <c r="N202" i="1" s="1"/>
  <c r="P202" i="1" s="1"/>
  <c r="R202" i="1" s="1"/>
  <c r="T202" i="1" s="1"/>
  <c r="V202" i="1" s="1"/>
  <c r="X202" i="1" s="1"/>
  <c r="Z202" i="1" s="1"/>
  <c r="AB202" i="1" s="1"/>
  <c r="AE193" i="1"/>
  <c r="AG193" i="1" s="1"/>
  <c r="AI193" i="1" s="1"/>
  <c r="AK193" i="1" s="1"/>
  <c r="AM193" i="1" s="1"/>
  <c r="AO193" i="1" s="1"/>
  <c r="AQ193" i="1" s="1"/>
  <c r="AS193" i="1" s="1"/>
  <c r="AU193" i="1" s="1"/>
  <c r="AV193" i="1"/>
  <c r="AX193" i="1" s="1"/>
  <c r="AZ193" i="1" s="1"/>
  <c r="BB193" i="1" s="1"/>
  <c r="BD193" i="1" s="1"/>
  <c r="BF193" i="1" s="1"/>
  <c r="BH193" i="1" s="1"/>
  <c r="BJ193" i="1" s="1"/>
  <c r="BL193" i="1" s="1"/>
  <c r="D193" i="1"/>
  <c r="F193" i="1" s="1"/>
  <c r="H193" i="1" s="1"/>
  <c r="J193" i="1" s="1"/>
  <c r="L193" i="1" s="1"/>
  <c r="N193" i="1" s="1"/>
  <c r="P193" i="1" s="1"/>
  <c r="R193" i="1" s="1"/>
  <c r="T193" i="1" s="1"/>
  <c r="V193" i="1" s="1"/>
  <c r="X193" i="1" s="1"/>
  <c r="Z193" i="1" s="1"/>
  <c r="AB193" i="1" s="1"/>
  <c r="AE189" i="1"/>
  <c r="AG189" i="1" s="1"/>
  <c r="AI189" i="1" s="1"/>
  <c r="AK189" i="1" s="1"/>
  <c r="AM189" i="1" s="1"/>
  <c r="AO189" i="1" s="1"/>
  <c r="AQ189" i="1" s="1"/>
  <c r="AS189" i="1" s="1"/>
  <c r="AU189" i="1" s="1"/>
  <c r="AV189" i="1"/>
  <c r="AX189" i="1" s="1"/>
  <c r="AZ189" i="1" s="1"/>
  <c r="BB189" i="1" s="1"/>
  <c r="BD189" i="1" s="1"/>
  <c r="BF189" i="1" s="1"/>
  <c r="BH189" i="1" s="1"/>
  <c r="BJ189" i="1" s="1"/>
  <c r="BL189" i="1" s="1"/>
  <c r="D189" i="1"/>
  <c r="F189" i="1" s="1"/>
  <c r="H189" i="1" s="1"/>
  <c r="J189" i="1" s="1"/>
  <c r="L189" i="1" s="1"/>
  <c r="N189" i="1" s="1"/>
  <c r="P189" i="1" s="1"/>
  <c r="R189" i="1" s="1"/>
  <c r="T189" i="1" s="1"/>
  <c r="V189" i="1" s="1"/>
  <c r="X189" i="1" s="1"/>
  <c r="Z189" i="1" s="1"/>
  <c r="AB189" i="1" s="1"/>
  <c r="AE185" i="1"/>
  <c r="AG185" i="1" s="1"/>
  <c r="AI185" i="1" s="1"/>
  <c r="AK185" i="1" s="1"/>
  <c r="AM185" i="1" s="1"/>
  <c r="AO185" i="1" s="1"/>
  <c r="AQ185" i="1" s="1"/>
  <c r="AS185" i="1" s="1"/>
  <c r="AU185" i="1" s="1"/>
  <c r="AV185" i="1"/>
  <c r="AX185" i="1" s="1"/>
  <c r="AZ185" i="1" s="1"/>
  <c r="BB185" i="1" s="1"/>
  <c r="BD185" i="1" s="1"/>
  <c r="BF185" i="1" s="1"/>
  <c r="BH185" i="1" s="1"/>
  <c r="BJ185" i="1" s="1"/>
  <c r="BL185" i="1" s="1"/>
  <c r="D185" i="1"/>
  <c r="F185" i="1" s="1"/>
  <c r="H185" i="1" s="1"/>
  <c r="J185" i="1" s="1"/>
  <c r="L185" i="1" s="1"/>
  <c r="N185" i="1" s="1"/>
  <c r="P185" i="1" s="1"/>
  <c r="R185" i="1" s="1"/>
  <c r="T185" i="1" s="1"/>
  <c r="V185" i="1" s="1"/>
  <c r="X185" i="1" s="1"/>
  <c r="Z185" i="1" s="1"/>
  <c r="AB185" i="1" s="1"/>
  <c r="AE181" i="1"/>
  <c r="AG181" i="1" s="1"/>
  <c r="AI181" i="1" s="1"/>
  <c r="AK181" i="1" s="1"/>
  <c r="AM181" i="1" s="1"/>
  <c r="AO181" i="1" s="1"/>
  <c r="AQ181" i="1" s="1"/>
  <c r="AS181" i="1" s="1"/>
  <c r="AU181" i="1" s="1"/>
  <c r="AV181" i="1"/>
  <c r="AX181" i="1" s="1"/>
  <c r="AZ181" i="1" s="1"/>
  <c r="BB181" i="1" s="1"/>
  <c r="BD181" i="1" s="1"/>
  <c r="BF181" i="1" s="1"/>
  <c r="BH181" i="1" s="1"/>
  <c r="BJ181" i="1" s="1"/>
  <c r="BL181" i="1" s="1"/>
  <c r="D181" i="1"/>
  <c r="F181" i="1" s="1"/>
  <c r="H181" i="1" s="1"/>
  <c r="J181" i="1" s="1"/>
  <c r="L181" i="1" s="1"/>
  <c r="N181" i="1" s="1"/>
  <c r="P181" i="1" s="1"/>
  <c r="R181" i="1" s="1"/>
  <c r="T181" i="1" s="1"/>
  <c r="V181" i="1" s="1"/>
  <c r="X181" i="1" s="1"/>
  <c r="Z181" i="1" s="1"/>
  <c r="AB181" i="1" s="1"/>
  <c r="AE176" i="1"/>
  <c r="AG176" i="1" s="1"/>
  <c r="AI176" i="1" s="1"/>
  <c r="AK176" i="1" s="1"/>
  <c r="AM176" i="1" s="1"/>
  <c r="AO176" i="1" s="1"/>
  <c r="AQ176" i="1" s="1"/>
  <c r="AS176" i="1" s="1"/>
  <c r="AU176" i="1" s="1"/>
  <c r="AV176" i="1"/>
  <c r="AX176" i="1" s="1"/>
  <c r="AZ176" i="1" s="1"/>
  <c r="BB176" i="1" s="1"/>
  <c r="BD176" i="1" s="1"/>
  <c r="BF176" i="1" s="1"/>
  <c r="BH176" i="1" s="1"/>
  <c r="BJ176" i="1" s="1"/>
  <c r="BL176" i="1" s="1"/>
  <c r="D176" i="1"/>
  <c r="F176" i="1" s="1"/>
  <c r="H176" i="1" s="1"/>
  <c r="J176" i="1" s="1"/>
  <c r="L176" i="1" s="1"/>
  <c r="N176" i="1" s="1"/>
  <c r="P176" i="1" s="1"/>
  <c r="R176" i="1" s="1"/>
  <c r="T176" i="1" s="1"/>
  <c r="V176" i="1" s="1"/>
  <c r="X176" i="1" s="1"/>
  <c r="Z176" i="1" s="1"/>
  <c r="AB176" i="1" s="1"/>
  <c r="AE172" i="1"/>
  <c r="AG172" i="1" s="1"/>
  <c r="AI172" i="1" s="1"/>
  <c r="AK172" i="1" s="1"/>
  <c r="AM172" i="1" s="1"/>
  <c r="AO172" i="1" s="1"/>
  <c r="AQ172" i="1" s="1"/>
  <c r="AS172" i="1" s="1"/>
  <c r="AU172" i="1" s="1"/>
  <c r="AV172" i="1"/>
  <c r="AX172" i="1" s="1"/>
  <c r="AZ172" i="1" s="1"/>
  <c r="BB172" i="1" s="1"/>
  <c r="BD172" i="1" s="1"/>
  <c r="BF172" i="1" s="1"/>
  <c r="BH172" i="1" s="1"/>
  <c r="BJ172" i="1" s="1"/>
  <c r="BL172" i="1" s="1"/>
  <c r="D172" i="1"/>
  <c r="F172" i="1" s="1"/>
  <c r="H172" i="1" s="1"/>
  <c r="J172" i="1" s="1"/>
  <c r="L172" i="1" s="1"/>
  <c r="N172" i="1" s="1"/>
  <c r="P172" i="1" s="1"/>
  <c r="R172" i="1" s="1"/>
  <c r="T172" i="1" s="1"/>
  <c r="V172" i="1" s="1"/>
  <c r="X172" i="1" s="1"/>
  <c r="Z172" i="1" s="1"/>
  <c r="AB172" i="1" s="1"/>
  <c r="AE168" i="1"/>
  <c r="AG168" i="1" s="1"/>
  <c r="AI168" i="1" s="1"/>
  <c r="AK168" i="1" s="1"/>
  <c r="AM168" i="1" s="1"/>
  <c r="AO168" i="1" s="1"/>
  <c r="AQ168" i="1" s="1"/>
  <c r="AS168" i="1" s="1"/>
  <c r="AU168" i="1" s="1"/>
  <c r="AV168" i="1"/>
  <c r="AX168" i="1" s="1"/>
  <c r="AZ168" i="1" s="1"/>
  <c r="BB168" i="1" s="1"/>
  <c r="BD168" i="1" s="1"/>
  <c r="BF168" i="1" s="1"/>
  <c r="BH168" i="1" s="1"/>
  <c r="BJ168" i="1" s="1"/>
  <c r="BL168" i="1" s="1"/>
  <c r="D168" i="1"/>
  <c r="F168" i="1" s="1"/>
  <c r="H168" i="1" s="1"/>
  <c r="J168" i="1" s="1"/>
  <c r="L168" i="1" s="1"/>
  <c r="N168" i="1" s="1"/>
  <c r="P168" i="1" s="1"/>
  <c r="R168" i="1" s="1"/>
  <c r="T168" i="1" s="1"/>
  <c r="V168" i="1" s="1"/>
  <c r="X168" i="1" s="1"/>
  <c r="Z168" i="1" s="1"/>
  <c r="AB168" i="1" s="1"/>
  <c r="AE136" i="1"/>
  <c r="AG136" i="1" s="1"/>
  <c r="AI136" i="1" s="1"/>
  <c r="AK136" i="1" s="1"/>
  <c r="AM136" i="1" s="1"/>
  <c r="AO136" i="1" s="1"/>
  <c r="AQ136" i="1" s="1"/>
  <c r="AS136" i="1" s="1"/>
  <c r="AU136" i="1" s="1"/>
  <c r="AV136" i="1"/>
  <c r="AX136" i="1" s="1"/>
  <c r="AZ136" i="1" s="1"/>
  <c r="BB136" i="1" s="1"/>
  <c r="BD136" i="1" s="1"/>
  <c r="BF136" i="1" s="1"/>
  <c r="BH136" i="1" s="1"/>
  <c r="BJ136" i="1" s="1"/>
  <c r="BL136" i="1" s="1"/>
  <c r="D136" i="1"/>
  <c r="F136" i="1" s="1"/>
  <c r="H136" i="1" s="1"/>
  <c r="J136" i="1" s="1"/>
  <c r="L136" i="1" s="1"/>
  <c r="N136" i="1" s="1"/>
  <c r="P136" i="1" s="1"/>
  <c r="R136" i="1" s="1"/>
  <c r="T136" i="1" s="1"/>
  <c r="V136" i="1" s="1"/>
  <c r="X136" i="1" s="1"/>
  <c r="Z136" i="1" s="1"/>
  <c r="AB136" i="1" s="1"/>
  <c r="AE137" i="1"/>
  <c r="AG137" i="1" s="1"/>
  <c r="AI137" i="1" s="1"/>
  <c r="AK137" i="1" s="1"/>
  <c r="AM137" i="1" s="1"/>
  <c r="AO137" i="1" s="1"/>
  <c r="AQ137" i="1" s="1"/>
  <c r="AS137" i="1" s="1"/>
  <c r="AU137" i="1" s="1"/>
  <c r="AV137" i="1"/>
  <c r="AX137" i="1" s="1"/>
  <c r="AZ137" i="1" s="1"/>
  <c r="BB137" i="1" s="1"/>
  <c r="BD137" i="1" s="1"/>
  <c r="BF137" i="1" s="1"/>
  <c r="BH137" i="1" s="1"/>
  <c r="BJ137" i="1" s="1"/>
  <c r="BL137" i="1" s="1"/>
  <c r="D137" i="1"/>
  <c r="F137" i="1" s="1"/>
  <c r="H137" i="1" s="1"/>
  <c r="J137" i="1" s="1"/>
  <c r="L137" i="1" s="1"/>
  <c r="N137" i="1" s="1"/>
  <c r="P137" i="1" s="1"/>
  <c r="R137" i="1" s="1"/>
  <c r="T137" i="1" s="1"/>
  <c r="V137" i="1" s="1"/>
  <c r="X137" i="1" s="1"/>
  <c r="Z137" i="1" s="1"/>
  <c r="AB137" i="1" s="1"/>
  <c r="AE262" i="1" l="1"/>
  <c r="AG262" i="1" s="1"/>
  <c r="AI262" i="1" s="1"/>
  <c r="AK262" i="1" s="1"/>
  <c r="AM262" i="1" s="1"/>
  <c r="AO262" i="1" s="1"/>
  <c r="AQ262" i="1" s="1"/>
  <c r="AS262" i="1" s="1"/>
  <c r="AU262" i="1" s="1"/>
  <c r="D156" i="1"/>
  <c r="F156" i="1" s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AB156" i="1" s="1"/>
  <c r="AV133" i="1"/>
  <c r="AX133" i="1" s="1"/>
  <c r="AZ133" i="1" s="1"/>
  <c r="BB133" i="1" s="1"/>
  <c r="BD133" i="1" s="1"/>
  <c r="BF133" i="1" s="1"/>
  <c r="BH133" i="1" s="1"/>
  <c r="BJ133" i="1" s="1"/>
  <c r="BL133" i="1" s="1"/>
  <c r="AV262" i="1"/>
  <c r="AX262" i="1" s="1"/>
  <c r="AZ262" i="1" s="1"/>
  <c r="BB262" i="1" s="1"/>
  <c r="BD262" i="1" s="1"/>
  <c r="BF262" i="1" s="1"/>
  <c r="BH262" i="1" s="1"/>
  <c r="BJ262" i="1" s="1"/>
  <c r="BL262" i="1" s="1"/>
  <c r="AV156" i="1"/>
  <c r="AX156" i="1" s="1"/>
  <c r="AZ156" i="1" s="1"/>
  <c r="BB156" i="1" s="1"/>
  <c r="BD156" i="1" s="1"/>
  <c r="BF156" i="1" s="1"/>
  <c r="BH156" i="1" s="1"/>
  <c r="BJ156" i="1" s="1"/>
  <c r="BL156" i="1" s="1"/>
  <c r="D133" i="1"/>
  <c r="F133" i="1" s="1"/>
  <c r="H133" i="1" s="1"/>
  <c r="J133" i="1" s="1"/>
  <c r="L133" i="1" s="1"/>
  <c r="N133" i="1" s="1"/>
  <c r="P133" i="1" s="1"/>
  <c r="R133" i="1" s="1"/>
  <c r="T133" i="1" s="1"/>
  <c r="V133" i="1" s="1"/>
  <c r="X133" i="1" s="1"/>
  <c r="Z133" i="1" s="1"/>
  <c r="AB133" i="1" s="1"/>
  <c r="D262" i="1"/>
  <c r="F262" i="1" s="1"/>
  <c r="H262" i="1" s="1"/>
  <c r="J262" i="1" s="1"/>
  <c r="L262" i="1" s="1"/>
  <c r="N262" i="1" s="1"/>
  <c r="P262" i="1" s="1"/>
  <c r="R262" i="1" s="1"/>
  <c r="T262" i="1" s="1"/>
  <c r="V262" i="1" s="1"/>
  <c r="X262" i="1" s="1"/>
  <c r="Z262" i="1" s="1"/>
  <c r="AB262" i="1" s="1"/>
  <c r="AE156" i="1"/>
  <c r="AG156" i="1" s="1"/>
  <c r="AI156" i="1" s="1"/>
  <c r="AK156" i="1" s="1"/>
  <c r="AM156" i="1" s="1"/>
  <c r="AO156" i="1" s="1"/>
  <c r="AQ156" i="1" s="1"/>
  <c r="AS156" i="1" s="1"/>
  <c r="AU156" i="1" s="1"/>
  <c r="AE133" i="1"/>
  <c r="AG133" i="1" s="1"/>
  <c r="AI133" i="1" s="1"/>
  <c r="AK133" i="1" s="1"/>
  <c r="AM133" i="1" s="1"/>
  <c r="AO133" i="1" s="1"/>
  <c r="AQ133" i="1" s="1"/>
  <c r="AS133" i="1" s="1"/>
  <c r="AU133" i="1" s="1"/>
  <c r="AV19" i="1"/>
  <c r="D19" i="1"/>
  <c r="AV18" i="1"/>
  <c r="AE17" i="1"/>
  <c r="AG17" i="1" s="1"/>
  <c r="AI17" i="1" s="1"/>
  <c r="AK17" i="1" s="1"/>
  <c r="AM17" i="1" s="1"/>
  <c r="AO17" i="1" s="1"/>
  <c r="AQ17" i="1" s="1"/>
  <c r="AS17" i="1" s="1"/>
  <c r="AU17" i="1" s="1"/>
  <c r="AV17" i="1"/>
  <c r="AX17" i="1" s="1"/>
  <c r="AZ17" i="1" s="1"/>
  <c r="BB17" i="1" s="1"/>
  <c r="BD17" i="1" s="1"/>
  <c r="BF17" i="1" s="1"/>
  <c r="BH17" i="1" s="1"/>
  <c r="BJ17" i="1" s="1"/>
  <c r="BL17" i="1" s="1"/>
  <c r="F17" i="1"/>
  <c r="H17" i="1" s="1"/>
  <c r="J17" i="1" s="1"/>
  <c r="L17" i="1" s="1"/>
  <c r="N17" i="1" s="1"/>
  <c r="P17" i="1" s="1"/>
  <c r="R17" i="1" s="1"/>
  <c r="T17" i="1" s="1"/>
  <c r="V17" i="1" s="1"/>
  <c r="X17" i="1" s="1"/>
  <c r="Z17" i="1" s="1"/>
  <c r="AB17" i="1" s="1"/>
  <c r="AE63" i="1"/>
  <c r="AG63" i="1" s="1"/>
  <c r="AI63" i="1" s="1"/>
  <c r="AK63" i="1" s="1"/>
  <c r="AM63" i="1" s="1"/>
  <c r="AO63" i="1" s="1"/>
  <c r="AQ63" i="1" s="1"/>
  <c r="AS63" i="1" s="1"/>
  <c r="AU63" i="1" s="1"/>
  <c r="AV63" i="1"/>
  <c r="AX63" i="1" s="1"/>
  <c r="AZ63" i="1" s="1"/>
  <c r="BB63" i="1" s="1"/>
  <c r="BD63" i="1" s="1"/>
  <c r="BF63" i="1" s="1"/>
  <c r="BH63" i="1" s="1"/>
  <c r="BJ63" i="1" s="1"/>
  <c r="BL63" i="1" s="1"/>
  <c r="D63" i="1"/>
  <c r="F63" i="1" s="1"/>
  <c r="H63" i="1" s="1"/>
  <c r="J63" i="1" s="1"/>
  <c r="L63" i="1" s="1"/>
  <c r="N63" i="1" s="1"/>
  <c r="P63" i="1" s="1"/>
  <c r="R63" i="1" s="1"/>
  <c r="T63" i="1" s="1"/>
  <c r="V63" i="1" s="1"/>
  <c r="X63" i="1" s="1"/>
  <c r="Z63" i="1" s="1"/>
  <c r="AB63" i="1" s="1"/>
  <c r="AE54" i="1"/>
  <c r="AG54" i="1" s="1"/>
  <c r="AI54" i="1" s="1"/>
  <c r="AK54" i="1" s="1"/>
  <c r="AM54" i="1" s="1"/>
  <c r="AO54" i="1" s="1"/>
  <c r="AQ54" i="1" s="1"/>
  <c r="AS54" i="1" s="1"/>
  <c r="AU54" i="1" s="1"/>
  <c r="AV54" i="1"/>
  <c r="AX54" i="1" s="1"/>
  <c r="AZ54" i="1" s="1"/>
  <c r="BB54" i="1" s="1"/>
  <c r="BD54" i="1" s="1"/>
  <c r="BF54" i="1" s="1"/>
  <c r="BH54" i="1" s="1"/>
  <c r="BJ54" i="1" s="1"/>
  <c r="BL54" i="1" s="1"/>
  <c r="D54" i="1"/>
  <c r="F54" i="1" s="1"/>
  <c r="H54" i="1" s="1"/>
  <c r="J54" i="1" s="1"/>
  <c r="L54" i="1" s="1"/>
  <c r="N54" i="1" s="1"/>
  <c r="P54" i="1" s="1"/>
  <c r="R54" i="1" s="1"/>
  <c r="T54" i="1" s="1"/>
  <c r="V54" i="1" s="1"/>
  <c r="X54" i="1" s="1"/>
  <c r="Z54" i="1" s="1"/>
  <c r="AB54" i="1" s="1"/>
  <c r="AV45" i="1"/>
  <c r="D45" i="1"/>
  <c r="F45" i="1" s="1"/>
  <c r="H45" i="1" s="1"/>
  <c r="J45" i="1" s="1"/>
  <c r="L45" i="1" s="1"/>
  <c r="N45" i="1" s="1"/>
  <c r="P45" i="1" s="1"/>
  <c r="R45" i="1" s="1"/>
  <c r="T45" i="1" s="1"/>
  <c r="V45" i="1" s="1"/>
  <c r="X45" i="1" s="1"/>
  <c r="Z45" i="1" s="1"/>
  <c r="AB45" i="1" s="1"/>
  <c r="AV35" i="1"/>
  <c r="D35" i="1"/>
  <c r="D30" i="1"/>
  <c r="AV260" i="1" l="1"/>
  <c r="AX260" i="1" s="1"/>
  <c r="AZ260" i="1" s="1"/>
  <c r="BB260" i="1" s="1"/>
  <c r="BD260" i="1" s="1"/>
  <c r="BF260" i="1" s="1"/>
  <c r="BH260" i="1" s="1"/>
  <c r="BJ260" i="1" s="1"/>
  <c r="BL260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AB30" i="1" s="1"/>
  <c r="D260" i="1"/>
  <c r="F260" i="1" s="1"/>
  <c r="H260" i="1" s="1"/>
  <c r="J260" i="1" s="1"/>
  <c r="L260" i="1" s="1"/>
  <c r="N260" i="1" s="1"/>
  <c r="P260" i="1" s="1"/>
  <c r="R260" i="1" s="1"/>
  <c r="T260" i="1" s="1"/>
  <c r="V260" i="1" s="1"/>
  <c r="X260" i="1" s="1"/>
  <c r="Z260" i="1" s="1"/>
  <c r="AB260" i="1" s="1"/>
  <c r="AE45" i="1"/>
  <c r="AG45" i="1" s="1"/>
  <c r="AI45" i="1" s="1"/>
  <c r="AK45" i="1" s="1"/>
  <c r="AM45" i="1" s="1"/>
  <c r="AO45" i="1" s="1"/>
  <c r="AQ45" i="1" s="1"/>
  <c r="AS45" i="1" s="1"/>
  <c r="AU45" i="1" s="1"/>
  <c r="AE260" i="1"/>
  <c r="AG260" i="1" s="1"/>
  <c r="AI260" i="1" s="1"/>
  <c r="AK260" i="1" s="1"/>
  <c r="AM260" i="1" s="1"/>
  <c r="AO260" i="1" s="1"/>
  <c r="AQ260" i="1" s="1"/>
  <c r="AS260" i="1" s="1"/>
  <c r="AU260" i="1" s="1"/>
  <c r="AX45" i="1"/>
  <c r="AZ45" i="1" s="1"/>
  <c r="BB45" i="1" s="1"/>
  <c r="BD45" i="1" s="1"/>
  <c r="BF45" i="1" s="1"/>
  <c r="BH45" i="1" s="1"/>
  <c r="BJ45" i="1" s="1"/>
  <c r="BL45" i="1" s="1"/>
  <c r="AE263" i="1"/>
  <c r="AG263" i="1" s="1"/>
  <c r="AI263" i="1" s="1"/>
  <c r="AK263" i="1" s="1"/>
  <c r="AM263" i="1" s="1"/>
  <c r="AO263" i="1" s="1"/>
  <c r="AQ263" i="1" s="1"/>
  <c r="AS263" i="1" s="1"/>
  <c r="AU263" i="1" s="1"/>
  <c r="AE35" i="1"/>
  <c r="AG35" i="1" s="1"/>
  <c r="AI35" i="1" s="1"/>
  <c r="AK35" i="1" s="1"/>
  <c r="AM35" i="1" s="1"/>
  <c r="AO35" i="1" s="1"/>
  <c r="AQ35" i="1" s="1"/>
  <c r="AS35" i="1" s="1"/>
  <c r="AU35" i="1" s="1"/>
  <c r="AV255" i="1"/>
  <c r="AX255" i="1" s="1"/>
  <c r="AZ255" i="1" s="1"/>
  <c r="BB255" i="1" s="1"/>
  <c r="BD255" i="1" s="1"/>
  <c r="BF255" i="1" s="1"/>
  <c r="BH255" i="1" s="1"/>
  <c r="BJ255" i="1" s="1"/>
  <c r="BL255" i="1" s="1"/>
  <c r="AX18" i="1"/>
  <c r="AZ18" i="1" s="1"/>
  <c r="BB18" i="1" s="1"/>
  <c r="BD18" i="1" s="1"/>
  <c r="BF18" i="1" s="1"/>
  <c r="BH18" i="1" s="1"/>
  <c r="BJ18" i="1" s="1"/>
  <c r="BL18" i="1" s="1"/>
  <c r="AE256" i="1"/>
  <c r="AG256" i="1" s="1"/>
  <c r="AI256" i="1" s="1"/>
  <c r="AK256" i="1" s="1"/>
  <c r="AM256" i="1" s="1"/>
  <c r="AO256" i="1" s="1"/>
  <c r="AQ256" i="1" s="1"/>
  <c r="AS256" i="1" s="1"/>
  <c r="AU256" i="1" s="1"/>
  <c r="AE19" i="1"/>
  <c r="AG19" i="1" s="1"/>
  <c r="AI19" i="1" s="1"/>
  <c r="AK19" i="1" s="1"/>
  <c r="AM19" i="1" s="1"/>
  <c r="AO19" i="1" s="1"/>
  <c r="AQ19" i="1" s="1"/>
  <c r="AS19" i="1" s="1"/>
  <c r="AU19" i="1" s="1"/>
  <c r="AV256" i="1"/>
  <c r="AX256" i="1" s="1"/>
  <c r="AZ256" i="1" s="1"/>
  <c r="BB256" i="1" s="1"/>
  <c r="BD256" i="1" s="1"/>
  <c r="BF256" i="1" s="1"/>
  <c r="BH256" i="1" s="1"/>
  <c r="BJ256" i="1" s="1"/>
  <c r="BL256" i="1" s="1"/>
  <c r="AX19" i="1"/>
  <c r="AZ19" i="1" s="1"/>
  <c r="BB19" i="1" s="1"/>
  <c r="BD19" i="1" s="1"/>
  <c r="BF19" i="1" s="1"/>
  <c r="BH19" i="1" s="1"/>
  <c r="BJ19" i="1" s="1"/>
  <c r="BL19" i="1" s="1"/>
  <c r="AV263" i="1"/>
  <c r="AX263" i="1" s="1"/>
  <c r="AZ263" i="1" s="1"/>
  <c r="BB263" i="1" s="1"/>
  <c r="BD263" i="1" s="1"/>
  <c r="BF263" i="1" s="1"/>
  <c r="BH263" i="1" s="1"/>
  <c r="BJ263" i="1" s="1"/>
  <c r="BL263" i="1" s="1"/>
  <c r="AX35" i="1"/>
  <c r="AZ35" i="1" s="1"/>
  <c r="BB35" i="1" s="1"/>
  <c r="BD35" i="1" s="1"/>
  <c r="BF35" i="1" s="1"/>
  <c r="BH35" i="1" s="1"/>
  <c r="BJ35" i="1" s="1"/>
  <c r="BL35" i="1" s="1"/>
  <c r="AE255" i="1"/>
  <c r="AG255" i="1" s="1"/>
  <c r="AI255" i="1" s="1"/>
  <c r="AK255" i="1" s="1"/>
  <c r="AM255" i="1" s="1"/>
  <c r="AO255" i="1" s="1"/>
  <c r="AQ255" i="1" s="1"/>
  <c r="AS255" i="1" s="1"/>
  <c r="AU255" i="1" s="1"/>
  <c r="AE18" i="1"/>
  <c r="AG18" i="1" s="1"/>
  <c r="AI18" i="1" s="1"/>
  <c r="AK18" i="1" s="1"/>
  <c r="AM18" i="1" s="1"/>
  <c r="AO18" i="1" s="1"/>
  <c r="AQ18" i="1" s="1"/>
  <c r="AS18" i="1" s="1"/>
  <c r="AU18" i="1" s="1"/>
  <c r="D256" i="1"/>
  <c r="F256" i="1" s="1"/>
  <c r="H256" i="1" s="1"/>
  <c r="J256" i="1" s="1"/>
  <c r="L256" i="1" s="1"/>
  <c r="N256" i="1" s="1"/>
  <c r="P256" i="1" s="1"/>
  <c r="R256" i="1" s="1"/>
  <c r="T256" i="1" s="1"/>
  <c r="V256" i="1" s="1"/>
  <c r="X256" i="1" s="1"/>
  <c r="Z256" i="1" s="1"/>
  <c r="AB256" i="1" s="1"/>
  <c r="F19" i="1"/>
  <c r="H19" i="1" s="1"/>
  <c r="J19" i="1" s="1"/>
  <c r="L19" i="1" s="1"/>
  <c r="N19" i="1" s="1"/>
  <c r="P19" i="1" s="1"/>
  <c r="R19" i="1" s="1"/>
  <c r="T19" i="1" s="1"/>
  <c r="V19" i="1" s="1"/>
  <c r="X19" i="1" s="1"/>
  <c r="Z19" i="1" s="1"/>
  <c r="AB19" i="1" s="1"/>
  <c r="D263" i="1"/>
  <c r="F263" i="1" s="1"/>
  <c r="H263" i="1" s="1"/>
  <c r="J263" i="1" s="1"/>
  <c r="L263" i="1" s="1"/>
  <c r="N263" i="1" s="1"/>
  <c r="P263" i="1" s="1"/>
  <c r="R263" i="1" s="1"/>
  <c r="T263" i="1" s="1"/>
  <c r="V263" i="1" s="1"/>
  <c r="X263" i="1" s="1"/>
  <c r="Z263" i="1" s="1"/>
  <c r="AB263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Z35" i="1" s="1"/>
  <c r="AB35" i="1" s="1"/>
  <c r="D255" i="1"/>
  <c r="F255" i="1" s="1"/>
  <c r="H255" i="1" s="1"/>
  <c r="J255" i="1" s="1"/>
  <c r="L255" i="1" s="1"/>
  <c r="N255" i="1" s="1"/>
  <c r="P255" i="1" s="1"/>
  <c r="R255" i="1" s="1"/>
  <c r="T255" i="1" s="1"/>
  <c r="V255" i="1" s="1"/>
  <c r="X255" i="1" s="1"/>
  <c r="Z255" i="1" s="1"/>
  <c r="AB255" i="1" s="1"/>
  <c r="D15" i="1"/>
  <c r="AV15" i="1"/>
  <c r="AE266" i="1"/>
  <c r="AG266" i="1" s="1"/>
  <c r="AI266" i="1" s="1"/>
  <c r="AK266" i="1" s="1"/>
  <c r="AM266" i="1" s="1"/>
  <c r="AO266" i="1" s="1"/>
  <c r="AQ266" i="1" s="1"/>
  <c r="AS266" i="1" s="1"/>
  <c r="AU266" i="1" s="1"/>
  <c r="AV266" i="1"/>
  <c r="AX266" i="1" s="1"/>
  <c r="AZ266" i="1" s="1"/>
  <c r="BB266" i="1" s="1"/>
  <c r="BD266" i="1" s="1"/>
  <c r="BF266" i="1" s="1"/>
  <c r="BH266" i="1" s="1"/>
  <c r="BJ266" i="1" s="1"/>
  <c r="BL266" i="1" s="1"/>
  <c r="D266" i="1"/>
  <c r="F266" i="1" s="1"/>
  <c r="H266" i="1" s="1"/>
  <c r="J266" i="1" s="1"/>
  <c r="L266" i="1" s="1"/>
  <c r="N266" i="1" s="1"/>
  <c r="P266" i="1" s="1"/>
  <c r="R266" i="1" s="1"/>
  <c r="T266" i="1" s="1"/>
  <c r="V266" i="1" s="1"/>
  <c r="X266" i="1" s="1"/>
  <c r="Z266" i="1" s="1"/>
  <c r="AB266" i="1" s="1"/>
  <c r="AV252" i="1" l="1"/>
  <c r="AX15" i="1"/>
  <c r="AZ15" i="1" s="1"/>
  <c r="BB15" i="1" s="1"/>
  <c r="BD15" i="1" s="1"/>
  <c r="BF15" i="1" s="1"/>
  <c r="BH15" i="1" s="1"/>
  <c r="BJ15" i="1" s="1"/>
  <c r="BL15" i="1" s="1"/>
  <c r="AE15" i="1"/>
  <c r="AG15" i="1" s="1"/>
  <c r="AI15" i="1" s="1"/>
  <c r="AK15" i="1" s="1"/>
  <c r="AM15" i="1" s="1"/>
  <c r="AO15" i="1" s="1"/>
  <c r="AQ15" i="1" s="1"/>
  <c r="AS15" i="1" s="1"/>
  <c r="AU15" i="1" s="1"/>
  <c r="D252" i="1"/>
  <c r="F252" i="1" s="1"/>
  <c r="H252" i="1" s="1"/>
  <c r="J252" i="1" s="1"/>
  <c r="L252" i="1" s="1"/>
  <c r="N252" i="1" s="1"/>
  <c r="P252" i="1" s="1"/>
  <c r="R252" i="1" s="1"/>
  <c r="T252" i="1" s="1"/>
  <c r="V252" i="1" s="1"/>
  <c r="X252" i="1" s="1"/>
  <c r="Z252" i="1" s="1"/>
  <c r="AB252" i="1" s="1"/>
  <c r="F15" i="1"/>
  <c r="H15" i="1" s="1"/>
  <c r="J15" i="1" s="1"/>
  <c r="L15" i="1" s="1"/>
  <c r="N15" i="1" s="1"/>
  <c r="P15" i="1" s="1"/>
  <c r="R15" i="1" s="1"/>
  <c r="T15" i="1" s="1"/>
  <c r="V15" i="1" s="1"/>
  <c r="X15" i="1" s="1"/>
  <c r="Z15" i="1" s="1"/>
  <c r="AB15" i="1" s="1"/>
  <c r="AV259" i="1" l="1"/>
  <c r="AE252" i="1"/>
  <c r="AX252" i="1"/>
  <c r="AZ252" i="1" l="1"/>
  <c r="AG252" i="1"/>
  <c r="AI252" i="1" l="1"/>
  <c r="BB252" i="1"/>
  <c r="BD252" i="1" l="1"/>
  <c r="AK252" i="1"/>
  <c r="AM252" i="1" l="1"/>
  <c r="BF252" i="1"/>
  <c r="BH252" i="1" l="1"/>
  <c r="AO252" i="1"/>
  <c r="AQ252" i="1" l="1"/>
  <c r="BJ252" i="1"/>
  <c r="BL252" i="1" l="1"/>
  <c r="AS252" i="1"/>
  <c r="AU252" i="1" l="1"/>
</calcChain>
</file>

<file path=xl/sharedStrings.xml><?xml version="1.0" encoding="utf-8"?>
<sst xmlns="http://schemas.openxmlformats.org/spreadsheetml/2006/main" count="760" uniqueCount="383">
  <si>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</si>
  <si>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</si>
  <si>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</si>
  <si>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</si>
  <si>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</si>
  <si>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</si>
  <si>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</si>
  <si>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</si>
  <si>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</si>
  <si>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</si>
  <si>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</si>
  <si>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</si>
  <si>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</si>
  <si>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</si>
  <si>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</si>
  <si>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</si>
  <si>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</si>
  <si>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</si>
  <si>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</si>
  <si>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</si>
  <si>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</si>
  <si>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</si>
  <si>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</si>
  <si>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</si>
  <si>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</si>
  <si>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</si>
  <si>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</si>
  <si>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</si>
  <si>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</si>
  <si>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</si>
  <si>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</si>
  <si>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</si>
  <si>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</si>
  <si>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</si>
  <si>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</si>
  <si>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2022 год и на плановый период 2023 и 2024 годов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</si>
  <si>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</si>
  <si>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</si>
  <si>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</si>
  <si>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</si>
  <si>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</si>
  <si>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</si>
  <si>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</si>
  <si>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</si>
  <si>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</si>
  <si>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</si>
  <si>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</si>
  <si>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</si>
  <si>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</si>
  <si>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</si>
  <si>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</si>
  <si>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</si>
  <si>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</si>
  <si>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</si>
  <si>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</si>
  <si>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</si>
  <si>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</si>
  <si>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</si>
  <si>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</si>
  <si>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</si>
  <si>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</si>
  <si>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</si>
  <si>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</si>
  <si>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</si>
  <si>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</si>
  <si>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</si>
  <si>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</si>
  <si>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</si>
  <si>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</si>
  <si>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</si>
  <si>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</si>
  <si>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</si>
  <si>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</si>
  <si>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</si>
  <si>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</si>
  <si>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</si>
  <si>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</si>
  <si>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</si>
  <si>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</si>
  <si>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</si>
  <si>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</si>
  <si>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</si>
  <si>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</si>
  <si>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</si>
  <si>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</si>
  <si>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</si>
  <si>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</si>
  <si>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</si>
  <si>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</si>
  <si>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</si>
  <si>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</si>
  <si>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</si>
  <si>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</si>
  <si>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</si>
  <si>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</si>
  <si>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</si>
  <si>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</si>
  <si>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</si>
  <si>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</si>
  <si>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</si>
  <si>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</si>
  <si>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</si>
  <si>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</si>
  <si>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</si>
  <si>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</si>
  <si>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</si>
  <si>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</si>
  <si>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</si>
  <si>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</si>
  <si>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</si>
  <si>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</si>
  <si>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</si>
  <si>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</si>
  <si>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</si>
  <si>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</si>
  <si>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</si>
  <si>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</si>
  <si>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</si>
  <si>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</si>
  <si>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</si>
  <si>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</si>
  <si>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</si>
  <si>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</si>
  <si>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</si>
  <si>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</si>
  <si>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</si>
  <si>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</si>
  <si>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</si>
  <si>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</si>
  <si>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</si>
  <si>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</si>
  <si>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</si>
  <si>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</si>
  <si>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</si>
  <si>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</si>
  <si>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</si>
  <si>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</si>
  <si>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</si>
  <si>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</si>
  <si>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</si>
  <si>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</si>
  <si>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</si>
  <si>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</si>
  <si>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</si>
  <si>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</si>
  <si>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</si>
  <si>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</si>
  <si>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</si>
  <si>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</si>
  <si>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</si>
  <si>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</si>
  <si>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</si>
  <si>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</si>
  <si>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</si>
  <si>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</si>
  <si>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</si>
  <si>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</si>
  <si>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</si>
  <si>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</si>
  <si>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</si>
  <si>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</si>
  <si>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</si>
  <si>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</si>
  <si>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</si>
  <si>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</si>
  <si>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</si>
  <si>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</si>
  <si>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</si>
  <si>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</si>
  <si>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</si>
  <si>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</si>
  <si>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</si>
  <si>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</si>
  <si>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</si>
  <si>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</si>
  <si>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</si>
  <si>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</si>
  <si>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</si>
  <si>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</si>
  <si>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</si>
  <si>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</si>
  <si>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</si>
  <si>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</si>
  <si>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</si>
  <si>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</si>
  <si>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</si>
  <si>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</si>
  <si>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</si>
  <si>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</si>
  <si>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</si>
  <si>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</si>
  <si>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</si>
  <si>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</si>
  <si>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</si>
  <si>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</si>
  <si>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</si>
  <si>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</si>
  <si>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</si>
  <si>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</si>
  <si>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</si>
  <si>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</si>
  <si>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</si>
  <si>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</si>
  <si>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</si>
  <si>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</si>
  <si>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</si>
  <si>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</si>
  <si>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</si>
  <si>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</si>
  <si>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</si>
  <si>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</si>
  <si>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</si>
  <si>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</si>
  <si>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</si>
  <si>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</si>
  <si>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</si>
  <si>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</si>
  <si>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</si>
  <si>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</si>
  <si>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</si>
  <si>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</si>
  <si>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</si>
  <si>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</si>
  <si>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</si>
  <si>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</si>
  <si>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</si>
  <si>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</si>
  <si>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</si>
  <si>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</si>
  <si>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</si>
  <si>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</si>
  <si>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</si>
  <si>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</si>
  <si>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</si>
  <si>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</si>
  <si>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</si>
  <si>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</si>
  <si>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</si>
  <si>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</si>
  <si>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</si>
  <si>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</si>
  <si>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</si>
  <si>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</si>
  <si>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</si>
  <si>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</si>
  <si>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</si>
  <si>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</si>
  <si>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</si>
  <si>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</si>
  <si>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</si>
  <si>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</si>
  <si>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</si>
  <si>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</si>
  <si>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</si>
  <si>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</si>
  <si>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</si>
  <si>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</si>
  <si>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</si>
  <si>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</si>
  <si>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</si>
  <si>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</si>
  <si>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</si>
  <si>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</si>
  <si>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</si>
  <si>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</si>
  <si>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</si>
  <si>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</si>
  <si>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</si>
  <si>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</si>
  <si>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</si>
  <si>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</si>
  <si>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</si>
  <si>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</si>
  <si>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</si>
  <si>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</si>
  <si>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</si>
  <si>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</si>
  <si>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</si>
  <si>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</si>
  <si>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</si>
  <si>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</si>
  <si>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</si>
  <si>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</si>
  <si>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</si>
  <si>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</si>
  <si>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</si>
  <si>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</si>
  <si>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</si>
  <si>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</si>
  <si>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</si>
  <si>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</si>
  <si>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</si>
  <si>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</si>
  <si>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</si>
  <si>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</si>
  <si>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</si>
  <si>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</si>
  <si>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</si>
  <si>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</si>
  <si>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</si>
  <si>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</si>
  <si>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</si>
  <si>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</si>
  <si>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</si>
  <si>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</si>
  <si>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</si>
  <si>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</si>
  <si>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</si>
  <si>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</si>
  <si>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</si>
  <si>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</si>
  <si>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</si>
  <si>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</si>
  <si>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</si>
  <si>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</si>
  <si>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</si>
  <si>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</si>
  <si>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</si>
  <si>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</si>
  <si>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</si>
  <si>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</si>
  <si>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</si>
  <si>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</si>
  <si>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</si>
  <si>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</si>
  <si>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</si>
  <si>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</si>
  <si>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</si>
  <si>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</si>
  <si>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</si>
  <si>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</si>
  <si>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</si>
  <si>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</si>
  <si>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</si>
  <si>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</si>
  <si>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</si>
  <si>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</si>
  <si>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</si>
  <si>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</si>
  <si>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</si>
  <si>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</si>
  <si>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</si>
  <si>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</si>
  <si>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</si>
  <si>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1510121480, 15101SЖ160, 1530343260, 15101SЖ860</t>
  </si>
  <si>
    <t>0320342170</t>
  </si>
  <si>
    <t>95.</t>
  </si>
  <si>
    <t>96.</t>
  </si>
  <si>
    <t>Строительство корпуса МАОУ «Гимназия № 33» г. Перми</t>
  </si>
  <si>
    <t>Комитет апрель</t>
  </si>
  <si>
    <t>Уточнение май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</si>
  <si>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</si>
  <si>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</si>
  <si>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</si>
  <si>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городского питомника растений на земельном участке с кадастровым номером 59:01:0000000:91384</t>
  </si>
  <si>
    <t>Строительство автомобильной дороги по ул. Крисанова от шоссе Космонавтов до ул. Пушкина</t>
  </si>
  <si>
    <t>Строительство здания для размещения дошкольного образовательного учреждения по ул. Желябова, 16б</t>
  </si>
  <si>
    <t>08101141610</t>
  </si>
  <si>
    <t>0820141010</t>
  </si>
  <si>
    <t>97.</t>
  </si>
  <si>
    <t>98.</t>
  </si>
  <si>
    <t>Комитет май</t>
  </si>
  <si>
    <t>Уточнение июнь</t>
  </si>
  <si>
    <t>Строительство учебного корпуса МАОУ «Лицей № 10» по адресу: г. Пермь, ул. Техническая, 22</t>
  </si>
  <si>
    <t>Строительство приюта для содержания безнадзорных животных по ул. Верхне-Муллинской, 106а г. Перми</t>
  </si>
  <si>
    <t>9190041020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</si>
  <si>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</si>
  <si>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</si>
  <si>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Транспорт</t>
  </si>
  <si>
    <t>Департамент транспорта</t>
  </si>
  <si>
    <t>Приобретение здания дворца культуры (с земельными участками), расположенного по адресу: г. Пермь, ул. Репина, 20</t>
  </si>
  <si>
    <t>12106ST420</t>
  </si>
  <si>
    <t>Июнь комитет</t>
  </si>
  <si>
    <t>Реализация проекта, направленного на комплексное развитие городского наземного электрического транспорта г. Перми</t>
  </si>
  <si>
    <t>Комитет июнь</t>
  </si>
  <si>
    <t>Уточнение август</t>
  </si>
  <si>
    <t>безвозмездные поступления</t>
  </si>
  <si>
    <t>0510143680</t>
  </si>
  <si>
    <t>1710142260, 171F552430</t>
  </si>
  <si>
    <t>Реконструкция канализационной насосной станции «Речник» Дзержинского района города Перми</t>
  </si>
  <si>
    <t>99.</t>
  </si>
  <si>
    <t>Строительство «умной» спортивной площадки по адресу: г. Пермь, ул. Докучаева, з/у 21</t>
  </si>
  <si>
    <t>Строительство сетей водоснабжения в микрорайоне Средняя Курья по ул. Борцов Революции Ленинского района  города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</si>
</sst>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2" borderId="8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3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O271"/>
  <sheetViews>
    <sheetView tabSelected="1" zoomScale="70" zoomScaleNormal="70" workbookViewId="0">
      <selection activeCell="BQ9" sqref="BQ9"/>
    </sheetView>
  </sheetViews>
  <sheetFormatPr defaultColWidth="9.140625" defaultRowHeight="18.75" x14ac:dyDescent="0.3"/>
  <cols>
    <col min="1" max="1" width="5.5703125" style="3" customWidth="1"/>
    <col min="2" max="2" width="82.7109375" style="8" customWidth="1"/>
    <col min="3" max="3" width="21.28515625" style="8" customWidth="1"/>
    <col min="4" max="7" width="17.5703125" style="13" hidden="1" customWidth="1"/>
    <col min="8" max="8" width="18.7109375" style="13" hidden="1" customWidth="1"/>
    <col min="9" max="9" width="17.5703125" style="13" hidden="1" customWidth="1"/>
    <col min="10" max="10" width="18.7109375" style="13" hidden="1" customWidth="1"/>
    <col min="11" max="11" width="17.5703125" style="13" hidden="1" customWidth="1"/>
    <col min="12" max="12" width="18.7109375" style="13" hidden="1" customWidth="1"/>
    <col min="13" max="13" width="17.5703125" style="13" hidden="1" customWidth="1"/>
    <col min="14" max="14" width="18.7109375" style="13" hidden="1" customWidth="1"/>
    <col min="15" max="15" width="17.5703125" style="76" hidden="1" customWidth="1"/>
    <col min="16" max="16" width="18.7109375" style="13" hidden="1" customWidth="1"/>
    <col min="17" max="17" width="17.5703125" style="13" hidden="1" customWidth="1"/>
    <col min="18" max="18" width="18.7109375" style="13" hidden="1" customWidth="1"/>
    <col min="19" max="19" width="17.5703125" style="13" hidden="1" customWidth="1"/>
    <col min="20" max="20" width="18.7109375" style="13" hidden="1" customWidth="1"/>
    <col min="21" max="21" width="17.5703125" style="13" hidden="1" customWidth="1"/>
    <col min="22" max="22" width="18.7109375" style="13" hidden="1" customWidth="1"/>
    <col min="23" max="23" width="17.5703125" style="13" hidden="1" customWidth="1"/>
    <col min="24" max="24" width="18.7109375" style="13" hidden="1" customWidth="1"/>
    <col min="25" max="25" width="17.5703125" style="13" hidden="1" customWidth="1"/>
    <col min="26" max="26" width="18.7109375" style="13" hidden="1" customWidth="1"/>
    <col min="27" max="27" width="17.5703125" style="45" hidden="1" customWidth="1"/>
    <col min="28" max="28" width="18.7109375" style="13" customWidth="1"/>
    <col min="29" max="39" width="18.7109375" style="13" hidden="1" customWidth="1"/>
    <col min="40" max="40" width="17.42578125" style="13" hidden="1" customWidth="1"/>
    <col min="41" max="41" width="18.7109375" style="13" hidden="1" customWidth="1"/>
    <col min="42" max="42" width="17.42578125" style="13" hidden="1" customWidth="1"/>
    <col min="43" max="43" width="18.7109375" style="13" hidden="1" customWidth="1"/>
    <col min="44" max="44" width="17.42578125" style="13" hidden="1" customWidth="1"/>
    <col min="45" max="45" width="18.7109375" style="13" hidden="1" customWidth="1"/>
    <col min="46" max="46" width="17.42578125" style="45" hidden="1" customWidth="1"/>
    <col min="47" max="47" width="18.7109375" style="13" customWidth="1"/>
    <col min="48" max="58" width="18.7109375" style="13" hidden="1" customWidth="1"/>
    <col min="59" max="59" width="17.7109375" style="13" hidden="1" customWidth="1"/>
    <col min="60" max="60" width="18.7109375" style="13" hidden="1" customWidth="1"/>
    <col min="61" max="61" width="17.7109375" style="13" hidden="1" customWidth="1"/>
    <col min="62" max="62" width="18.7109375" style="13" hidden="1" customWidth="1"/>
    <col min="63" max="63" width="17.7109375" style="45" hidden="1" customWidth="1"/>
    <col min="64" max="64" width="18.7109375" style="13" customWidth="1"/>
    <col min="65" max="65" width="17.85546875" style="25" hidden="1" customWidth="1"/>
    <col min="66" max="66" width="10" style="23" hidden="1" customWidth="1"/>
    <col min="67" max="67" width="9.42578125" style="3" hidden="1" customWidth="1"/>
    <col min="68" max="69" width="9.140625" style="3" customWidth="1"/>
    <col min="70" max="16384" width="9.140625" style="3"/>
  </cols>
  <sheetData>
    <row r="1" spans="1:67" x14ac:dyDescent="0.3">
      <c r="O1" s="13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48"/>
      <c r="BL1" s="14" t="s">
        <v>191</v>
      </c>
    </row>
    <row r="2" spans="1:67" x14ac:dyDescent="0.3">
      <c r="O2" s="13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48"/>
      <c r="BL2" s="14" t="s">
        <v>17</v>
      </c>
    </row>
    <row r="3" spans="1:67" x14ac:dyDescent="0.3">
      <c r="O3" s="13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48"/>
      <c r="BL3" s="14" t="s">
        <v>18</v>
      </c>
    </row>
    <row r="4" spans="1:67" x14ac:dyDescent="0.3">
      <c r="O4" s="13"/>
    </row>
    <row r="5" spans="1:67" ht="15.75" customHeight="1" x14ac:dyDescent="0.3">
      <c r="A5" s="102"/>
      <c r="B5" s="103"/>
      <c r="C5" s="103"/>
      <c r="D5" s="50"/>
      <c r="E5" s="50"/>
      <c r="F5" s="50"/>
      <c r="G5" s="66"/>
      <c r="H5" s="65"/>
      <c r="I5" s="68"/>
      <c r="J5" s="66"/>
      <c r="K5" s="71"/>
      <c r="L5" s="70"/>
      <c r="M5" s="72"/>
      <c r="N5" s="71"/>
      <c r="O5" s="13"/>
      <c r="P5" s="74"/>
      <c r="Q5" s="80"/>
      <c r="R5" s="75"/>
      <c r="S5" s="84"/>
      <c r="T5" s="83"/>
      <c r="U5" s="85"/>
      <c r="V5" s="84"/>
      <c r="W5" s="91"/>
      <c r="X5" s="88"/>
      <c r="Y5" s="93"/>
      <c r="Z5" s="91"/>
      <c r="AA5" s="96"/>
      <c r="AB5" s="104"/>
      <c r="AC5" s="50"/>
      <c r="AD5" s="50"/>
      <c r="AE5" s="50"/>
      <c r="AF5" s="66"/>
      <c r="AG5" s="65"/>
      <c r="AH5" s="68"/>
      <c r="AI5" s="66"/>
      <c r="AJ5" s="72"/>
      <c r="AK5" s="70"/>
      <c r="AL5" s="80"/>
      <c r="AM5" s="74"/>
      <c r="AN5" s="85"/>
      <c r="AO5" s="83"/>
      <c r="AP5" s="92"/>
      <c r="AQ5" s="88"/>
      <c r="AR5" s="93"/>
      <c r="AS5" s="92"/>
      <c r="AT5" s="93"/>
      <c r="AU5" s="104"/>
      <c r="AV5" s="51"/>
      <c r="AW5" s="52"/>
      <c r="AX5" s="52"/>
      <c r="AY5" s="67"/>
      <c r="AZ5" s="54"/>
      <c r="BA5" s="69"/>
      <c r="BB5" s="54"/>
      <c r="BC5" s="73"/>
      <c r="BD5" s="54"/>
      <c r="BE5" s="81"/>
      <c r="BF5" s="54"/>
      <c r="BG5" s="86"/>
      <c r="BH5" s="54"/>
      <c r="BI5" s="94"/>
      <c r="BJ5" s="54"/>
      <c r="BK5" s="94"/>
      <c r="BL5" s="54" t="s">
        <v>191</v>
      </c>
      <c r="BM5" s="26"/>
    </row>
    <row r="6" spans="1:67" ht="15.75" customHeight="1" x14ac:dyDescent="0.3">
      <c r="A6" s="102"/>
      <c r="B6" s="103"/>
      <c r="C6" s="103"/>
      <c r="D6" s="50"/>
      <c r="E6" s="50"/>
      <c r="F6" s="50"/>
      <c r="G6" s="66"/>
      <c r="H6" s="65"/>
      <c r="I6" s="68"/>
      <c r="J6" s="66"/>
      <c r="K6" s="71"/>
      <c r="L6" s="70"/>
      <c r="M6" s="72"/>
      <c r="N6" s="71"/>
      <c r="O6" s="13"/>
      <c r="P6" s="74"/>
      <c r="Q6" s="80"/>
      <c r="R6" s="75"/>
      <c r="S6" s="84"/>
      <c r="T6" s="83"/>
      <c r="U6" s="85"/>
      <c r="V6" s="84"/>
      <c r="W6" s="91"/>
      <c r="X6" s="88"/>
      <c r="Y6" s="93"/>
      <c r="Z6" s="91"/>
      <c r="AA6" s="96"/>
      <c r="AB6" s="104"/>
      <c r="AC6" s="50"/>
      <c r="AD6" s="50"/>
      <c r="AE6" s="50"/>
      <c r="AF6" s="66"/>
      <c r="AG6" s="65"/>
      <c r="AH6" s="68"/>
      <c r="AI6" s="66"/>
      <c r="AJ6" s="72"/>
      <c r="AK6" s="70"/>
      <c r="AL6" s="80"/>
      <c r="AM6" s="74"/>
      <c r="AN6" s="85"/>
      <c r="AO6" s="83"/>
      <c r="AP6" s="92"/>
      <c r="AQ6" s="88"/>
      <c r="AR6" s="93"/>
      <c r="AS6" s="92"/>
      <c r="AT6" s="93"/>
      <c r="AU6" s="104"/>
      <c r="AV6" s="51"/>
      <c r="AW6" s="52"/>
      <c r="AX6" s="52"/>
      <c r="AY6" s="67"/>
      <c r="AZ6" s="54"/>
      <c r="BA6" s="69"/>
      <c r="BB6" s="54"/>
      <c r="BC6" s="73"/>
      <c r="BD6" s="54"/>
      <c r="BE6" s="81"/>
      <c r="BF6" s="54"/>
      <c r="BG6" s="86"/>
      <c r="BH6" s="54"/>
      <c r="BI6" s="94"/>
      <c r="BJ6" s="54"/>
      <c r="BK6" s="94"/>
      <c r="BL6" s="54" t="s">
        <v>17</v>
      </c>
      <c r="BM6" s="26"/>
    </row>
    <row r="7" spans="1:67" ht="15.75" customHeight="1" x14ac:dyDescent="0.3">
      <c r="A7" s="102"/>
      <c r="B7" s="103"/>
      <c r="C7" s="103"/>
      <c r="D7" s="50"/>
      <c r="E7" s="50"/>
      <c r="F7" s="50"/>
      <c r="G7" s="66"/>
      <c r="H7" s="65"/>
      <c r="I7" s="68"/>
      <c r="J7" s="66"/>
      <c r="K7" s="71"/>
      <c r="L7" s="70"/>
      <c r="M7" s="72"/>
      <c r="N7" s="71"/>
      <c r="O7" s="13"/>
      <c r="P7" s="74"/>
      <c r="Q7" s="80"/>
      <c r="R7" s="75"/>
      <c r="S7" s="84"/>
      <c r="T7" s="83"/>
      <c r="U7" s="85"/>
      <c r="V7" s="84"/>
      <c r="W7" s="91"/>
      <c r="X7" s="88"/>
      <c r="Y7" s="93"/>
      <c r="Z7" s="91"/>
      <c r="AA7" s="96"/>
      <c r="AB7" s="104"/>
      <c r="AC7" s="50"/>
      <c r="AD7" s="50"/>
      <c r="AE7" s="50"/>
      <c r="AF7" s="66"/>
      <c r="AG7" s="65"/>
      <c r="AH7" s="68"/>
      <c r="AI7" s="66"/>
      <c r="AJ7" s="72"/>
      <c r="AK7" s="70"/>
      <c r="AL7" s="80"/>
      <c r="AM7" s="74"/>
      <c r="AN7" s="85"/>
      <c r="AO7" s="83"/>
      <c r="AP7" s="92"/>
      <c r="AQ7" s="88"/>
      <c r="AR7" s="93"/>
      <c r="AS7" s="92"/>
      <c r="AT7" s="93"/>
      <c r="AU7" s="104"/>
      <c r="AV7" s="51"/>
      <c r="AW7" s="52"/>
      <c r="AX7" s="52"/>
      <c r="AY7" s="67"/>
      <c r="AZ7" s="54"/>
      <c r="BA7" s="69"/>
      <c r="BB7" s="54"/>
      <c r="BC7" s="73"/>
      <c r="BD7" s="54"/>
      <c r="BE7" s="81"/>
      <c r="BF7" s="54"/>
      <c r="BG7" s="86"/>
      <c r="BH7" s="54"/>
      <c r="BI7" s="94"/>
      <c r="BJ7" s="54"/>
      <c r="BK7" s="94"/>
      <c r="BL7" s="54" t="s">
        <v>18</v>
      </c>
      <c r="BM7" s="26"/>
    </row>
    <row r="8" spans="1:67" ht="15.75" customHeight="1" x14ac:dyDescent="0.3">
      <c r="A8" s="102"/>
      <c r="B8" s="103"/>
      <c r="C8" s="103"/>
      <c r="D8" s="50"/>
      <c r="E8" s="50"/>
      <c r="F8" s="50"/>
      <c r="G8" s="66"/>
      <c r="H8" s="65"/>
      <c r="I8" s="68"/>
      <c r="J8" s="66"/>
      <c r="K8" s="71"/>
      <c r="L8" s="70"/>
      <c r="M8" s="72"/>
      <c r="N8" s="71"/>
      <c r="O8" s="77"/>
      <c r="P8" s="74"/>
      <c r="Q8" s="80"/>
      <c r="R8" s="75"/>
      <c r="S8" s="84"/>
      <c r="T8" s="83"/>
      <c r="U8" s="85"/>
      <c r="V8" s="84"/>
      <c r="W8" s="91"/>
      <c r="X8" s="88"/>
      <c r="Y8" s="93"/>
      <c r="Z8" s="91"/>
      <c r="AA8" s="96"/>
      <c r="AB8" s="104"/>
      <c r="AC8" s="50"/>
      <c r="AD8" s="50"/>
      <c r="AE8" s="50"/>
      <c r="AF8" s="66"/>
      <c r="AG8" s="65"/>
      <c r="AH8" s="68"/>
      <c r="AI8" s="66"/>
      <c r="AJ8" s="72"/>
      <c r="AK8" s="70"/>
      <c r="AL8" s="80"/>
      <c r="AM8" s="74"/>
      <c r="AN8" s="85"/>
      <c r="AO8" s="83"/>
      <c r="AP8" s="92"/>
      <c r="AQ8" s="88"/>
      <c r="AR8" s="93"/>
      <c r="AS8" s="92"/>
      <c r="AT8" s="93"/>
      <c r="AU8" s="104"/>
      <c r="AV8" s="51"/>
      <c r="AW8" s="52"/>
      <c r="AX8" s="52"/>
      <c r="AY8" s="67"/>
      <c r="AZ8" s="14"/>
      <c r="BA8" s="69"/>
      <c r="BB8" s="14"/>
      <c r="BC8" s="73"/>
      <c r="BD8" s="14"/>
      <c r="BE8" s="81"/>
      <c r="BF8" s="14"/>
      <c r="BG8" s="86"/>
      <c r="BH8" s="14"/>
      <c r="BI8" s="94"/>
      <c r="BJ8" s="14"/>
      <c r="BK8" s="95"/>
      <c r="BL8" s="14" t="s">
        <v>312</v>
      </c>
      <c r="BM8" s="26"/>
    </row>
    <row r="9" spans="1:67" ht="15.75" customHeight="1" x14ac:dyDescent="0.3">
      <c r="A9" s="132" t="s">
        <v>22</v>
      </c>
      <c r="B9" s="133"/>
      <c r="C9" s="133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5"/>
      <c r="AW9" s="136"/>
      <c r="AX9" s="136"/>
      <c r="AY9" s="137"/>
      <c r="AZ9" s="136"/>
      <c r="BA9" s="137"/>
      <c r="BB9" s="137"/>
      <c r="BC9" s="137"/>
      <c r="BD9" s="136"/>
      <c r="BE9" s="137"/>
      <c r="BF9" s="136"/>
      <c r="BG9" s="137"/>
      <c r="BH9" s="136"/>
      <c r="BI9" s="137"/>
      <c r="BJ9" s="136"/>
      <c r="BK9" s="137"/>
      <c r="BL9" s="136"/>
      <c r="BM9" s="26"/>
    </row>
    <row r="10" spans="1:67" ht="19.5" customHeight="1" x14ac:dyDescent="0.3">
      <c r="A10" s="132" t="s">
        <v>35</v>
      </c>
      <c r="B10" s="133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5"/>
      <c r="AW10" s="136"/>
      <c r="AX10" s="136"/>
      <c r="AY10" s="137"/>
      <c r="AZ10" s="136"/>
      <c r="BA10" s="137"/>
      <c r="BB10" s="137"/>
      <c r="BC10" s="137"/>
      <c r="BD10" s="136"/>
      <c r="BE10" s="137"/>
      <c r="BF10" s="136"/>
      <c r="BG10" s="137"/>
      <c r="BH10" s="136"/>
      <c r="BI10" s="137"/>
      <c r="BJ10" s="136"/>
      <c r="BK10" s="137"/>
      <c r="BL10" s="136"/>
      <c r="BM10" s="26"/>
    </row>
    <row r="11" spans="1:67" x14ac:dyDescent="0.3">
      <c r="A11" s="138"/>
      <c r="B11" s="133"/>
      <c r="C11" s="1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5"/>
      <c r="AW11" s="136"/>
      <c r="AX11" s="136"/>
      <c r="AY11" s="137"/>
      <c r="AZ11" s="136"/>
      <c r="BA11" s="137"/>
      <c r="BB11" s="137"/>
      <c r="BC11" s="137"/>
      <c r="BD11" s="136"/>
      <c r="BE11" s="137"/>
      <c r="BF11" s="136"/>
      <c r="BG11" s="137"/>
      <c r="BH11" s="136"/>
      <c r="BI11" s="137"/>
      <c r="BJ11" s="136"/>
      <c r="BK11" s="137"/>
      <c r="BL11" s="136"/>
      <c r="BM11" s="26"/>
    </row>
    <row r="12" spans="1:67" x14ac:dyDescent="0.3">
      <c r="A12" s="4"/>
      <c r="B12" s="9"/>
      <c r="C12" s="9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48"/>
      <c r="BL12" s="14" t="s">
        <v>16</v>
      </c>
    </row>
    <row r="13" spans="1:67" ht="18.75" customHeight="1" x14ac:dyDescent="0.3">
      <c r="A13" s="112" t="s">
        <v>0</v>
      </c>
      <c r="B13" s="112" t="s">
        <v>13</v>
      </c>
      <c r="C13" s="112" t="s">
        <v>1</v>
      </c>
      <c r="D13" s="108" t="s">
        <v>23</v>
      </c>
      <c r="E13" s="108" t="s">
        <v>301</v>
      </c>
      <c r="F13" s="108" t="s">
        <v>23</v>
      </c>
      <c r="G13" s="108" t="s">
        <v>311</v>
      </c>
      <c r="H13" s="112" t="s">
        <v>23</v>
      </c>
      <c r="I13" s="108" t="s">
        <v>333</v>
      </c>
      <c r="J13" s="112" t="s">
        <v>23</v>
      </c>
      <c r="K13" s="108" t="s">
        <v>334</v>
      </c>
      <c r="L13" s="112" t="s">
        <v>23</v>
      </c>
      <c r="M13" s="108" t="s">
        <v>337</v>
      </c>
      <c r="N13" s="112" t="s">
        <v>23</v>
      </c>
      <c r="O13" s="128" t="s">
        <v>338</v>
      </c>
      <c r="P13" s="112" t="s">
        <v>23</v>
      </c>
      <c r="Q13" s="108" t="s">
        <v>349</v>
      </c>
      <c r="R13" s="112" t="s">
        <v>23</v>
      </c>
      <c r="S13" s="108" t="s">
        <v>350</v>
      </c>
      <c r="T13" s="112" t="s">
        <v>23</v>
      </c>
      <c r="U13" s="108" t="s">
        <v>361</v>
      </c>
      <c r="V13" s="112" t="s">
        <v>23</v>
      </c>
      <c r="W13" s="108" t="s">
        <v>362</v>
      </c>
      <c r="X13" s="112" t="s">
        <v>23</v>
      </c>
      <c r="Y13" s="108" t="s">
        <v>372</v>
      </c>
      <c r="Z13" s="112" t="s">
        <v>23</v>
      </c>
      <c r="AA13" s="124" t="s">
        <v>375</v>
      </c>
      <c r="AB13" s="112" t="s">
        <v>23</v>
      </c>
      <c r="AC13" s="116" t="s">
        <v>29</v>
      </c>
      <c r="AD13" s="116" t="s">
        <v>301</v>
      </c>
      <c r="AE13" s="130" t="s">
        <v>29</v>
      </c>
      <c r="AF13" s="108" t="s">
        <v>311</v>
      </c>
      <c r="AG13" s="112" t="s">
        <v>29</v>
      </c>
      <c r="AH13" s="108" t="s">
        <v>333</v>
      </c>
      <c r="AI13" s="112" t="s">
        <v>29</v>
      </c>
      <c r="AJ13" s="108" t="s">
        <v>334</v>
      </c>
      <c r="AK13" s="112" t="s">
        <v>29</v>
      </c>
      <c r="AL13" s="108" t="s">
        <v>338</v>
      </c>
      <c r="AM13" s="112" t="s">
        <v>29</v>
      </c>
      <c r="AN13" s="108" t="s">
        <v>350</v>
      </c>
      <c r="AO13" s="112" t="s">
        <v>29</v>
      </c>
      <c r="AP13" s="108" t="s">
        <v>362</v>
      </c>
      <c r="AQ13" s="112" t="s">
        <v>29</v>
      </c>
      <c r="AR13" s="108" t="s">
        <v>374</v>
      </c>
      <c r="AS13" s="112" t="s">
        <v>29</v>
      </c>
      <c r="AT13" s="124" t="s">
        <v>375</v>
      </c>
      <c r="AU13" s="112" t="s">
        <v>29</v>
      </c>
      <c r="AV13" s="130" t="s">
        <v>36</v>
      </c>
      <c r="AW13" s="108" t="s">
        <v>301</v>
      </c>
      <c r="AX13" s="130" t="s">
        <v>36</v>
      </c>
      <c r="AY13" s="108" t="s">
        <v>311</v>
      </c>
      <c r="AZ13" s="112" t="s">
        <v>36</v>
      </c>
      <c r="BA13" s="108" t="s">
        <v>311</v>
      </c>
      <c r="BB13" s="112" t="s">
        <v>36</v>
      </c>
      <c r="BC13" s="108" t="s">
        <v>334</v>
      </c>
      <c r="BD13" s="112" t="s">
        <v>36</v>
      </c>
      <c r="BE13" s="108" t="s">
        <v>334</v>
      </c>
      <c r="BF13" s="112" t="s">
        <v>36</v>
      </c>
      <c r="BG13" s="108" t="s">
        <v>350</v>
      </c>
      <c r="BH13" s="112" t="s">
        <v>36</v>
      </c>
      <c r="BI13" s="108" t="s">
        <v>362</v>
      </c>
      <c r="BJ13" s="112" t="s">
        <v>36</v>
      </c>
      <c r="BK13" s="124" t="s">
        <v>375</v>
      </c>
      <c r="BL13" s="112" t="s">
        <v>36</v>
      </c>
      <c r="BM13" s="27"/>
    </row>
    <row r="14" spans="1:67" x14ac:dyDescent="0.3">
      <c r="A14" s="113"/>
      <c r="B14" s="113"/>
      <c r="C14" s="113"/>
      <c r="D14" s="109"/>
      <c r="E14" s="109"/>
      <c r="F14" s="109"/>
      <c r="G14" s="109"/>
      <c r="H14" s="113"/>
      <c r="I14" s="109"/>
      <c r="J14" s="113"/>
      <c r="K14" s="109"/>
      <c r="L14" s="113"/>
      <c r="M14" s="109"/>
      <c r="N14" s="113"/>
      <c r="O14" s="129"/>
      <c r="P14" s="113"/>
      <c r="Q14" s="109"/>
      <c r="R14" s="113"/>
      <c r="S14" s="109"/>
      <c r="T14" s="113"/>
      <c r="U14" s="109"/>
      <c r="V14" s="113"/>
      <c r="W14" s="109"/>
      <c r="X14" s="113"/>
      <c r="Y14" s="109"/>
      <c r="Z14" s="113"/>
      <c r="AA14" s="125"/>
      <c r="AB14" s="113"/>
      <c r="AC14" s="117"/>
      <c r="AD14" s="117"/>
      <c r="AE14" s="131"/>
      <c r="AF14" s="109"/>
      <c r="AG14" s="113"/>
      <c r="AH14" s="109"/>
      <c r="AI14" s="113"/>
      <c r="AJ14" s="109"/>
      <c r="AK14" s="113"/>
      <c r="AL14" s="109"/>
      <c r="AM14" s="113"/>
      <c r="AN14" s="109"/>
      <c r="AO14" s="113"/>
      <c r="AP14" s="109"/>
      <c r="AQ14" s="113"/>
      <c r="AR14" s="109"/>
      <c r="AS14" s="113"/>
      <c r="AT14" s="125"/>
      <c r="AU14" s="113"/>
      <c r="AV14" s="131"/>
      <c r="AW14" s="109"/>
      <c r="AX14" s="131"/>
      <c r="AY14" s="109"/>
      <c r="AZ14" s="113"/>
      <c r="BA14" s="109"/>
      <c r="BB14" s="113"/>
      <c r="BC14" s="109"/>
      <c r="BD14" s="113"/>
      <c r="BE14" s="109"/>
      <c r="BF14" s="113"/>
      <c r="BG14" s="109"/>
      <c r="BH14" s="113"/>
      <c r="BI14" s="109"/>
      <c r="BJ14" s="113"/>
      <c r="BK14" s="125"/>
      <c r="BL14" s="113"/>
      <c r="BM14" s="28"/>
    </row>
    <row r="15" spans="1:67" x14ac:dyDescent="0.3">
      <c r="A15" s="1"/>
      <c r="B15" s="7" t="s">
        <v>2</v>
      </c>
      <c r="C15" s="7"/>
      <c r="D15" s="36">
        <f>D21+D22+D23+D25+D30+D35+D39+D45+D50+D51+D52+D53+D54+D58+D63+D68+D69+D70+D71+D72+D73+D74+D75+D76+D77+D78+D79+D80+D81</f>
        <v>1020909.7000000001</v>
      </c>
      <c r="E15" s="37">
        <f>E21+E22+E23+E25+E30+E35+E39+E45+E50+E51+E52+E53+E54+E58+E63+E68+E69+E70+E71+E72+E73+E74+E75+E76+E77+E78+E79+E80+E81+E40</f>
        <v>398635.03</v>
      </c>
      <c r="F15" s="37">
        <f>D15+E15</f>
        <v>1419544.73</v>
      </c>
      <c r="G15" s="37">
        <f>G21+G22+G23+G25+G30+G35+G39+G45+G50+G51+G52+G53+G54+G58+G63+G68+G69+G70+G71+G72+G73+G74+G75+G76+G77+G78+G79+G80+G81+G40+G82</f>
        <v>10480.867</v>
      </c>
      <c r="H15" s="37">
        <f>F15+G15</f>
        <v>1430025.5970000001</v>
      </c>
      <c r="I15" s="37">
        <f>I21+I22+I23+I25+I30+I35+I39+I45+I50+I51+I52+I53+I54+I58+I63+I68+I69+I70+I71+I72+I73+I74+I75+I76+I77+I78+I79+I80+I81+I40+I82</f>
        <v>-936.10399999999993</v>
      </c>
      <c r="J15" s="37">
        <f>H15+I15</f>
        <v>1429089.493</v>
      </c>
      <c r="K15" s="37">
        <f>K21+K22+K23+K25+K30+K35+K39+K45+K50+K51+K52+K53+K54+K58+K63+K68+K69+K70+K71+K72+K73+K74+K75+K76+K77+K78+K79+K80+K81+K40+K82</f>
        <v>0</v>
      </c>
      <c r="L15" s="37">
        <f>J15+K15</f>
        <v>1429089.493</v>
      </c>
      <c r="M15" s="37">
        <f>M21+M22+M23+M25+M30+M35+M39+M45+M50+M51+M52+M53+M54+M58+M63+M68+M69+M70+M71+M72+M73+M74+M75+M76+M77+M78+M79+M80+M81+M40+M82</f>
        <v>0</v>
      </c>
      <c r="N15" s="37">
        <f>L15+M15</f>
        <v>1429089.493</v>
      </c>
      <c r="O15" s="37">
        <f>O21+O22+O23+O25+O30+O35+O39+O45+O50+O51+O52+O53+O54+O58+O63+O68+O69+O70+O71+O72+O73+O74+O75+O76+O77+O78+O79+O80+O81+O40+O82+O24+O83+O84</f>
        <v>-5405.6870000000017</v>
      </c>
      <c r="P15" s="37">
        <f>N15+O15</f>
        <v>1423683.8060000001</v>
      </c>
      <c r="Q15" s="37">
        <f>Q21+Q22+Q23+Q25+Q30+Q35+Q39+Q45+Q50+Q51+Q52+Q53+Q54+Q58+Q63+Q68+Q69+Q70+Q71+Q72+Q73+Q74+Q75+Q76+Q77+Q78+Q79+Q80+Q81+Q40+Q82+Q24+Q83+Q84</f>
        <v>0</v>
      </c>
      <c r="R15" s="37">
        <f>P15+Q15</f>
        <v>1423683.8060000001</v>
      </c>
      <c r="S15" s="37">
        <f>S21+S22+S23+S25+S30+S35+S39+S45+S50+S51+S52+S53+S54+S58+S63+S68+S69+S70+S71+S72+S73+S74+S75+S76+S77+S78+S79+S80+S81+S40+S82+S24+S83+S84+S85+S86</f>
        <v>-28219.760000000002</v>
      </c>
      <c r="T15" s="37">
        <f>R15+S15</f>
        <v>1395464.0460000001</v>
      </c>
      <c r="U15" s="37">
        <f>U21+U22+U23+U25+U30+U35+U39+U45+U50+U51+U52+U53+U54+U58+U63+U68+U69+U70+U71+U72+U73+U74+U75+U76+U77+U78+U79+U80+U81+U40+U82+U24+U83+U84+U85+U86</f>
        <v>0</v>
      </c>
      <c r="V15" s="37">
        <f>T15+U15</f>
        <v>1395464.0460000001</v>
      </c>
      <c r="W15" s="37">
        <f>W21+W22+W23+W25+W30+W35+W39+W45+W50+W51+W52+W53+W54+W58+W63+W68+W69+W70+W71+W72+W73+W74+W75+W76+W77+W78+W79+W80+W81+W40+W82+W24+W83+W84+W85+W86</f>
        <v>-18543.262999999999</v>
      </c>
      <c r="X15" s="37">
        <f>V15+W15</f>
        <v>1376920.7830000001</v>
      </c>
      <c r="Y15" s="35">
        <f>Y21+Y22+Y23+Y25+Y30+Y35+Y39+Y45+Y50+Y51+Y52+Y53+Y54+Y58+Y63+Y68+Y69+Y70+Y71+Y72+Y73+Y74+Y75+Y76+Y77+Y78+Y79+Y80+Y81+Y40+Y82+Y24+Y83+Y84+Y85+Y86</f>
        <v>-19203.5</v>
      </c>
      <c r="Z15" s="37">
        <f>X15+Y15</f>
        <v>1357717.2830000001</v>
      </c>
      <c r="AA15" s="37">
        <f>AA21+AA22+AA23+AA25+AA30+AA35+AA39+AA45+AA50+AA51+AA52+AA53+AA54+AA58+AA63+AA68+AA69+AA70+AA71+AA72+AA73+AA74+AA75+AA76+AA77+AA78+AA79+AA80+AA81+AA40+AA82+AA24+AA83+AA84+AA85+AA86</f>
        <v>-44371.229999999996</v>
      </c>
      <c r="AB15" s="35">
        <f>Z15+AA15</f>
        <v>1313346.0530000001</v>
      </c>
      <c r="AC15" s="37">
        <f>AC21+AC22+AC23+AC25+AC30+AC35+AC39+AC45+AC50+AC51+AC52+AC53+AC54+AC58+AC63+AC68+AC69+AC70+AC71+AC72+AC73+AC74+AC75+AC76+AC77+AC78+AC79+AC80+AC81</f>
        <v>1592185.8999999994</v>
      </c>
      <c r="AD15" s="37">
        <f>AD21+AD22+AD23+AD25+AD30+AD35+AD39+AD45+AD50+AD51+AD52+AD53+AD54+AD58+AD63+AD68+AD69+AD70+AD71+AD72+AD73+AD74+AD75+AD76+AD77+AD78+AD79+AD80+AD81+AD40</f>
        <v>779269.19</v>
      </c>
      <c r="AE15" s="37">
        <f>AC15+AD15</f>
        <v>2371455.0899999994</v>
      </c>
      <c r="AF15" s="37">
        <f>AF21+AF22+AF23+AF25+AF30+AF35+AF39+AF45+AF50+AF51+AF52+AF53+AF54+AF58+AF63+AF68+AF69+AF70+AF71+AF72+AF73+AF74+AF75+AF76+AF77+AF78+AF79+AF80+AF81+AF40+AF82</f>
        <v>0</v>
      </c>
      <c r="AG15" s="37">
        <f>AE15+AF15</f>
        <v>2371455.0899999994</v>
      </c>
      <c r="AH15" s="37">
        <f>AH21+AH22+AH23+AH25+AH30+AH35+AH39+AH45+AH50+AH51+AH52+AH53+AH54+AH58+AH63+AH68+AH69+AH70+AH71+AH72+AH73+AH74+AH75+AH76+AH77+AH78+AH79+AH80+AH81+AH40+AH82</f>
        <v>0</v>
      </c>
      <c r="AI15" s="37">
        <f>AG15+AH15</f>
        <v>2371455.0899999994</v>
      </c>
      <c r="AJ15" s="37">
        <f>AJ21+AJ22+AJ23+AJ25+AJ30+AJ35+AJ39+AJ45+AJ50+AJ51+AJ52+AJ53+AJ54+AJ58+AJ63+AJ68+AJ69+AJ70+AJ71+AJ72+AJ73+AJ74+AJ75+AJ76+AJ77+AJ78+AJ79+AJ80+AJ81+AJ40+AJ82</f>
        <v>0</v>
      </c>
      <c r="AK15" s="37">
        <f>AI15+AJ15</f>
        <v>2371455.0899999994</v>
      </c>
      <c r="AL15" s="37">
        <f>AL21+AL22+AL23+AL25+AL30+AL35+AL39+AL45+AL50+AL51+AL52+AL53+AL54+AL58+AL63+AL68+AL69+AL70+AL71+AL72+AL73+AL74+AL75+AL76+AL77+AL78+AL79+AL80+AL81+AL40+AL82+AL24+AL83+AL84</f>
        <v>0</v>
      </c>
      <c r="AM15" s="37">
        <f>AK15+AL15</f>
        <v>2371455.0899999994</v>
      </c>
      <c r="AN15" s="37">
        <f>AN21+AN22+AN23+AN25+AN30+AN35+AN39+AN45+AN50+AN51+AN52+AN53+AN54+AN58+AN63+AN68+AN69+AN70+AN71+AN72+AN73+AN74+AN75+AN76+AN77+AN78+AN79+AN80+AN81+AN40+AN82+AN24+AN83+AN84+AN85+AN86</f>
        <v>18748.326000000001</v>
      </c>
      <c r="AO15" s="37">
        <f>AM15+AN15</f>
        <v>2390203.4159999993</v>
      </c>
      <c r="AP15" s="35">
        <f>AP21+AP22+AP23+AP25+AP30+AP35+AP39+AP45+AP50+AP51+AP52+AP53+AP54+AP58+AP63+AP68+AP69+AP70+AP71+AP72+AP73+AP74+AP75+AP76+AP77+AP78+AP79+AP80+AP81+AP40+AP82+AP24+AP83+AP84+AP85+AP86</f>
        <v>18500</v>
      </c>
      <c r="AQ15" s="37">
        <f>AO15+AP15</f>
        <v>2408703.4159999993</v>
      </c>
      <c r="AR15" s="35">
        <f>AR21+AR22+AR23+AR25+AR30+AR35+AR39+AR45+AR50+AR51+AR52+AR53+AR54+AR58+AR63+AR68+AR69+AR70+AR71+AR72+AR73+AR74+AR75+AR76+AR77+AR78+AR79+AR80+AR81+AR40+AR82+AR24+AR83+AR84+AR85+AR86</f>
        <v>19203.5</v>
      </c>
      <c r="AS15" s="37">
        <f>AQ15+AR15</f>
        <v>2427906.9159999993</v>
      </c>
      <c r="AT15" s="37">
        <f>AT21+AT22+AT23+AT25+AT30+AT35+AT39+AT45+AT50+AT51+AT52+AT53+AT54+AT58+AT63+AT68+AT69+AT70+AT71+AT72+AT73+AT74+AT75+AT76+AT77+AT78+AT79+AT80+AT81+AT40+AT82+AT24+AT83+AT84+AT85+AT86</f>
        <v>56550.400999999998</v>
      </c>
      <c r="AU15" s="35">
        <f>AS15+AT15</f>
        <v>2484457.3169999993</v>
      </c>
      <c r="AV15" s="37">
        <f>AV21+AV22+AV23+AV25+AV30+AV35+AV39+AV45+AV50+AV51+AV52+AV53+AV54+AV58+AV63+AV68+AV69+AV70+AV71+AV72+AV73+AV74+AV75+AV76+AV77+AV78+AV79+AV80+AV81</f>
        <v>884457.8</v>
      </c>
      <c r="AW15" s="37">
        <f>AW21+AW22+AW23+AW25+AW30+AW35+AW39+AW45+AW50+AW51+AW52+AW53+AW54+AW58+AW63+AW68+AW69+AW70+AW71+AW72+AW73+AW74+AW75+AW76+AW77+AW78+AW79+AW80+AW81+AW40</f>
        <v>52623.150000000023</v>
      </c>
      <c r="AX15" s="37">
        <f>AV15+AW15</f>
        <v>937080.95000000007</v>
      </c>
      <c r="AY15" s="37">
        <f>AY21+AY22+AY23+AY25+AY30+AY35+AY39+AY45+AY50+AY51+AY52+AY53+AY54+AY58+AY63+AY68+AY69+AY70+AY71+AY72+AY73+AY74+AY75+AY76+AY77+AY78+AY79+AY80+AY81+AY40+AY82</f>
        <v>0</v>
      </c>
      <c r="AZ15" s="37">
        <f>AX15+AY15</f>
        <v>937080.95000000007</v>
      </c>
      <c r="BA15" s="37">
        <f>BA21+BA22+BA23+BA25+BA30+BA35+BA39+BA45+BA50+BA51+BA52+BA53+BA54+BA58+BA63+BA68+BA69+BA70+BA71+BA72+BA73+BA74+BA75+BA76+BA77+BA78+BA79+BA80+BA81+BA40+BA82</f>
        <v>0</v>
      </c>
      <c r="BB15" s="37">
        <f>AZ15+BA15</f>
        <v>937080.95000000007</v>
      </c>
      <c r="BC15" s="37">
        <f>BC21+BC22+BC23+BC25+BC30+BC35+BC39+BC45+BC50+BC51+BC52+BC53+BC54+BC58+BC63+BC68+BC69+BC70+BC71+BC72+BC73+BC74+BC75+BC76+BC77+BC78+BC79+BC80+BC81+BC40+BC82</f>
        <v>0</v>
      </c>
      <c r="BD15" s="37">
        <f>BB15+BC15</f>
        <v>937080.95000000007</v>
      </c>
      <c r="BE15" s="37">
        <f>BE21+BE22+BE23+BE25+BE30+BE35+BE39+BE45+BE50+BE51+BE52+BE53+BE54+BE58+BE63+BE68+BE69+BE70+BE71+BE72+BE73+BE74+BE75+BE76+BE77+BE78+BE79+BE80+BE81+BE40+BE82+BE24+BE83+BE84</f>
        <v>23622.800000000003</v>
      </c>
      <c r="BF15" s="37">
        <f>BD15+BE15</f>
        <v>960703.75000000012</v>
      </c>
      <c r="BG15" s="37">
        <f>BG21+BG22+BG23+BG25+BG30+BG35+BG39+BG45+BG50+BG51+BG52+BG53+BG54+BG58+BG63+BG68+BG69+BG70+BG71+BG72+BG73+BG74+BG75+BG76+BG77+BG78+BG79+BG80+BG81+BG40+BG82+BG24+BG83+BG84+BG85+BG86</f>
        <v>0</v>
      </c>
      <c r="BH15" s="37">
        <f>BF15+BG15</f>
        <v>960703.75000000012</v>
      </c>
      <c r="BI15" s="35">
        <f>BI21+BI22+BI23+BI25+BI30+BI35+BI39+BI45+BI50+BI51+BI52+BI53+BI54+BI58+BI63+BI68+BI69+BI70+BI71+BI72+BI73+BI74+BI75+BI76+BI77+BI78+BI79+BI80+BI81+BI40+BI82+BI24+BI83+BI84+BI85+BI86</f>
        <v>0</v>
      </c>
      <c r="BJ15" s="37">
        <f>BH15+BI15</f>
        <v>960703.75000000012</v>
      </c>
      <c r="BK15" s="37">
        <f>BK21+BK22+BK23+BK25+BK30+BK35+BK39+BK45+BK50+BK51+BK52+BK53+BK54+BK58+BK63+BK68+BK69+BK70+BK71+BK72+BK73+BK74+BK75+BK76+BK77+BK78+BK79+BK80+BK81+BK40+BK82+BK24+BK83+BK84+BK85+BK86</f>
        <v>0</v>
      </c>
      <c r="BL15" s="35">
        <f>BJ15+BK15</f>
        <v>960703.75000000012</v>
      </c>
      <c r="BM15" s="31"/>
      <c r="BN15" s="24"/>
      <c r="BO15" s="18"/>
    </row>
    <row r="16" spans="1:67" x14ac:dyDescent="0.3">
      <c r="A16" s="1"/>
      <c r="B16" s="7" t="s">
        <v>5</v>
      </c>
      <c r="C16" s="7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5"/>
      <c r="Z16" s="37"/>
      <c r="AA16" s="37"/>
      <c r="AB16" s="35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5"/>
      <c r="AQ16" s="37"/>
      <c r="AR16" s="35"/>
      <c r="AS16" s="37"/>
      <c r="AT16" s="37"/>
      <c r="AU16" s="35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5"/>
      <c r="BJ16" s="37"/>
      <c r="BK16" s="37"/>
      <c r="BL16" s="35"/>
      <c r="BM16" s="31"/>
      <c r="BN16" s="24"/>
      <c r="BO16" s="18"/>
    </row>
    <row r="17" spans="1:67" s="18" customFormat="1" hidden="1" x14ac:dyDescent="0.3">
      <c r="A17" s="16"/>
      <c r="B17" s="19" t="s">
        <v>6</v>
      </c>
      <c r="C17" s="38"/>
      <c r="D17" s="36">
        <f>D21+D22+D23+D39+D47+D50+D51+D52+D53+D56+D58+D65+D68+D69+D70+D71+D72+D73+D74+D75+D76+D77+D78+D79+D80+D81+D27</f>
        <v>412066.30000000005</v>
      </c>
      <c r="E17" s="37">
        <f>E21+E22+E23+E39+E47+E50+E51+E52+E53+E56+E65+E68+E69+E70+E71+E72+E73+E74+E75+E76+E77+E78+E79+E80+E81+E27+E32+E42+E60</f>
        <v>335641.93</v>
      </c>
      <c r="F17" s="37">
        <f t="shared" ref="F17:F104" si="0">D17+E17</f>
        <v>747708.23</v>
      </c>
      <c r="G17" s="37">
        <f>G21+G22+G23+G39+G47+G50+G51+G52+G53+G56+G65+G68+G69+G70+G71+G72+G73+G74+G75+G76+G77+G78+G79+G80+G81+G27+G32+G42+G60+G82</f>
        <v>10480.867000000002</v>
      </c>
      <c r="H17" s="37">
        <f t="shared" ref="H17" si="1">F17+G17</f>
        <v>758189.09699999995</v>
      </c>
      <c r="I17" s="37">
        <f>I21+I22+I23+I39+I47+I50+I51+I52+I53+I56+I65+I68+I69+I70+I71+I72+I73+I74+I75+I76+I77+I78+I79+I80+I81+I27+I32+I42+I60+I82</f>
        <v>-936.10399999999993</v>
      </c>
      <c r="J17" s="37">
        <f t="shared" ref="J17" si="2">H17+I17</f>
        <v>757252.9929999999</v>
      </c>
      <c r="K17" s="37">
        <f>K21+K22+K23+K39+K47+K50+K51+K52+K53+K56+K65+K68+K69+K70+K71+K72+K73+K74+K75+K76+K77+K78+K79+K80+K81+K27+K32+K42+K60+K82</f>
        <v>0</v>
      </c>
      <c r="L17" s="37">
        <f t="shared" ref="L17" si="3">J17+K17</f>
        <v>757252.9929999999</v>
      </c>
      <c r="M17" s="37">
        <f>M21+M22+M23+M39+M47+M50+M51+M52+M53+M56+M65+M68+M69+M70+M71+M72+M73+M74+M75+M76+M77+M78+M79+M80+M81+M27+M32+M42+M60+M82</f>
        <v>0</v>
      </c>
      <c r="N17" s="37">
        <f t="shared" ref="N17" si="4">L17+M17</f>
        <v>757252.9929999999</v>
      </c>
      <c r="O17" s="37">
        <f>O21+O22+O23+O39+O47+O50+O51+O52+O53+O56+O65+O68+O69+O70+O71+O72+O73+O74+O75+O76+O77+O78+O79+O80+O81+O27+O32+O42+O60+O82+O24+O83+O84</f>
        <v>-5405.6870000000017</v>
      </c>
      <c r="P17" s="37">
        <f t="shared" ref="P17" si="5">N17+O17</f>
        <v>751847.30599999987</v>
      </c>
      <c r="Q17" s="37">
        <f>Q21+Q22+Q23+Q39+Q47+Q50+Q51+Q52+Q53+Q56+Q65+Q68+Q69+Q70+Q71+Q72+Q73+Q74+Q75+Q76+Q77+Q78+Q79+Q80+Q81+Q27+Q32+Q42+Q60+Q82+Q24+Q83+Q84</f>
        <v>0</v>
      </c>
      <c r="R17" s="37">
        <f t="shared" ref="R17" si="6">P17+Q17</f>
        <v>751847.30599999987</v>
      </c>
      <c r="S17" s="37">
        <f>S21+S22+S23+S39+S47+S50+S51+S52+S53+S56+S65+S68+S69+S70+S71+S72+S73+S74+S75+S76+S77+S78+S79+S80+S81+S27+S32+S42+S60+S82+S24+S83+S84+S85+S86</f>
        <v>-28219.760000000002</v>
      </c>
      <c r="T17" s="37">
        <f t="shared" ref="T17" si="7">R17+S17</f>
        <v>723627.54599999986</v>
      </c>
      <c r="U17" s="37">
        <f>U21+U22+U23+U39+U47+U50+U51+U52+U53+U56+U65+U68+U69+U70+U71+U72+U73+U74+U75+U76+U77+U78+U79+U80+U81+U27+U32+U42+U60+U82+U24+U83+U84+U85+U86</f>
        <v>0</v>
      </c>
      <c r="V17" s="37">
        <f t="shared" ref="V17" si="8">T17+U17</f>
        <v>723627.54599999986</v>
      </c>
      <c r="W17" s="37">
        <f>W21+W22+W23+W39+W47+W50+W51+W52+W53+W56+W65+W68+W69+W70+W71+W72+W73+W74+W75+W76+W77+W78+W79+W80+W81+W27+W32+W42+W60+W82+W24+W83+W84+W85+W86</f>
        <v>-18543.262999999999</v>
      </c>
      <c r="X17" s="37">
        <f t="shared" ref="X17" si="9">V17+W17</f>
        <v>705084.28299999982</v>
      </c>
      <c r="Y17" s="35">
        <f>Y21+Y22+Y23+Y39+Y47+Y50+Y51+Y52+Y53+Y56+Y65+Y68+Y69+Y70+Y71+Y72+Y73+Y74+Y75+Y76+Y77+Y78+Y79+Y80+Y81+Y27+Y32+Y42+Y60+Y82+Y24+Y83+Y84+Y85+Y86</f>
        <v>-19203.5</v>
      </c>
      <c r="Z17" s="37">
        <f t="shared" ref="Z17" si="10">X17+Y17</f>
        <v>685880.78299999982</v>
      </c>
      <c r="AA17" s="37">
        <f>AA21+AA22+AA23+AA39+AA47+AA50+AA51+AA52+AA53+AA56+AA65+AA68+AA69+AA70+AA71+AA72+AA73+AA74+AA75+AA76+AA77+AA78+AA79+AA80+AA81+AA27+AA32+AA42+AA60+AA82+AA24+AA83+AA84+AA85+AA86</f>
        <v>-57390.565000000002</v>
      </c>
      <c r="AB17" s="37">
        <f t="shared" ref="AB17" si="11">Z17+AA17</f>
        <v>628490.21799999988</v>
      </c>
      <c r="AC17" s="37">
        <f>AC21+AC22+AC23+AC25+AC39+AC47+AC50+AC51+AC52+AC53+AC56+AC58+AC65+AC68+AC69+AC70+AC71+AC72+AC73+AC74+AC75+AC76+AC77+AC78+AC79+AC80+AC81</f>
        <v>1577908.2999999996</v>
      </c>
      <c r="AD17" s="37">
        <f>AD21+AD22+AD23+AD39+AD47+AD50+AD51+AD52+AD53+AD56+AD65+AD68+AD69+AD70+AD71+AD72+AD73+AD74+AD75+AD76+AD77+AD78+AD79+AD80+AD81+AD27+AD32+AD42+AD60</f>
        <v>-231163.41</v>
      </c>
      <c r="AE17" s="37">
        <f t="shared" ref="AE17:AE104" si="12">AC17+AD17</f>
        <v>1346744.8899999997</v>
      </c>
      <c r="AF17" s="37">
        <f>AF21+AF22+AF23+AF39+AF47+AF50+AF51+AF52+AF53+AF56+AF65+AF68+AF69+AF70+AF71+AF72+AF73+AF74+AF75+AF76+AF77+AF78+AF79+AF80+AF81+AF27+AF32+AF42+AF60+AF82</f>
        <v>0</v>
      </c>
      <c r="AG17" s="37">
        <f t="shared" ref="AG17:AG25" si="13">AE17+AF17</f>
        <v>1346744.8899999997</v>
      </c>
      <c r="AH17" s="37">
        <f>AH21+AH22+AH23+AH39+AH47+AH50+AH51+AH52+AH53+AH56+AH65+AH68+AH69+AH70+AH71+AH72+AH73+AH74+AH75+AH76+AH77+AH78+AH79+AH80+AH81+AH27+AH32+AH42+AH60+AH82</f>
        <v>0</v>
      </c>
      <c r="AI17" s="37">
        <f t="shared" ref="AI17:AI25" si="14">AG17+AH17</f>
        <v>1346744.8899999997</v>
      </c>
      <c r="AJ17" s="37">
        <f>AJ21+AJ22+AJ23+AJ39+AJ47+AJ50+AJ51+AJ52+AJ53+AJ56+AJ65+AJ68+AJ69+AJ70+AJ71+AJ72+AJ73+AJ74+AJ75+AJ76+AJ77+AJ78+AJ79+AJ80+AJ81+AJ27+AJ32+AJ42+AJ60+AJ82</f>
        <v>0</v>
      </c>
      <c r="AK17" s="37">
        <f t="shared" ref="AK17:AK25" si="15">AI17+AJ17</f>
        <v>1346744.8899999997</v>
      </c>
      <c r="AL17" s="37">
        <f>AL21+AL22+AL23+AL39+AL47+AL50+AL51+AL52+AL53+AL56+AL65+AL68+AL69+AL70+AL71+AL72+AL73+AL74+AL75+AL76+AL77+AL78+AL79+AL80+AL81+AL27+AL32+AL42+AL60+AL82+AL24+AL83+AL84</f>
        <v>0</v>
      </c>
      <c r="AM17" s="37">
        <f t="shared" ref="AM17:AM25" si="16">AK17+AL17</f>
        <v>1346744.8899999997</v>
      </c>
      <c r="AN17" s="37">
        <f>AN21+AN22+AN23+AN39+AN47+AN50+AN51+AN52+AN53+AN56+AN65+AN68+AN69+AN70+AN71+AN72+AN73+AN74+AN75+AN76+AN77+AN78+AN79+AN80+AN81+AN27+AN32+AN42+AN60+AN82+AN24+AN83+AN84+AN85+AN86</f>
        <v>18748.326000000001</v>
      </c>
      <c r="AO17" s="37">
        <f t="shared" ref="AO17:AO25" si="17">AM17+AN17</f>
        <v>1365493.2159999995</v>
      </c>
      <c r="AP17" s="35">
        <f>AP21+AP22+AP23+AP39+AP47+AP50+AP51+AP52+AP53+AP56+AP65+AP68+AP69+AP70+AP71+AP72+AP73+AP74+AP75+AP76+AP77+AP78+AP79+AP80+AP81+AP27+AP32+AP42+AP60+AP82+AP24+AP83+AP84+AP85+AP86</f>
        <v>18500</v>
      </c>
      <c r="AQ17" s="37">
        <f t="shared" ref="AQ17:AQ25" si="18">AO17+AP17</f>
        <v>1383993.2159999995</v>
      </c>
      <c r="AR17" s="35">
        <f>AR21+AR22+AR23+AR39+AR47+AR50+AR51+AR52+AR53+AR56+AR65+AR68+AR69+AR70+AR71+AR72+AR73+AR74+AR75+AR76+AR77+AR78+AR79+AR80+AR81+AR27+AR32+AR42+AR60+AR82+AR24+AR83+AR84+AR85+AR86</f>
        <v>19203.5</v>
      </c>
      <c r="AS17" s="37">
        <f t="shared" ref="AS17:AS25" si="19">AQ17+AR17</f>
        <v>1403196.7159999995</v>
      </c>
      <c r="AT17" s="37">
        <f>AT21+AT22+AT23+AT39+AT47+AT50+AT51+AT52+AT53+AT56+AT65+AT68+AT69+AT70+AT71+AT72+AT73+AT74+AT75+AT76+AT77+AT78+AT79+AT80+AT81+AT27+AT32+AT42+AT60+AT82+AT24+AT83+AT84+AT85+AT86</f>
        <v>56550.400999999998</v>
      </c>
      <c r="AU17" s="37">
        <f t="shared" ref="AU17:AU25" si="20">AS17+AT17</f>
        <v>1459747.1169999996</v>
      </c>
      <c r="AV17" s="37">
        <f>AV21+AV22+AV23+AV25+AV39+AV47+AV50+AV51+AV52+AV53+AV56+AV58+AV65+AV68+AV69+AV70+AV71+AV72+AV73+AV74+AV75+AV76+AV77+AV78+AV79+AV80+AV81</f>
        <v>777685.2</v>
      </c>
      <c r="AW17" s="37">
        <f>AW21+AW22+AW23+AW39+AW47+AW50+AW51+AW52+AW53+AW56+AW65+AW68+AW69+AW70+AW71+AW72+AW73+AW74+AW75+AW76+AW77+AW78+AW79+AW80+AW81+AW27+AW32+AW42+AW60</f>
        <v>52623.150000000023</v>
      </c>
      <c r="AX17" s="37">
        <f t="shared" ref="AX17:AX104" si="21">AV17+AW17</f>
        <v>830308.35</v>
      </c>
      <c r="AY17" s="37">
        <f>AY21+AY22+AY23+AY39+AY47+AY50+AY51+AY52+AY53+AY56+AY65+AY68+AY69+AY70+AY71+AY72+AY73+AY74+AY75+AY76+AY77+AY78+AY79+AY80+AY81+AY27+AY32+AY42+AY60+AY82</f>
        <v>0</v>
      </c>
      <c r="AZ17" s="37">
        <f t="shared" ref="AZ17:AZ25" si="22">AX17+AY17</f>
        <v>830308.35</v>
      </c>
      <c r="BA17" s="37">
        <f>BA21+BA22+BA23+BA39+BA47+BA50+BA51+BA52+BA53+BA56+BA65+BA68+BA69+BA70+BA71+BA72+BA73+BA74+BA75+BA76+BA77+BA78+BA79+BA80+BA81+BA27+BA32+BA42+BA60+BA82</f>
        <v>0</v>
      </c>
      <c r="BB17" s="37">
        <f t="shared" ref="BB17:BB25" si="23">AZ17+BA17</f>
        <v>830308.35</v>
      </c>
      <c r="BC17" s="37">
        <f>BC21+BC22+BC23+BC39+BC47+BC50+BC51+BC52+BC53+BC56+BC65+BC68+BC69+BC70+BC71+BC72+BC73+BC74+BC75+BC76+BC77+BC78+BC79+BC80+BC81+BC27+BC32+BC42+BC60+BC82</f>
        <v>0</v>
      </c>
      <c r="BD17" s="37">
        <f t="shared" ref="BD17:BD25" si="24">BB17+BC17</f>
        <v>830308.35</v>
      </c>
      <c r="BE17" s="37">
        <f>BE21+BE22+BE23+BE39+BE47+BE50+BE51+BE52+BE53+BE56+BE65+BE68+BE69+BE70+BE71+BE72+BE73+BE74+BE75+BE76+BE77+BE78+BE79+BE80+BE81+BE27+BE32+BE42+BE60+BE82+BE24+BE83+BE84</f>
        <v>23622.800000000003</v>
      </c>
      <c r="BF17" s="37">
        <f t="shared" ref="BF17:BF25" si="25">BD17+BE17</f>
        <v>853931.15</v>
      </c>
      <c r="BG17" s="37">
        <f>BG21+BG22+BG23+BG39+BG47+BG50+BG51+BG52+BG53+BG56+BG65+BG68+BG69+BG70+BG71+BG72+BG73+BG74+BG75+BG76+BG77+BG78+BG79+BG80+BG81+BG27+BG32+BG42+BG60+BG82+BG24+BG83+BG84+BG85+BG86</f>
        <v>0</v>
      </c>
      <c r="BH17" s="37">
        <f t="shared" ref="BH17:BH25" si="26">BF17+BG17</f>
        <v>853931.15</v>
      </c>
      <c r="BI17" s="35">
        <f>BI21+BI22+BI23+BI39+BI47+BI50+BI51+BI52+BI53+BI56+BI65+BI68+BI69+BI70+BI71+BI72+BI73+BI74+BI75+BI76+BI77+BI78+BI79+BI80+BI81+BI27+BI32+BI42+BI60+BI82+BI24+BI83+BI84+BI85+BI86</f>
        <v>0</v>
      </c>
      <c r="BJ17" s="37">
        <f t="shared" ref="BJ17:BJ25" si="27">BH17+BI17</f>
        <v>853931.15</v>
      </c>
      <c r="BK17" s="37">
        <f>BK21+BK22+BK23+BK39+BK47+BK50+BK51+BK52+BK53+BK56+BK65+BK68+BK69+BK70+BK71+BK72+BK73+BK74+BK75+BK76+BK77+BK78+BK79+BK80+BK81+BK27+BK32+BK42+BK60+BK82+BK24+BK83+BK84+BK85+BK86</f>
        <v>0</v>
      </c>
      <c r="BL17" s="37">
        <f t="shared" ref="BL17:BL25" si="28">BJ17+BK17</f>
        <v>853931.15</v>
      </c>
      <c r="BM17" s="32"/>
      <c r="BN17" s="24" t="s">
        <v>50</v>
      </c>
      <c r="BO17" s="17"/>
    </row>
    <row r="18" spans="1:67" x14ac:dyDescent="0.3">
      <c r="A18" s="1"/>
      <c r="B18" s="59" t="s">
        <v>12</v>
      </c>
      <c r="C18" s="7"/>
      <c r="D18" s="36">
        <f>D33+D37+D48+D57+D66+D28</f>
        <v>153575.9</v>
      </c>
      <c r="E18" s="37">
        <f>E33+E37+E48+E57+E66+E28+E43+E61</f>
        <v>-66895.599999999991</v>
      </c>
      <c r="F18" s="37">
        <f>D18+E18</f>
        <v>86680.3</v>
      </c>
      <c r="G18" s="37">
        <f>G33+G37+G48+G57+G66+G28+G43+G61</f>
        <v>0</v>
      </c>
      <c r="H18" s="37">
        <f>F18+G18</f>
        <v>86680.3</v>
      </c>
      <c r="I18" s="37">
        <f>I33+I37+I48+I57+I66+I28+I43+I61</f>
        <v>0</v>
      </c>
      <c r="J18" s="37">
        <f>H18+I18</f>
        <v>86680.3</v>
      </c>
      <c r="K18" s="37">
        <f>K33+K37+K48+K57+K66+K28+K43+K61</f>
        <v>0</v>
      </c>
      <c r="L18" s="37">
        <f>J18+K18</f>
        <v>86680.3</v>
      </c>
      <c r="M18" s="37">
        <f>M33+M37+M48+M57+M66+M28+M43+M61</f>
        <v>0</v>
      </c>
      <c r="N18" s="37">
        <f>L18+M18</f>
        <v>86680.3</v>
      </c>
      <c r="O18" s="37">
        <f>O33+O37+O48+O57+O66+O28+O43+O61</f>
        <v>0</v>
      </c>
      <c r="P18" s="37">
        <f>N18+O18</f>
        <v>86680.3</v>
      </c>
      <c r="Q18" s="37">
        <f>Q33+Q37+Q48+Q57+Q66+Q28+Q43+Q61</f>
        <v>0</v>
      </c>
      <c r="R18" s="37">
        <f>P18+Q18</f>
        <v>86680.3</v>
      </c>
      <c r="S18" s="37">
        <f>S33+S37+S48+S57+S66+S28+S43+S61</f>
        <v>0</v>
      </c>
      <c r="T18" s="37">
        <f>R18+S18</f>
        <v>86680.3</v>
      </c>
      <c r="U18" s="37">
        <f>U33+U37+U48+U57+U66+U28+U43+U61</f>
        <v>0</v>
      </c>
      <c r="V18" s="37">
        <f>T18+U18</f>
        <v>86680.3</v>
      </c>
      <c r="W18" s="37">
        <f>W33+W37+W48+W57+W66+W28+W43+W61</f>
        <v>0</v>
      </c>
      <c r="X18" s="37">
        <f>V18+W18</f>
        <v>86680.3</v>
      </c>
      <c r="Y18" s="35">
        <f>Y33+Y37+Y48+Y57+Y66+Y28+Y43+Y61</f>
        <v>0</v>
      </c>
      <c r="Z18" s="37">
        <f>X18+Y18</f>
        <v>86680.3</v>
      </c>
      <c r="AA18" s="37">
        <f>AA33+AA37+AA48+AA57+AA66+AA28+AA43+AA61</f>
        <v>0</v>
      </c>
      <c r="AB18" s="35">
        <f>Z18+AA18</f>
        <v>86680.3</v>
      </c>
      <c r="AC18" s="37">
        <f t="shared" ref="AC18:AV18" si="29">AC33+AC37+AC48+AC57+AC66</f>
        <v>14277.6</v>
      </c>
      <c r="AD18" s="37">
        <f>AD33+AD37+AD48+AD57+AD66+AD28+AD43+AD61</f>
        <v>50521.599999999999</v>
      </c>
      <c r="AE18" s="37">
        <f t="shared" si="12"/>
        <v>64799.199999999997</v>
      </c>
      <c r="AF18" s="37">
        <f>AF33+AF37+AF48+AF57+AF66+AF28+AF43+AF61</f>
        <v>0</v>
      </c>
      <c r="AG18" s="37">
        <f t="shared" si="13"/>
        <v>64799.199999999997</v>
      </c>
      <c r="AH18" s="37">
        <f>AH33+AH37+AH48+AH57+AH66+AH28+AH43+AH61</f>
        <v>0</v>
      </c>
      <c r="AI18" s="37">
        <f t="shared" si="14"/>
        <v>64799.199999999997</v>
      </c>
      <c r="AJ18" s="37">
        <f>AJ33+AJ37+AJ48+AJ57+AJ66+AJ28+AJ43+AJ61</f>
        <v>0</v>
      </c>
      <c r="AK18" s="37">
        <f t="shared" si="15"/>
        <v>64799.199999999997</v>
      </c>
      <c r="AL18" s="37">
        <f>AL33+AL37+AL48+AL57+AL66+AL28+AL43+AL61</f>
        <v>0</v>
      </c>
      <c r="AM18" s="37">
        <f t="shared" si="16"/>
        <v>64799.199999999997</v>
      </c>
      <c r="AN18" s="37">
        <f>AN33+AN37+AN48+AN57+AN66+AN28+AN43+AN61</f>
        <v>0</v>
      </c>
      <c r="AO18" s="37">
        <f t="shared" si="17"/>
        <v>64799.199999999997</v>
      </c>
      <c r="AP18" s="35">
        <f>AP33+AP37+AP48+AP57+AP66+AP28+AP43+AP61</f>
        <v>0</v>
      </c>
      <c r="AQ18" s="37">
        <f t="shared" si="18"/>
        <v>64799.199999999997</v>
      </c>
      <c r="AR18" s="35">
        <f>AR33+AR37+AR48+AR57+AR66+AR28+AR43+AR61</f>
        <v>0</v>
      </c>
      <c r="AS18" s="37">
        <f t="shared" si="19"/>
        <v>64799.199999999997</v>
      </c>
      <c r="AT18" s="37">
        <f>AT33+AT37+AT48+AT57+AT66+AT28+AT43+AT61</f>
        <v>0</v>
      </c>
      <c r="AU18" s="35">
        <f t="shared" si="20"/>
        <v>64799.199999999997</v>
      </c>
      <c r="AV18" s="37">
        <f t="shared" si="29"/>
        <v>106772.6</v>
      </c>
      <c r="AW18" s="37">
        <f>AW33+AW37+AW48+AW57+AW66+AW28+AW43+AW61</f>
        <v>0</v>
      </c>
      <c r="AX18" s="37">
        <f t="shared" si="21"/>
        <v>106772.6</v>
      </c>
      <c r="AY18" s="37">
        <f>AY33+AY37+AY48+AY57+AY66+AY28+AY43+AY61</f>
        <v>0</v>
      </c>
      <c r="AZ18" s="37">
        <f t="shared" si="22"/>
        <v>106772.6</v>
      </c>
      <c r="BA18" s="37">
        <f>BA33+BA37+BA48+BA57+BA66+BA28+BA43+BA61</f>
        <v>0</v>
      </c>
      <c r="BB18" s="37">
        <f t="shared" si="23"/>
        <v>106772.6</v>
      </c>
      <c r="BC18" s="37">
        <f>BC33+BC37+BC48+BC57+BC66+BC28+BC43+BC61</f>
        <v>0</v>
      </c>
      <c r="BD18" s="37">
        <f t="shared" si="24"/>
        <v>106772.6</v>
      </c>
      <c r="BE18" s="37">
        <f>BE33+BE37+BE48+BE57+BE66+BE28+BE43+BE61</f>
        <v>0</v>
      </c>
      <c r="BF18" s="37">
        <f t="shared" si="25"/>
        <v>106772.6</v>
      </c>
      <c r="BG18" s="37">
        <f>BG33+BG37+BG48+BG57+BG66+BG28+BG43+BG61</f>
        <v>0</v>
      </c>
      <c r="BH18" s="37">
        <f t="shared" si="26"/>
        <v>106772.6</v>
      </c>
      <c r="BI18" s="35">
        <f>BI33+BI37+BI48+BI57+BI66+BI28+BI43+BI61</f>
        <v>0</v>
      </c>
      <c r="BJ18" s="37">
        <f t="shared" si="27"/>
        <v>106772.6</v>
      </c>
      <c r="BK18" s="37">
        <f>BK33+BK37+BK48+BK57+BK66+BK28+BK43+BK61</f>
        <v>0</v>
      </c>
      <c r="BL18" s="35">
        <f t="shared" si="28"/>
        <v>106772.6</v>
      </c>
      <c r="BM18" s="31"/>
      <c r="BN18" s="24"/>
      <c r="BO18" s="17"/>
    </row>
    <row r="19" spans="1:67" x14ac:dyDescent="0.3">
      <c r="A19" s="1"/>
      <c r="B19" s="101" t="s">
        <v>27</v>
      </c>
      <c r="C19" s="7"/>
      <c r="D19" s="36">
        <f>D34+D38+D49</f>
        <v>455267.5</v>
      </c>
      <c r="E19" s="37">
        <f>E34+E38+E49+E44+E62+E67</f>
        <v>129888.70000000001</v>
      </c>
      <c r="F19" s="37">
        <f t="shared" si="0"/>
        <v>585156.19999999995</v>
      </c>
      <c r="G19" s="37">
        <f>G34+G38+G49+G44+G62+G67</f>
        <v>0</v>
      </c>
      <c r="H19" s="37">
        <f t="shared" ref="H19:H25" si="30">F19+G19</f>
        <v>585156.19999999995</v>
      </c>
      <c r="I19" s="37">
        <f>I34+I38+I49+I44+I62+I67</f>
        <v>0</v>
      </c>
      <c r="J19" s="37">
        <f t="shared" ref="J19:J25" si="31">H19+I19</f>
        <v>585156.19999999995</v>
      </c>
      <c r="K19" s="37">
        <f>K34+K38+K49+K44+K62+K67</f>
        <v>0</v>
      </c>
      <c r="L19" s="37">
        <f t="shared" ref="L19:L25" si="32">J19+K19</f>
        <v>585156.19999999995</v>
      </c>
      <c r="M19" s="37">
        <f>M34+M38+M49+M44+M62+M67</f>
        <v>0</v>
      </c>
      <c r="N19" s="37">
        <f t="shared" ref="N19:N25" si="33">L19+M19</f>
        <v>585156.19999999995</v>
      </c>
      <c r="O19" s="37">
        <f>O34+O38+O49+O44+O62+O67</f>
        <v>0</v>
      </c>
      <c r="P19" s="37">
        <f t="shared" ref="P19:P25" si="34">N19+O19</f>
        <v>585156.19999999995</v>
      </c>
      <c r="Q19" s="37">
        <f>Q34+Q38+Q49+Q44+Q62+Q67</f>
        <v>0</v>
      </c>
      <c r="R19" s="37">
        <f t="shared" ref="R19:R25" si="35">P19+Q19</f>
        <v>585156.19999999995</v>
      </c>
      <c r="S19" s="37">
        <f>S34+S38+S49+S44+S62+S67</f>
        <v>0</v>
      </c>
      <c r="T19" s="37">
        <f t="shared" ref="T19:T25" si="36">R19+S19</f>
        <v>585156.19999999995</v>
      </c>
      <c r="U19" s="37">
        <f>U34+U38+U49+U44+U62+U67</f>
        <v>0</v>
      </c>
      <c r="V19" s="37">
        <f t="shared" ref="V19:V25" si="37">T19+U19</f>
        <v>585156.19999999995</v>
      </c>
      <c r="W19" s="37">
        <f>W34+W38+W49+W44+W62+W67</f>
        <v>0</v>
      </c>
      <c r="X19" s="37">
        <f t="shared" ref="X19:X25" si="38">V19+W19</f>
        <v>585156.19999999995</v>
      </c>
      <c r="Y19" s="35">
        <f>Y34+Y38+Y49+Y44+Y62+Y67</f>
        <v>0</v>
      </c>
      <c r="Z19" s="37">
        <f t="shared" ref="Z19:Z25" si="39">X19+Y19</f>
        <v>585156.19999999995</v>
      </c>
      <c r="AA19" s="37">
        <f>AA34+AA38+AA49+AA44+AA62+AA67</f>
        <v>0</v>
      </c>
      <c r="AB19" s="35">
        <f t="shared" ref="AB19:AB25" si="40">Z19+AA19</f>
        <v>585156.19999999995</v>
      </c>
      <c r="AC19" s="37">
        <f t="shared" ref="AC19:AV19" si="41">AC34+AC38+AC49</f>
        <v>0</v>
      </c>
      <c r="AD19" s="37">
        <f>AD34+AD38+AD49+AD44+AD62+AD67</f>
        <v>959911</v>
      </c>
      <c r="AE19" s="37">
        <f t="shared" si="12"/>
        <v>959911</v>
      </c>
      <c r="AF19" s="37">
        <f>AF34+AF38+AF49+AF44+AF62+AF67</f>
        <v>0</v>
      </c>
      <c r="AG19" s="37">
        <f t="shared" si="13"/>
        <v>959911</v>
      </c>
      <c r="AH19" s="37">
        <f>AH34+AH38+AH49+AH44+AH62+AH67</f>
        <v>0</v>
      </c>
      <c r="AI19" s="37">
        <f t="shared" si="14"/>
        <v>959911</v>
      </c>
      <c r="AJ19" s="37">
        <f>AJ34+AJ38+AJ49+AJ44+AJ62+AJ67</f>
        <v>0</v>
      </c>
      <c r="AK19" s="37">
        <f t="shared" si="15"/>
        <v>959911</v>
      </c>
      <c r="AL19" s="37">
        <f>AL34+AL38+AL49+AL44+AL62+AL67</f>
        <v>0</v>
      </c>
      <c r="AM19" s="37">
        <f t="shared" si="16"/>
        <v>959911</v>
      </c>
      <c r="AN19" s="37">
        <f>AN34+AN38+AN49+AN44+AN62+AN67</f>
        <v>0</v>
      </c>
      <c r="AO19" s="37">
        <f t="shared" si="17"/>
        <v>959911</v>
      </c>
      <c r="AP19" s="35">
        <f>AP34+AP38+AP49+AP44+AP62+AP67</f>
        <v>0</v>
      </c>
      <c r="AQ19" s="37">
        <f t="shared" si="18"/>
        <v>959911</v>
      </c>
      <c r="AR19" s="35">
        <f>AR34+AR38+AR49+AR44+AR62+AR67</f>
        <v>0</v>
      </c>
      <c r="AS19" s="37">
        <f t="shared" si="19"/>
        <v>959911</v>
      </c>
      <c r="AT19" s="37">
        <f>AT34+AT38+AT49+AT44+AT62+AT67</f>
        <v>0</v>
      </c>
      <c r="AU19" s="35">
        <f t="shared" si="20"/>
        <v>959911</v>
      </c>
      <c r="AV19" s="37">
        <f t="shared" si="41"/>
        <v>0</v>
      </c>
      <c r="AW19" s="37">
        <f>AW34+AW38+AW49+AW44+AW62+AW67</f>
        <v>0</v>
      </c>
      <c r="AX19" s="37">
        <f t="shared" si="21"/>
        <v>0</v>
      </c>
      <c r="AY19" s="37">
        <f>AY34+AY38+AY49+AY44+AY62+AY67</f>
        <v>0</v>
      </c>
      <c r="AZ19" s="37">
        <f t="shared" si="22"/>
        <v>0</v>
      </c>
      <c r="BA19" s="37">
        <f>BA34+BA38+BA49+BA44+BA62+BA67</f>
        <v>0</v>
      </c>
      <c r="BB19" s="37">
        <f t="shared" si="23"/>
        <v>0</v>
      </c>
      <c r="BC19" s="37">
        <f>BC34+BC38+BC49+BC44+BC62+BC67</f>
        <v>0</v>
      </c>
      <c r="BD19" s="37">
        <f t="shared" si="24"/>
        <v>0</v>
      </c>
      <c r="BE19" s="37">
        <f>BE34+BE38+BE49+BE44+BE62+BE67</f>
        <v>0</v>
      </c>
      <c r="BF19" s="37">
        <f t="shared" si="25"/>
        <v>0</v>
      </c>
      <c r="BG19" s="37">
        <f>BG34+BG38+BG49+BG44+BG62+BG67</f>
        <v>0</v>
      </c>
      <c r="BH19" s="37">
        <f t="shared" si="26"/>
        <v>0</v>
      </c>
      <c r="BI19" s="35">
        <f>BI34+BI38+BI49+BI44+BI62+BI67</f>
        <v>0</v>
      </c>
      <c r="BJ19" s="37">
        <f t="shared" si="27"/>
        <v>0</v>
      </c>
      <c r="BK19" s="37">
        <f>BK34+BK38+BK49+BK44+BK62+BK67</f>
        <v>0</v>
      </c>
      <c r="BL19" s="35">
        <f t="shared" si="28"/>
        <v>0</v>
      </c>
      <c r="BM19" s="31"/>
      <c r="BN19" s="24"/>
      <c r="BO19" s="17"/>
    </row>
    <row r="20" spans="1:67" x14ac:dyDescent="0.3">
      <c r="A20" s="1"/>
      <c r="B20" s="101" t="s">
        <v>376</v>
      </c>
      <c r="C20" s="7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5"/>
      <c r="Z20" s="37"/>
      <c r="AA20" s="37">
        <f>AA29</f>
        <v>13019.334999999999</v>
      </c>
      <c r="AB20" s="35">
        <f t="shared" si="40"/>
        <v>13019.334999999999</v>
      </c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5"/>
      <c r="AQ20" s="37"/>
      <c r="AR20" s="35"/>
      <c r="AS20" s="37"/>
      <c r="AT20" s="37"/>
      <c r="AU20" s="35">
        <f t="shared" si="20"/>
        <v>0</v>
      </c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5"/>
      <c r="BJ20" s="37"/>
      <c r="BK20" s="37"/>
      <c r="BL20" s="35">
        <f t="shared" si="28"/>
        <v>0</v>
      </c>
      <c r="BM20" s="31"/>
      <c r="BN20" s="24"/>
      <c r="BO20" s="17"/>
    </row>
    <row r="21" spans="1:67" ht="75" x14ac:dyDescent="0.3">
      <c r="A21" s="1" t="s">
        <v>43</v>
      </c>
      <c r="B21" s="59" t="s">
        <v>42</v>
      </c>
      <c r="C21" s="59" t="s">
        <v>32</v>
      </c>
      <c r="D21" s="34">
        <v>0</v>
      </c>
      <c r="E21" s="35"/>
      <c r="F21" s="35">
        <f t="shared" si="0"/>
        <v>0</v>
      </c>
      <c r="G21" s="35"/>
      <c r="H21" s="35">
        <f t="shared" si="30"/>
        <v>0</v>
      </c>
      <c r="I21" s="35"/>
      <c r="J21" s="35">
        <f t="shared" si="31"/>
        <v>0</v>
      </c>
      <c r="K21" s="35"/>
      <c r="L21" s="35">
        <f t="shared" si="32"/>
        <v>0</v>
      </c>
      <c r="M21" s="35"/>
      <c r="N21" s="35">
        <f t="shared" si="33"/>
        <v>0</v>
      </c>
      <c r="O21" s="78"/>
      <c r="P21" s="35">
        <f t="shared" si="34"/>
        <v>0</v>
      </c>
      <c r="Q21" s="35"/>
      <c r="R21" s="35">
        <f t="shared" si="35"/>
        <v>0</v>
      </c>
      <c r="S21" s="35"/>
      <c r="T21" s="35">
        <f t="shared" si="36"/>
        <v>0</v>
      </c>
      <c r="U21" s="35"/>
      <c r="V21" s="35">
        <f t="shared" si="37"/>
        <v>0</v>
      </c>
      <c r="W21" s="35"/>
      <c r="X21" s="35">
        <f t="shared" si="38"/>
        <v>0</v>
      </c>
      <c r="Y21" s="35"/>
      <c r="Z21" s="35">
        <f t="shared" si="39"/>
        <v>0</v>
      </c>
      <c r="AA21" s="46"/>
      <c r="AB21" s="35">
        <f t="shared" si="40"/>
        <v>0</v>
      </c>
      <c r="AC21" s="35">
        <v>115641.5</v>
      </c>
      <c r="AD21" s="35">
        <v>-104664.71</v>
      </c>
      <c r="AE21" s="35">
        <f t="shared" si="12"/>
        <v>10976.789999999994</v>
      </c>
      <c r="AF21" s="35"/>
      <c r="AG21" s="35">
        <f t="shared" si="13"/>
        <v>10976.789999999994</v>
      </c>
      <c r="AH21" s="35"/>
      <c r="AI21" s="35">
        <f t="shared" si="14"/>
        <v>10976.789999999994</v>
      </c>
      <c r="AJ21" s="35"/>
      <c r="AK21" s="35">
        <f t="shared" si="15"/>
        <v>10976.789999999994</v>
      </c>
      <c r="AL21" s="35"/>
      <c r="AM21" s="35">
        <f t="shared" si="16"/>
        <v>10976.789999999994</v>
      </c>
      <c r="AN21" s="35"/>
      <c r="AO21" s="35">
        <f t="shared" si="17"/>
        <v>10976.789999999994</v>
      </c>
      <c r="AP21" s="35"/>
      <c r="AQ21" s="35">
        <f t="shared" si="18"/>
        <v>10976.789999999994</v>
      </c>
      <c r="AR21" s="35"/>
      <c r="AS21" s="35">
        <f t="shared" si="19"/>
        <v>10976.789999999994</v>
      </c>
      <c r="AT21" s="46"/>
      <c r="AU21" s="35">
        <f t="shared" si="20"/>
        <v>10976.789999999994</v>
      </c>
      <c r="AV21" s="35">
        <v>189254.8</v>
      </c>
      <c r="AW21" s="35">
        <v>104664.71</v>
      </c>
      <c r="AX21" s="35">
        <f t="shared" si="21"/>
        <v>293919.51</v>
      </c>
      <c r="AY21" s="35"/>
      <c r="AZ21" s="35">
        <f t="shared" si="22"/>
        <v>293919.51</v>
      </c>
      <c r="BA21" s="35"/>
      <c r="BB21" s="35">
        <f t="shared" si="23"/>
        <v>293919.51</v>
      </c>
      <c r="BC21" s="35"/>
      <c r="BD21" s="35">
        <f t="shared" si="24"/>
        <v>293919.51</v>
      </c>
      <c r="BE21" s="35"/>
      <c r="BF21" s="35">
        <f t="shared" si="25"/>
        <v>293919.51</v>
      </c>
      <c r="BG21" s="35"/>
      <c r="BH21" s="35">
        <f t="shared" si="26"/>
        <v>293919.51</v>
      </c>
      <c r="BI21" s="35"/>
      <c r="BJ21" s="35">
        <f t="shared" si="27"/>
        <v>293919.51</v>
      </c>
      <c r="BK21" s="46"/>
      <c r="BL21" s="35">
        <f t="shared" si="28"/>
        <v>293919.51</v>
      </c>
      <c r="BM21" s="29" t="s">
        <v>193</v>
      </c>
      <c r="BO21" s="11"/>
    </row>
    <row r="22" spans="1:67" ht="56.25" x14ac:dyDescent="0.3">
      <c r="A22" s="1" t="s">
        <v>44</v>
      </c>
      <c r="B22" s="59" t="s">
        <v>45</v>
      </c>
      <c r="C22" s="59" t="s">
        <v>32</v>
      </c>
      <c r="D22" s="34">
        <v>0</v>
      </c>
      <c r="E22" s="35"/>
      <c r="F22" s="35">
        <f t="shared" si="0"/>
        <v>0</v>
      </c>
      <c r="G22" s="35"/>
      <c r="H22" s="35">
        <f t="shared" si="30"/>
        <v>0</v>
      </c>
      <c r="I22" s="35"/>
      <c r="J22" s="35">
        <f t="shared" si="31"/>
        <v>0</v>
      </c>
      <c r="K22" s="35"/>
      <c r="L22" s="35">
        <f t="shared" si="32"/>
        <v>0</v>
      </c>
      <c r="M22" s="35"/>
      <c r="N22" s="35">
        <f t="shared" si="33"/>
        <v>0</v>
      </c>
      <c r="O22" s="78"/>
      <c r="P22" s="35">
        <f t="shared" si="34"/>
        <v>0</v>
      </c>
      <c r="Q22" s="35"/>
      <c r="R22" s="35">
        <f t="shared" si="35"/>
        <v>0</v>
      </c>
      <c r="S22" s="35"/>
      <c r="T22" s="35">
        <f t="shared" si="36"/>
        <v>0</v>
      </c>
      <c r="U22" s="35"/>
      <c r="V22" s="35">
        <f t="shared" si="37"/>
        <v>0</v>
      </c>
      <c r="W22" s="35"/>
      <c r="X22" s="35">
        <f t="shared" si="38"/>
        <v>0</v>
      </c>
      <c r="Y22" s="35"/>
      <c r="Z22" s="35">
        <f t="shared" si="39"/>
        <v>0</v>
      </c>
      <c r="AA22" s="46"/>
      <c r="AB22" s="35">
        <f t="shared" si="40"/>
        <v>0</v>
      </c>
      <c r="AC22" s="35">
        <v>5984</v>
      </c>
      <c r="AD22" s="35"/>
      <c r="AE22" s="35">
        <f t="shared" si="12"/>
        <v>5984</v>
      </c>
      <c r="AF22" s="35"/>
      <c r="AG22" s="35">
        <f t="shared" si="13"/>
        <v>5984</v>
      </c>
      <c r="AH22" s="35"/>
      <c r="AI22" s="35">
        <f t="shared" si="14"/>
        <v>5984</v>
      </c>
      <c r="AJ22" s="35"/>
      <c r="AK22" s="35">
        <f t="shared" si="15"/>
        <v>5984</v>
      </c>
      <c r="AL22" s="35"/>
      <c r="AM22" s="35">
        <f t="shared" si="16"/>
        <v>5984</v>
      </c>
      <c r="AN22" s="35"/>
      <c r="AO22" s="35">
        <f t="shared" si="17"/>
        <v>5984</v>
      </c>
      <c r="AP22" s="35"/>
      <c r="AQ22" s="35">
        <f t="shared" si="18"/>
        <v>5984</v>
      </c>
      <c r="AR22" s="35"/>
      <c r="AS22" s="35">
        <f t="shared" si="19"/>
        <v>5984</v>
      </c>
      <c r="AT22" s="46"/>
      <c r="AU22" s="35">
        <f t="shared" si="20"/>
        <v>5984</v>
      </c>
      <c r="AV22" s="35">
        <v>0</v>
      </c>
      <c r="AW22" s="35"/>
      <c r="AX22" s="35">
        <f t="shared" si="21"/>
        <v>0</v>
      </c>
      <c r="AY22" s="35"/>
      <c r="AZ22" s="35">
        <f t="shared" si="22"/>
        <v>0</v>
      </c>
      <c r="BA22" s="35"/>
      <c r="BB22" s="35">
        <f t="shared" si="23"/>
        <v>0</v>
      </c>
      <c r="BC22" s="35"/>
      <c r="BD22" s="35">
        <f t="shared" si="24"/>
        <v>0</v>
      </c>
      <c r="BE22" s="35"/>
      <c r="BF22" s="35">
        <f t="shared" si="25"/>
        <v>0</v>
      </c>
      <c r="BG22" s="35"/>
      <c r="BH22" s="35">
        <f t="shared" si="26"/>
        <v>0</v>
      </c>
      <c r="BI22" s="35"/>
      <c r="BJ22" s="35">
        <f t="shared" si="27"/>
        <v>0</v>
      </c>
      <c r="BK22" s="46"/>
      <c r="BL22" s="35">
        <f t="shared" si="28"/>
        <v>0</v>
      </c>
      <c r="BM22" s="29" t="s">
        <v>194</v>
      </c>
      <c r="BO22" s="11"/>
    </row>
    <row r="23" spans="1:67" ht="56.25" x14ac:dyDescent="0.3">
      <c r="A23" s="1" t="s">
        <v>67</v>
      </c>
      <c r="B23" s="101" t="s">
        <v>46</v>
      </c>
      <c r="C23" s="59" t="s">
        <v>32</v>
      </c>
      <c r="D23" s="34">
        <v>0</v>
      </c>
      <c r="E23" s="35"/>
      <c r="F23" s="35">
        <f t="shared" si="0"/>
        <v>0</v>
      </c>
      <c r="G23" s="35"/>
      <c r="H23" s="35">
        <f t="shared" si="30"/>
        <v>0</v>
      </c>
      <c r="I23" s="35"/>
      <c r="J23" s="35">
        <f t="shared" si="31"/>
        <v>0</v>
      </c>
      <c r="K23" s="35"/>
      <c r="L23" s="35">
        <f t="shared" si="32"/>
        <v>0</v>
      </c>
      <c r="M23" s="35"/>
      <c r="N23" s="35">
        <f t="shared" si="33"/>
        <v>0</v>
      </c>
      <c r="O23" s="78"/>
      <c r="P23" s="35">
        <f t="shared" si="34"/>
        <v>0</v>
      </c>
      <c r="Q23" s="35"/>
      <c r="R23" s="35">
        <f t="shared" si="35"/>
        <v>0</v>
      </c>
      <c r="S23" s="35"/>
      <c r="T23" s="35">
        <f t="shared" si="36"/>
        <v>0</v>
      </c>
      <c r="U23" s="35"/>
      <c r="V23" s="35">
        <f t="shared" si="37"/>
        <v>0</v>
      </c>
      <c r="W23" s="35"/>
      <c r="X23" s="35">
        <f t="shared" si="38"/>
        <v>0</v>
      </c>
      <c r="Y23" s="35"/>
      <c r="Z23" s="35">
        <f t="shared" si="39"/>
        <v>0</v>
      </c>
      <c r="AA23" s="46"/>
      <c r="AB23" s="35">
        <f t="shared" si="40"/>
        <v>0</v>
      </c>
      <c r="AC23" s="35">
        <v>6874.9</v>
      </c>
      <c r="AD23" s="35"/>
      <c r="AE23" s="35">
        <f t="shared" si="12"/>
        <v>6874.9</v>
      </c>
      <c r="AF23" s="35"/>
      <c r="AG23" s="35">
        <f t="shared" si="13"/>
        <v>6874.9</v>
      </c>
      <c r="AH23" s="35"/>
      <c r="AI23" s="35">
        <f t="shared" si="14"/>
        <v>6874.9</v>
      </c>
      <c r="AJ23" s="35"/>
      <c r="AK23" s="35">
        <f t="shared" si="15"/>
        <v>6874.9</v>
      </c>
      <c r="AL23" s="35"/>
      <c r="AM23" s="35">
        <f t="shared" si="16"/>
        <v>6874.9</v>
      </c>
      <c r="AN23" s="35"/>
      <c r="AO23" s="35">
        <f t="shared" si="17"/>
        <v>6874.9</v>
      </c>
      <c r="AP23" s="35"/>
      <c r="AQ23" s="35">
        <f t="shared" si="18"/>
        <v>6874.9</v>
      </c>
      <c r="AR23" s="35"/>
      <c r="AS23" s="35">
        <f t="shared" si="19"/>
        <v>6874.9</v>
      </c>
      <c r="AT23" s="46"/>
      <c r="AU23" s="35">
        <f t="shared" si="20"/>
        <v>6874.9</v>
      </c>
      <c r="AV23" s="35">
        <v>0</v>
      </c>
      <c r="AW23" s="35"/>
      <c r="AX23" s="35">
        <f t="shared" si="21"/>
        <v>0</v>
      </c>
      <c r="AY23" s="35"/>
      <c r="AZ23" s="35">
        <f t="shared" si="22"/>
        <v>0</v>
      </c>
      <c r="BA23" s="35"/>
      <c r="BB23" s="35">
        <f t="shared" si="23"/>
        <v>0</v>
      </c>
      <c r="BC23" s="35"/>
      <c r="BD23" s="35">
        <f t="shared" si="24"/>
        <v>0</v>
      </c>
      <c r="BE23" s="35"/>
      <c r="BF23" s="35">
        <f t="shared" si="25"/>
        <v>0</v>
      </c>
      <c r="BG23" s="35"/>
      <c r="BH23" s="35">
        <f t="shared" si="26"/>
        <v>0</v>
      </c>
      <c r="BI23" s="35"/>
      <c r="BJ23" s="35">
        <f t="shared" si="27"/>
        <v>0</v>
      </c>
      <c r="BK23" s="46"/>
      <c r="BL23" s="35">
        <f t="shared" si="28"/>
        <v>0</v>
      </c>
      <c r="BM23" s="30" t="s">
        <v>195</v>
      </c>
      <c r="BO23" s="11"/>
    </row>
    <row r="24" spans="1:67" ht="39" hidden="1" customHeight="1" x14ac:dyDescent="0.3">
      <c r="A24" s="118" t="s">
        <v>68</v>
      </c>
      <c r="B24" s="10" t="s">
        <v>47</v>
      </c>
      <c r="C24" s="59" t="s">
        <v>11</v>
      </c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78"/>
      <c r="P24" s="35">
        <f t="shared" si="34"/>
        <v>0</v>
      </c>
      <c r="Q24" s="35"/>
      <c r="R24" s="35">
        <f t="shared" si="35"/>
        <v>0</v>
      </c>
      <c r="S24" s="35"/>
      <c r="T24" s="35">
        <f t="shared" si="36"/>
        <v>0</v>
      </c>
      <c r="U24" s="35"/>
      <c r="V24" s="35">
        <f t="shared" si="37"/>
        <v>0</v>
      </c>
      <c r="W24" s="35"/>
      <c r="X24" s="35">
        <f t="shared" si="38"/>
        <v>0</v>
      </c>
      <c r="Y24" s="35"/>
      <c r="Z24" s="35">
        <f t="shared" si="39"/>
        <v>0</v>
      </c>
      <c r="AA24" s="46"/>
      <c r="AB24" s="35">
        <f t="shared" si="40"/>
        <v>0</v>
      </c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>
        <f t="shared" si="16"/>
        <v>0</v>
      </c>
      <c r="AN24" s="35"/>
      <c r="AO24" s="35">
        <f t="shared" si="17"/>
        <v>0</v>
      </c>
      <c r="AP24" s="35"/>
      <c r="AQ24" s="35">
        <f t="shared" si="18"/>
        <v>0</v>
      </c>
      <c r="AR24" s="35"/>
      <c r="AS24" s="35">
        <f t="shared" si="19"/>
        <v>0</v>
      </c>
      <c r="AT24" s="46"/>
      <c r="AU24" s="35">
        <f t="shared" si="20"/>
        <v>0</v>
      </c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>
        <f t="shared" si="25"/>
        <v>0</v>
      </c>
      <c r="BG24" s="35"/>
      <c r="BH24" s="35">
        <f t="shared" si="26"/>
        <v>0</v>
      </c>
      <c r="BI24" s="35"/>
      <c r="BJ24" s="35">
        <f t="shared" si="27"/>
        <v>0</v>
      </c>
      <c r="BK24" s="46"/>
      <c r="BL24" s="35">
        <f t="shared" si="28"/>
        <v>0</v>
      </c>
      <c r="BM24" s="29" t="s">
        <v>192</v>
      </c>
      <c r="BN24" s="23" t="s">
        <v>50</v>
      </c>
      <c r="BO24" s="11"/>
    </row>
    <row r="25" spans="1:67" ht="56.25" x14ac:dyDescent="0.3">
      <c r="A25" s="119"/>
      <c r="B25" s="10" t="s">
        <v>47</v>
      </c>
      <c r="C25" s="59" t="s">
        <v>32</v>
      </c>
      <c r="D25" s="34">
        <v>247768.1</v>
      </c>
      <c r="E25" s="35">
        <f>E27+E28</f>
        <v>-50000</v>
      </c>
      <c r="F25" s="35">
        <f t="shared" si="0"/>
        <v>197768.1</v>
      </c>
      <c r="G25" s="35">
        <f>G27+G28</f>
        <v>18098.412</v>
      </c>
      <c r="H25" s="35">
        <f t="shared" si="30"/>
        <v>215866.51200000002</v>
      </c>
      <c r="I25" s="35">
        <f>I27+I28</f>
        <v>-336.89600000000002</v>
      </c>
      <c r="J25" s="35">
        <f t="shared" si="31"/>
        <v>215529.61600000001</v>
      </c>
      <c r="K25" s="35">
        <f>K27+K28</f>
        <v>0</v>
      </c>
      <c r="L25" s="35">
        <f t="shared" si="32"/>
        <v>215529.61600000001</v>
      </c>
      <c r="M25" s="35">
        <f>M27+M28</f>
        <v>0</v>
      </c>
      <c r="N25" s="35">
        <f t="shared" si="33"/>
        <v>215529.61600000001</v>
      </c>
      <c r="O25" s="78">
        <f>O27+O28</f>
        <v>0</v>
      </c>
      <c r="P25" s="35">
        <f t="shared" si="34"/>
        <v>215529.61600000001</v>
      </c>
      <c r="Q25" s="35">
        <f>Q27+Q28</f>
        <v>0</v>
      </c>
      <c r="R25" s="35">
        <f t="shared" si="35"/>
        <v>215529.61600000001</v>
      </c>
      <c r="S25" s="35">
        <f>S27+S28</f>
        <v>-10817.415000000001</v>
      </c>
      <c r="T25" s="35">
        <f t="shared" si="36"/>
        <v>204712.201</v>
      </c>
      <c r="U25" s="35">
        <f>U27+U28</f>
        <v>0</v>
      </c>
      <c r="V25" s="35">
        <f t="shared" si="37"/>
        <v>204712.201</v>
      </c>
      <c r="W25" s="35">
        <f>W27+W28</f>
        <v>-30000</v>
      </c>
      <c r="X25" s="35">
        <f t="shared" si="38"/>
        <v>174712.201</v>
      </c>
      <c r="Y25" s="35">
        <f>Y27+Y28</f>
        <v>0</v>
      </c>
      <c r="Z25" s="35">
        <f t="shared" si="39"/>
        <v>174712.201</v>
      </c>
      <c r="AA25" s="46">
        <f>AA27+AA28+AA29</f>
        <v>5628.77</v>
      </c>
      <c r="AB25" s="35">
        <f t="shared" si="40"/>
        <v>180340.97099999999</v>
      </c>
      <c r="AC25" s="35">
        <v>115826.9</v>
      </c>
      <c r="AD25" s="35">
        <f>AD27+AD28</f>
        <v>50000</v>
      </c>
      <c r="AE25" s="35">
        <f t="shared" si="12"/>
        <v>165826.9</v>
      </c>
      <c r="AF25" s="35">
        <f>AF27+AF28</f>
        <v>0</v>
      </c>
      <c r="AG25" s="35">
        <f t="shared" si="13"/>
        <v>165826.9</v>
      </c>
      <c r="AH25" s="35">
        <f>AH27+AH28</f>
        <v>0</v>
      </c>
      <c r="AI25" s="35">
        <f t="shared" si="14"/>
        <v>165826.9</v>
      </c>
      <c r="AJ25" s="35">
        <f>AJ27+AJ28</f>
        <v>0</v>
      </c>
      <c r="AK25" s="35">
        <f t="shared" si="15"/>
        <v>165826.9</v>
      </c>
      <c r="AL25" s="35">
        <f>AL27+AL28</f>
        <v>0</v>
      </c>
      <c r="AM25" s="35">
        <f t="shared" si="16"/>
        <v>165826.9</v>
      </c>
      <c r="AN25" s="35">
        <f>AN27+AN28</f>
        <v>0</v>
      </c>
      <c r="AO25" s="35">
        <f t="shared" si="17"/>
        <v>165826.9</v>
      </c>
      <c r="AP25" s="35">
        <f>AP27+AP28</f>
        <v>30000</v>
      </c>
      <c r="AQ25" s="35">
        <f t="shared" si="18"/>
        <v>195826.9</v>
      </c>
      <c r="AR25" s="35">
        <f>AR27+AR28</f>
        <v>0</v>
      </c>
      <c r="AS25" s="35">
        <f t="shared" si="19"/>
        <v>195826.9</v>
      </c>
      <c r="AT25" s="46">
        <f>AT27+AT28+AT29</f>
        <v>10450.401</v>
      </c>
      <c r="AU25" s="35">
        <f t="shared" si="20"/>
        <v>206277.30100000001</v>
      </c>
      <c r="AV25" s="35">
        <v>0</v>
      </c>
      <c r="AW25" s="35"/>
      <c r="AX25" s="35">
        <f t="shared" si="21"/>
        <v>0</v>
      </c>
      <c r="AY25" s="35"/>
      <c r="AZ25" s="35">
        <f t="shared" si="22"/>
        <v>0</v>
      </c>
      <c r="BA25" s="35"/>
      <c r="BB25" s="35">
        <f t="shared" si="23"/>
        <v>0</v>
      </c>
      <c r="BC25" s="35"/>
      <c r="BD25" s="35">
        <f t="shared" si="24"/>
        <v>0</v>
      </c>
      <c r="BE25" s="35"/>
      <c r="BF25" s="35">
        <f t="shared" si="25"/>
        <v>0</v>
      </c>
      <c r="BG25" s="35"/>
      <c r="BH25" s="35">
        <f t="shared" si="26"/>
        <v>0</v>
      </c>
      <c r="BI25" s="35"/>
      <c r="BJ25" s="35">
        <f t="shared" si="27"/>
        <v>0</v>
      </c>
      <c r="BK25" s="46">
        <f>BK27+BK28+BK29</f>
        <v>0</v>
      </c>
      <c r="BL25" s="35">
        <f t="shared" si="28"/>
        <v>0</v>
      </c>
      <c r="BM25" s="29"/>
      <c r="BO25" s="11"/>
    </row>
    <row r="26" spans="1:67" x14ac:dyDescent="0.3">
      <c r="A26" s="1"/>
      <c r="B26" s="7" t="s">
        <v>5</v>
      </c>
      <c r="C26" s="59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78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46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46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46"/>
      <c r="BL26" s="35"/>
      <c r="BM26" s="29"/>
      <c r="BO26" s="11"/>
    </row>
    <row r="27" spans="1:67" hidden="1" x14ac:dyDescent="0.3">
      <c r="A27" s="1"/>
      <c r="B27" s="7" t="s">
        <v>6</v>
      </c>
      <c r="C27" s="43"/>
      <c r="D27" s="34">
        <v>247768.1</v>
      </c>
      <c r="E27" s="35">
        <v>-50000</v>
      </c>
      <c r="F27" s="35">
        <f t="shared" si="0"/>
        <v>197768.1</v>
      </c>
      <c r="G27" s="35">
        <f>17761.516+336.896</f>
        <v>18098.412</v>
      </c>
      <c r="H27" s="35">
        <f t="shared" ref="H27:H30" si="42">F27+G27</f>
        <v>215866.51200000002</v>
      </c>
      <c r="I27" s="35">
        <v>-336.89600000000002</v>
      </c>
      <c r="J27" s="35">
        <f t="shared" ref="J27:J30" si="43">H27+I27</f>
        <v>215529.61600000001</v>
      </c>
      <c r="K27" s="35"/>
      <c r="L27" s="35">
        <f t="shared" ref="L27:L30" si="44">J27+K27</f>
        <v>215529.61600000001</v>
      </c>
      <c r="M27" s="35"/>
      <c r="N27" s="35">
        <f t="shared" ref="N27:N30" si="45">L27+M27</f>
        <v>215529.61600000001</v>
      </c>
      <c r="O27" s="78"/>
      <c r="P27" s="35">
        <f t="shared" ref="P27:P30" si="46">N27+O27</f>
        <v>215529.61600000001</v>
      </c>
      <c r="Q27" s="35"/>
      <c r="R27" s="35">
        <f t="shared" ref="R27:R30" si="47">P27+Q27</f>
        <v>215529.61600000001</v>
      </c>
      <c r="S27" s="35">
        <v>-10817.415000000001</v>
      </c>
      <c r="T27" s="35">
        <f t="shared" ref="T27:T30" si="48">R27+S27</f>
        <v>204712.201</v>
      </c>
      <c r="U27" s="35"/>
      <c r="V27" s="35">
        <f t="shared" ref="V27:V30" si="49">T27+U27</f>
        <v>204712.201</v>
      </c>
      <c r="W27" s="35">
        <v>-30000</v>
      </c>
      <c r="X27" s="35">
        <f t="shared" ref="X27:X30" si="50">V27+W27</f>
        <v>174712.201</v>
      </c>
      <c r="Y27" s="35"/>
      <c r="Z27" s="35">
        <f t="shared" ref="Z27:Z30" si="51">X27+Y27</f>
        <v>174712.201</v>
      </c>
      <c r="AA27" s="46">
        <f>-13019.335+5628.77</f>
        <v>-7390.5649999999987</v>
      </c>
      <c r="AB27" s="35">
        <f t="shared" ref="AB27:AB30" si="52">Z27+AA27</f>
        <v>167321.636</v>
      </c>
      <c r="AC27" s="35">
        <v>115826.9</v>
      </c>
      <c r="AD27" s="35">
        <f>50000-14277.6</f>
        <v>35722.400000000001</v>
      </c>
      <c r="AE27" s="35">
        <f t="shared" si="12"/>
        <v>151549.29999999999</v>
      </c>
      <c r="AF27" s="35"/>
      <c r="AG27" s="35">
        <f t="shared" ref="AG27:AG30" si="53">AE27+AF27</f>
        <v>151549.29999999999</v>
      </c>
      <c r="AH27" s="35"/>
      <c r="AI27" s="35">
        <f t="shared" ref="AI27:AI30" si="54">AG27+AH27</f>
        <v>151549.29999999999</v>
      </c>
      <c r="AJ27" s="35"/>
      <c r="AK27" s="35">
        <f t="shared" ref="AK27:AK30" si="55">AI27+AJ27</f>
        <v>151549.29999999999</v>
      </c>
      <c r="AL27" s="35"/>
      <c r="AM27" s="35">
        <f t="shared" ref="AM27:AM30" si="56">AK27+AL27</f>
        <v>151549.29999999999</v>
      </c>
      <c r="AN27" s="35"/>
      <c r="AO27" s="35">
        <f t="shared" ref="AO27:AO30" si="57">AM27+AN27</f>
        <v>151549.29999999999</v>
      </c>
      <c r="AP27" s="35">
        <v>30000</v>
      </c>
      <c r="AQ27" s="35">
        <f t="shared" ref="AQ27:AQ30" si="58">AO27+AP27</f>
        <v>181549.3</v>
      </c>
      <c r="AR27" s="35"/>
      <c r="AS27" s="35">
        <f t="shared" ref="AS27:AS30" si="59">AQ27+AR27</f>
        <v>181549.3</v>
      </c>
      <c r="AT27" s="46">
        <v>10450.401</v>
      </c>
      <c r="AU27" s="35">
        <f t="shared" ref="AU27:AU30" si="60">AS27+AT27</f>
        <v>191999.701</v>
      </c>
      <c r="AV27" s="35"/>
      <c r="AW27" s="35"/>
      <c r="AX27" s="35">
        <f t="shared" si="21"/>
        <v>0</v>
      </c>
      <c r="AY27" s="35"/>
      <c r="AZ27" s="35">
        <f t="shared" ref="AZ27:AZ30" si="61">AX27+AY27</f>
        <v>0</v>
      </c>
      <c r="BA27" s="35"/>
      <c r="BB27" s="35">
        <f t="shared" ref="BB27:BB30" si="62">AZ27+BA27</f>
        <v>0</v>
      </c>
      <c r="BC27" s="35"/>
      <c r="BD27" s="35">
        <f t="shared" ref="BD27:BD30" si="63">BB27+BC27</f>
        <v>0</v>
      </c>
      <c r="BE27" s="35"/>
      <c r="BF27" s="35">
        <f t="shared" ref="BF27:BF30" si="64">BD27+BE27</f>
        <v>0</v>
      </c>
      <c r="BG27" s="35"/>
      <c r="BH27" s="35">
        <f t="shared" ref="BH27:BH30" si="65">BF27+BG27</f>
        <v>0</v>
      </c>
      <c r="BI27" s="35"/>
      <c r="BJ27" s="35">
        <f t="shared" ref="BJ27:BJ30" si="66">BH27+BI27</f>
        <v>0</v>
      </c>
      <c r="BK27" s="46"/>
      <c r="BL27" s="35">
        <f t="shared" ref="BL27:BL30" si="67">BJ27+BK27</f>
        <v>0</v>
      </c>
      <c r="BM27" s="29" t="s">
        <v>192</v>
      </c>
      <c r="BN27" s="23" t="s">
        <v>50</v>
      </c>
      <c r="BO27" s="11"/>
    </row>
    <row r="28" spans="1:67" x14ac:dyDescent="0.3">
      <c r="A28" s="1"/>
      <c r="B28" s="59" t="s">
        <v>12</v>
      </c>
      <c r="C28" s="59"/>
      <c r="D28" s="34"/>
      <c r="E28" s="35"/>
      <c r="F28" s="35">
        <f t="shared" si="0"/>
        <v>0</v>
      </c>
      <c r="G28" s="35"/>
      <c r="H28" s="35">
        <f t="shared" si="42"/>
        <v>0</v>
      </c>
      <c r="I28" s="35"/>
      <c r="J28" s="35">
        <f t="shared" si="43"/>
        <v>0</v>
      </c>
      <c r="K28" s="35"/>
      <c r="L28" s="35">
        <f t="shared" si="44"/>
        <v>0</v>
      </c>
      <c r="M28" s="35"/>
      <c r="N28" s="35">
        <f t="shared" si="45"/>
        <v>0</v>
      </c>
      <c r="O28" s="78"/>
      <c r="P28" s="35">
        <f t="shared" si="46"/>
        <v>0</v>
      </c>
      <c r="Q28" s="35"/>
      <c r="R28" s="35">
        <f t="shared" si="47"/>
        <v>0</v>
      </c>
      <c r="S28" s="35"/>
      <c r="T28" s="35">
        <f t="shared" si="48"/>
        <v>0</v>
      </c>
      <c r="U28" s="35"/>
      <c r="V28" s="35">
        <f t="shared" si="49"/>
        <v>0</v>
      </c>
      <c r="W28" s="35"/>
      <c r="X28" s="35">
        <f t="shared" si="50"/>
        <v>0</v>
      </c>
      <c r="Y28" s="35"/>
      <c r="Z28" s="35">
        <f t="shared" si="51"/>
        <v>0</v>
      </c>
      <c r="AA28" s="46"/>
      <c r="AB28" s="35">
        <f t="shared" si="52"/>
        <v>0</v>
      </c>
      <c r="AC28" s="35"/>
      <c r="AD28" s="35">
        <v>14277.6</v>
      </c>
      <c r="AE28" s="35">
        <f t="shared" si="12"/>
        <v>14277.6</v>
      </c>
      <c r="AF28" s="35"/>
      <c r="AG28" s="35">
        <f t="shared" si="53"/>
        <v>14277.6</v>
      </c>
      <c r="AH28" s="35"/>
      <c r="AI28" s="35">
        <f t="shared" si="54"/>
        <v>14277.6</v>
      </c>
      <c r="AJ28" s="35"/>
      <c r="AK28" s="35">
        <f t="shared" si="55"/>
        <v>14277.6</v>
      </c>
      <c r="AL28" s="35"/>
      <c r="AM28" s="35">
        <f t="shared" si="56"/>
        <v>14277.6</v>
      </c>
      <c r="AN28" s="35"/>
      <c r="AO28" s="35">
        <f t="shared" si="57"/>
        <v>14277.6</v>
      </c>
      <c r="AP28" s="35"/>
      <c r="AQ28" s="35">
        <f t="shared" si="58"/>
        <v>14277.6</v>
      </c>
      <c r="AR28" s="35"/>
      <c r="AS28" s="35">
        <f t="shared" si="59"/>
        <v>14277.6</v>
      </c>
      <c r="AT28" s="46"/>
      <c r="AU28" s="35">
        <f t="shared" si="60"/>
        <v>14277.6</v>
      </c>
      <c r="AV28" s="35"/>
      <c r="AW28" s="35"/>
      <c r="AX28" s="35">
        <f t="shared" si="21"/>
        <v>0</v>
      </c>
      <c r="AY28" s="35"/>
      <c r="AZ28" s="35">
        <f t="shared" si="61"/>
        <v>0</v>
      </c>
      <c r="BA28" s="35"/>
      <c r="BB28" s="35">
        <f t="shared" si="62"/>
        <v>0</v>
      </c>
      <c r="BC28" s="35"/>
      <c r="BD28" s="35">
        <f t="shared" si="63"/>
        <v>0</v>
      </c>
      <c r="BE28" s="35"/>
      <c r="BF28" s="35">
        <f t="shared" si="64"/>
        <v>0</v>
      </c>
      <c r="BG28" s="35"/>
      <c r="BH28" s="35">
        <f t="shared" si="65"/>
        <v>0</v>
      </c>
      <c r="BI28" s="35"/>
      <c r="BJ28" s="35">
        <f t="shared" si="66"/>
        <v>0</v>
      </c>
      <c r="BK28" s="46"/>
      <c r="BL28" s="35">
        <f t="shared" si="67"/>
        <v>0</v>
      </c>
      <c r="BM28" s="29" t="s">
        <v>305</v>
      </c>
      <c r="BO28" s="11"/>
    </row>
    <row r="29" spans="1:67" x14ac:dyDescent="0.3">
      <c r="A29" s="1"/>
      <c r="B29" s="101" t="s">
        <v>376</v>
      </c>
      <c r="C29" s="59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78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46">
        <v>13019.334999999999</v>
      </c>
      <c r="AB29" s="35">
        <f t="shared" si="52"/>
        <v>13019.334999999999</v>
      </c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46"/>
      <c r="AU29" s="35">
        <f t="shared" si="60"/>
        <v>0</v>
      </c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46"/>
      <c r="BL29" s="35">
        <f t="shared" si="67"/>
        <v>0</v>
      </c>
      <c r="BM29" s="29" t="s">
        <v>192</v>
      </c>
      <c r="BO29" s="11"/>
    </row>
    <row r="30" spans="1:67" ht="56.25" x14ac:dyDescent="0.3">
      <c r="A30" s="1" t="s">
        <v>69</v>
      </c>
      <c r="B30" s="101" t="s">
        <v>300</v>
      </c>
      <c r="C30" s="59" t="s">
        <v>32</v>
      </c>
      <c r="D30" s="34">
        <f>D33+D34</f>
        <v>261085.09999999998</v>
      </c>
      <c r="E30" s="35">
        <f>E33+E34+E32</f>
        <v>-232632.26999999996</v>
      </c>
      <c r="F30" s="35">
        <f t="shared" si="0"/>
        <v>28452.830000000016</v>
      </c>
      <c r="G30" s="35">
        <f>G33+G34+G32</f>
        <v>-8410.0560000000005</v>
      </c>
      <c r="H30" s="35">
        <f t="shared" si="42"/>
        <v>20042.774000000016</v>
      </c>
      <c r="I30" s="35">
        <f>I33+I34+I32</f>
        <v>0</v>
      </c>
      <c r="J30" s="35">
        <f t="shared" si="43"/>
        <v>20042.774000000016</v>
      </c>
      <c r="K30" s="35">
        <f>K33+K34+K32</f>
        <v>0</v>
      </c>
      <c r="L30" s="35">
        <f t="shared" si="44"/>
        <v>20042.774000000016</v>
      </c>
      <c r="M30" s="35">
        <f>M33+M34+M32</f>
        <v>0</v>
      </c>
      <c r="N30" s="35">
        <f t="shared" si="45"/>
        <v>20042.774000000016</v>
      </c>
      <c r="O30" s="78">
        <f>O33+O34+O32</f>
        <v>0</v>
      </c>
      <c r="P30" s="35">
        <f t="shared" si="46"/>
        <v>20042.774000000016</v>
      </c>
      <c r="Q30" s="35">
        <f>Q33+Q34+Q32</f>
        <v>0</v>
      </c>
      <c r="R30" s="35">
        <f t="shared" si="47"/>
        <v>20042.774000000016</v>
      </c>
      <c r="S30" s="35">
        <f>S33+S34+S32</f>
        <v>-180</v>
      </c>
      <c r="T30" s="35">
        <f t="shared" si="48"/>
        <v>19862.774000000016</v>
      </c>
      <c r="U30" s="35">
        <f>U33+U34+U32</f>
        <v>0</v>
      </c>
      <c r="V30" s="35">
        <f t="shared" si="49"/>
        <v>19862.774000000016</v>
      </c>
      <c r="W30" s="35">
        <f>W33+W34+W32</f>
        <v>-43.262999999999998</v>
      </c>
      <c r="X30" s="35">
        <f t="shared" si="50"/>
        <v>19819.511000000017</v>
      </c>
      <c r="Y30" s="35">
        <f>Y33+Y34+Y32</f>
        <v>0</v>
      </c>
      <c r="Z30" s="35">
        <f t="shared" si="51"/>
        <v>19819.511000000017</v>
      </c>
      <c r="AA30" s="46">
        <f>AA33+AA34+AA32</f>
        <v>0</v>
      </c>
      <c r="AB30" s="35">
        <f t="shared" si="52"/>
        <v>19819.511000000017</v>
      </c>
      <c r="AC30" s="35">
        <v>0</v>
      </c>
      <c r="AD30" s="35">
        <f>AD33+AD34+AD32</f>
        <v>0</v>
      </c>
      <c r="AE30" s="35">
        <f t="shared" si="12"/>
        <v>0</v>
      </c>
      <c r="AF30" s="35">
        <f>AF33+AF34+AF32</f>
        <v>0</v>
      </c>
      <c r="AG30" s="35">
        <f t="shared" si="53"/>
        <v>0</v>
      </c>
      <c r="AH30" s="35">
        <f>AH33+AH34+AH32</f>
        <v>0</v>
      </c>
      <c r="AI30" s="35">
        <f t="shared" si="54"/>
        <v>0</v>
      </c>
      <c r="AJ30" s="35">
        <f>AJ33+AJ34+AJ32</f>
        <v>0</v>
      </c>
      <c r="AK30" s="35">
        <f t="shared" si="55"/>
        <v>0</v>
      </c>
      <c r="AL30" s="35">
        <f>AL33+AL34+AL32</f>
        <v>0</v>
      </c>
      <c r="AM30" s="35">
        <f t="shared" si="56"/>
        <v>0</v>
      </c>
      <c r="AN30" s="35">
        <f>AN33+AN34+AN32</f>
        <v>0</v>
      </c>
      <c r="AO30" s="35">
        <f t="shared" si="57"/>
        <v>0</v>
      </c>
      <c r="AP30" s="35">
        <f>AP33+AP34+AP32</f>
        <v>0</v>
      </c>
      <c r="AQ30" s="35">
        <f t="shared" si="58"/>
        <v>0</v>
      </c>
      <c r="AR30" s="35">
        <f>AR33+AR34+AR32</f>
        <v>0</v>
      </c>
      <c r="AS30" s="35">
        <f t="shared" si="59"/>
        <v>0</v>
      </c>
      <c r="AT30" s="46">
        <f>AT33+AT34+AT32</f>
        <v>0</v>
      </c>
      <c r="AU30" s="35">
        <f t="shared" si="60"/>
        <v>0</v>
      </c>
      <c r="AV30" s="35">
        <v>0</v>
      </c>
      <c r="AW30" s="35">
        <f>AW33+AW34+AW32</f>
        <v>0</v>
      </c>
      <c r="AX30" s="35">
        <f t="shared" si="21"/>
        <v>0</v>
      </c>
      <c r="AY30" s="35">
        <f>AY33+AY34+AY32</f>
        <v>0</v>
      </c>
      <c r="AZ30" s="35">
        <f t="shared" si="61"/>
        <v>0</v>
      </c>
      <c r="BA30" s="35">
        <f>BA33+BA34+BA32</f>
        <v>0</v>
      </c>
      <c r="BB30" s="35">
        <f t="shared" si="62"/>
        <v>0</v>
      </c>
      <c r="BC30" s="35">
        <f>BC33+BC34+BC32</f>
        <v>0</v>
      </c>
      <c r="BD30" s="35">
        <f t="shared" si="63"/>
        <v>0</v>
      </c>
      <c r="BE30" s="35">
        <f>BE33+BE34+BE32</f>
        <v>0</v>
      </c>
      <c r="BF30" s="35">
        <f t="shared" si="64"/>
        <v>0</v>
      </c>
      <c r="BG30" s="35">
        <f>BG33+BG34+BG32</f>
        <v>0</v>
      </c>
      <c r="BH30" s="35">
        <f t="shared" si="65"/>
        <v>0</v>
      </c>
      <c r="BI30" s="35">
        <f>BI33+BI34+BI32</f>
        <v>0</v>
      </c>
      <c r="BJ30" s="35">
        <f t="shared" si="66"/>
        <v>0</v>
      </c>
      <c r="BK30" s="46">
        <f>BK33+BK34+BK32</f>
        <v>0</v>
      </c>
      <c r="BL30" s="35">
        <f t="shared" si="67"/>
        <v>0</v>
      </c>
      <c r="BM30" s="29"/>
      <c r="BO30" s="11"/>
    </row>
    <row r="31" spans="1:67" hidden="1" x14ac:dyDescent="0.3">
      <c r="A31" s="1"/>
      <c r="B31" s="7" t="s">
        <v>5</v>
      </c>
      <c r="C31" s="43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78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46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46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46"/>
      <c r="BL31" s="35"/>
      <c r="BM31" s="29"/>
      <c r="BN31" s="23" t="s">
        <v>50</v>
      </c>
      <c r="BO31" s="11"/>
    </row>
    <row r="32" spans="1:67" hidden="1" x14ac:dyDescent="0.3">
      <c r="A32" s="1"/>
      <c r="B32" s="7" t="s">
        <v>6</v>
      </c>
      <c r="C32" s="43"/>
      <c r="D32" s="34"/>
      <c r="E32" s="35">
        <v>28452.83</v>
      </c>
      <c r="F32" s="35">
        <f t="shared" si="0"/>
        <v>28452.83</v>
      </c>
      <c r="G32" s="35">
        <v>-8410.0560000000005</v>
      </c>
      <c r="H32" s="35">
        <f t="shared" ref="H32:H35" si="68">F32+G32</f>
        <v>20042.774000000001</v>
      </c>
      <c r="I32" s="35"/>
      <c r="J32" s="35">
        <f t="shared" ref="J32:J35" si="69">H32+I32</f>
        <v>20042.774000000001</v>
      </c>
      <c r="K32" s="35"/>
      <c r="L32" s="35">
        <f t="shared" ref="L32:L35" si="70">J32+K32</f>
        <v>20042.774000000001</v>
      </c>
      <c r="M32" s="35"/>
      <c r="N32" s="35">
        <f t="shared" ref="N32:N35" si="71">L32+M32</f>
        <v>20042.774000000001</v>
      </c>
      <c r="O32" s="78"/>
      <c r="P32" s="35">
        <f t="shared" ref="P32:P35" si="72">N32+O32</f>
        <v>20042.774000000001</v>
      </c>
      <c r="Q32" s="35"/>
      <c r="R32" s="35">
        <f t="shared" ref="R32:R35" si="73">P32+Q32</f>
        <v>20042.774000000001</v>
      </c>
      <c r="S32" s="35">
        <v>-180</v>
      </c>
      <c r="T32" s="35">
        <f t="shared" ref="T32:T35" si="74">R32+S32</f>
        <v>19862.774000000001</v>
      </c>
      <c r="U32" s="35"/>
      <c r="V32" s="35">
        <f t="shared" ref="V32:V35" si="75">T32+U32</f>
        <v>19862.774000000001</v>
      </c>
      <c r="W32" s="35">
        <v>-43.262999999999998</v>
      </c>
      <c r="X32" s="35">
        <f t="shared" ref="X32:X35" si="76">V32+W32</f>
        <v>19819.511000000002</v>
      </c>
      <c r="Y32" s="35"/>
      <c r="Z32" s="35">
        <f t="shared" ref="Z32:Z35" si="77">X32+Y32</f>
        <v>19819.511000000002</v>
      </c>
      <c r="AA32" s="46"/>
      <c r="AB32" s="35">
        <f t="shared" ref="AB32:AB35" si="78">Z32+AA32</f>
        <v>19819.511000000002</v>
      </c>
      <c r="AC32" s="35"/>
      <c r="AD32" s="35"/>
      <c r="AE32" s="35">
        <f t="shared" si="12"/>
        <v>0</v>
      </c>
      <c r="AF32" s="35"/>
      <c r="AG32" s="35">
        <f t="shared" ref="AG32:AG35" si="79">AE32+AF32</f>
        <v>0</v>
      </c>
      <c r="AH32" s="35"/>
      <c r="AI32" s="35">
        <f t="shared" ref="AI32:AI35" si="80">AG32+AH32</f>
        <v>0</v>
      </c>
      <c r="AJ32" s="35"/>
      <c r="AK32" s="35">
        <f t="shared" ref="AK32:AK35" si="81">AI32+AJ32</f>
        <v>0</v>
      </c>
      <c r="AL32" s="35"/>
      <c r="AM32" s="35">
        <f t="shared" ref="AM32:AM35" si="82">AK32+AL32</f>
        <v>0</v>
      </c>
      <c r="AN32" s="35"/>
      <c r="AO32" s="35">
        <f t="shared" ref="AO32:AO35" si="83">AM32+AN32</f>
        <v>0</v>
      </c>
      <c r="AP32" s="35"/>
      <c r="AQ32" s="35">
        <f t="shared" ref="AQ32:AQ35" si="84">AO32+AP32</f>
        <v>0</v>
      </c>
      <c r="AR32" s="35"/>
      <c r="AS32" s="35">
        <f t="shared" ref="AS32:AS35" si="85">AQ32+AR32</f>
        <v>0</v>
      </c>
      <c r="AT32" s="46"/>
      <c r="AU32" s="35">
        <f t="shared" ref="AU32:AU35" si="86">AS32+AT32</f>
        <v>0</v>
      </c>
      <c r="AV32" s="35"/>
      <c r="AW32" s="35"/>
      <c r="AX32" s="35">
        <f t="shared" si="21"/>
        <v>0</v>
      </c>
      <c r="AY32" s="35"/>
      <c r="AZ32" s="35">
        <f t="shared" ref="AZ32:AZ35" si="87">AX32+AY32</f>
        <v>0</v>
      </c>
      <c r="BA32" s="35"/>
      <c r="BB32" s="35">
        <f t="shared" ref="BB32:BB35" si="88">AZ32+BA32</f>
        <v>0</v>
      </c>
      <c r="BC32" s="35"/>
      <c r="BD32" s="35">
        <f t="shared" ref="BD32:BD35" si="89">BB32+BC32</f>
        <v>0</v>
      </c>
      <c r="BE32" s="35"/>
      <c r="BF32" s="35">
        <f t="shared" ref="BF32:BF35" si="90">BD32+BE32</f>
        <v>0</v>
      </c>
      <c r="BG32" s="35"/>
      <c r="BH32" s="35">
        <f t="shared" ref="BH32:BH35" si="91">BF32+BG32</f>
        <v>0</v>
      </c>
      <c r="BI32" s="35"/>
      <c r="BJ32" s="35">
        <f t="shared" ref="BJ32:BJ35" si="92">BH32+BI32</f>
        <v>0</v>
      </c>
      <c r="BK32" s="46"/>
      <c r="BL32" s="35">
        <f t="shared" ref="BL32:BL35" si="93">BJ32+BK32</f>
        <v>0</v>
      </c>
      <c r="BM32" s="39" t="s">
        <v>302</v>
      </c>
      <c r="BN32" s="23" t="s">
        <v>50</v>
      </c>
      <c r="BO32" s="11"/>
    </row>
    <row r="33" spans="1:67" hidden="1" x14ac:dyDescent="0.3">
      <c r="A33" s="1"/>
      <c r="B33" s="43" t="s">
        <v>12</v>
      </c>
      <c r="C33" s="6"/>
      <c r="D33" s="34">
        <v>72101.7</v>
      </c>
      <c r="E33" s="35">
        <f>-9107.2-62994.5</f>
        <v>-72101.7</v>
      </c>
      <c r="F33" s="35">
        <f t="shared" si="0"/>
        <v>0</v>
      </c>
      <c r="G33" s="35"/>
      <c r="H33" s="35">
        <f t="shared" si="68"/>
        <v>0</v>
      </c>
      <c r="I33" s="35"/>
      <c r="J33" s="35">
        <f t="shared" si="69"/>
        <v>0</v>
      </c>
      <c r="K33" s="35"/>
      <c r="L33" s="35">
        <f t="shared" si="70"/>
        <v>0</v>
      </c>
      <c r="M33" s="35"/>
      <c r="N33" s="35">
        <f t="shared" si="71"/>
        <v>0</v>
      </c>
      <c r="O33" s="78"/>
      <c r="P33" s="35">
        <f t="shared" si="72"/>
        <v>0</v>
      </c>
      <c r="Q33" s="35"/>
      <c r="R33" s="35">
        <f t="shared" si="73"/>
        <v>0</v>
      </c>
      <c r="S33" s="35"/>
      <c r="T33" s="35">
        <f t="shared" si="74"/>
        <v>0</v>
      </c>
      <c r="U33" s="35"/>
      <c r="V33" s="35">
        <f t="shared" si="75"/>
        <v>0</v>
      </c>
      <c r="W33" s="35"/>
      <c r="X33" s="35">
        <f t="shared" si="76"/>
        <v>0</v>
      </c>
      <c r="Y33" s="35"/>
      <c r="Z33" s="35">
        <f t="shared" si="77"/>
        <v>0</v>
      </c>
      <c r="AA33" s="46"/>
      <c r="AB33" s="35">
        <f t="shared" si="78"/>
        <v>0</v>
      </c>
      <c r="AC33" s="35">
        <v>0</v>
      </c>
      <c r="AD33" s="35"/>
      <c r="AE33" s="35">
        <f t="shared" si="12"/>
        <v>0</v>
      </c>
      <c r="AF33" s="35"/>
      <c r="AG33" s="35">
        <f t="shared" si="79"/>
        <v>0</v>
      </c>
      <c r="AH33" s="35"/>
      <c r="AI33" s="35">
        <f t="shared" si="80"/>
        <v>0</v>
      </c>
      <c r="AJ33" s="35"/>
      <c r="AK33" s="35">
        <f t="shared" si="81"/>
        <v>0</v>
      </c>
      <c r="AL33" s="35"/>
      <c r="AM33" s="35">
        <f t="shared" si="82"/>
        <v>0</v>
      </c>
      <c r="AN33" s="35"/>
      <c r="AO33" s="35">
        <f t="shared" si="83"/>
        <v>0</v>
      </c>
      <c r="AP33" s="35"/>
      <c r="AQ33" s="35">
        <f t="shared" si="84"/>
        <v>0</v>
      </c>
      <c r="AR33" s="35"/>
      <c r="AS33" s="35">
        <f t="shared" si="85"/>
        <v>0</v>
      </c>
      <c r="AT33" s="46"/>
      <c r="AU33" s="35">
        <f t="shared" si="86"/>
        <v>0</v>
      </c>
      <c r="AV33" s="35">
        <v>0</v>
      </c>
      <c r="AW33" s="35"/>
      <c r="AX33" s="35">
        <f t="shared" si="21"/>
        <v>0</v>
      </c>
      <c r="AY33" s="35"/>
      <c r="AZ33" s="35">
        <f t="shared" si="87"/>
        <v>0</v>
      </c>
      <c r="BA33" s="35"/>
      <c r="BB33" s="35">
        <f t="shared" si="88"/>
        <v>0</v>
      </c>
      <c r="BC33" s="35"/>
      <c r="BD33" s="35">
        <f t="shared" si="89"/>
        <v>0</v>
      </c>
      <c r="BE33" s="35"/>
      <c r="BF33" s="35">
        <f t="shared" si="90"/>
        <v>0</v>
      </c>
      <c r="BG33" s="35"/>
      <c r="BH33" s="35">
        <f t="shared" si="91"/>
        <v>0</v>
      </c>
      <c r="BI33" s="35"/>
      <c r="BJ33" s="35">
        <f t="shared" si="92"/>
        <v>0</v>
      </c>
      <c r="BK33" s="46"/>
      <c r="BL33" s="35">
        <f t="shared" si="93"/>
        <v>0</v>
      </c>
      <c r="BM33" s="29" t="s">
        <v>217</v>
      </c>
      <c r="BN33" s="23" t="s">
        <v>50</v>
      </c>
      <c r="BO33" s="11"/>
    </row>
    <row r="34" spans="1:67" hidden="1" x14ac:dyDescent="0.3">
      <c r="A34" s="1"/>
      <c r="B34" s="41" t="s">
        <v>27</v>
      </c>
      <c r="C34" s="43"/>
      <c r="D34" s="34">
        <v>188983.4</v>
      </c>
      <c r="E34" s="35">
        <v>-188983.4</v>
      </c>
      <c r="F34" s="35">
        <f t="shared" si="0"/>
        <v>0</v>
      </c>
      <c r="G34" s="35"/>
      <c r="H34" s="35">
        <f t="shared" si="68"/>
        <v>0</v>
      </c>
      <c r="I34" s="35"/>
      <c r="J34" s="35">
        <f t="shared" si="69"/>
        <v>0</v>
      </c>
      <c r="K34" s="35"/>
      <c r="L34" s="35">
        <f t="shared" si="70"/>
        <v>0</v>
      </c>
      <c r="M34" s="35"/>
      <c r="N34" s="35">
        <f t="shared" si="71"/>
        <v>0</v>
      </c>
      <c r="O34" s="78"/>
      <c r="P34" s="35">
        <f t="shared" si="72"/>
        <v>0</v>
      </c>
      <c r="Q34" s="35"/>
      <c r="R34" s="35">
        <f t="shared" si="73"/>
        <v>0</v>
      </c>
      <c r="S34" s="35"/>
      <c r="T34" s="35">
        <f t="shared" si="74"/>
        <v>0</v>
      </c>
      <c r="U34" s="35"/>
      <c r="V34" s="35">
        <f t="shared" si="75"/>
        <v>0</v>
      </c>
      <c r="W34" s="35"/>
      <c r="X34" s="35">
        <f t="shared" si="76"/>
        <v>0</v>
      </c>
      <c r="Y34" s="35"/>
      <c r="Z34" s="35">
        <f t="shared" si="77"/>
        <v>0</v>
      </c>
      <c r="AA34" s="46"/>
      <c r="AB34" s="35">
        <f t="shared" si="78"/>
        <v>0</v>
      </c>
      <c r="AC34" s="35">
        <v>0</v>
      </c>
      <c r="AD34" s="35"/>
      <c r="AE34" s="35">
        <f t="shared" si="12"/>
        <v>0</v>
      </c>
      <c r="AF34" s="35"/>
      <c r="AG34" s="35">
        <f t="shared" si="79"/>
        <v>0</v>
      </c>
      <c r="AH34" s="35"/>
      <c r="AI34" s="35">
        <f t="shared" si="80"/>
        <v>0</v>
      </c>
      <c r="AJ34" s="35"/>
      <c r="AK34" s="35">
        <f t="shared" si="81"/>
        <v>0</v>
      </c>
      <c r="AL34" s="35"/>
      <c r="AM34" s="35">
        <f t="shared" si="82"/>
        <v>0</v>
      </c>
      <c r="AN34" s="35"/>
      <c r="AO34" s="35">
        <f t="shared" si="83"/>
        <v>0</v>
      </c>
      <c r="AP34" s="35"/>
      <c r="AQ34" s="35">
        <f t="shared" si="84"/>
        <v>0</v>
      </c>
      <c r="AR34" s="35"/>
      <c r="AS34" s="35">
        <f t="shared" si="85"/>
        <v>0</v>
      </c>
      <c r="AT34" s="46"/>
      <c r="AU34" s="35">
        <f t="shared" si="86"/>
        <v>0</v>
      </c>
      <c r="AV34" s="35">
        <v>0</v>
      </c>
      <c r="AW34" s="35"/>
      <c r="AX34" s="35">
        <f t="shared" si="21"/>
        <v>0</v>
      </c>
      <c r="AY34" s="35"/>
      <c r="AZ34" s="35">
        <f t="shared" si="87"/>
        <v>0</v>
      </c>
      <c r="BA34" s="35"/>
      <c r="BB34" s="35">
        <f t="shared" si="88"/>
        <v>0</v>
      </c>
      <c r="BC34" s="35"/>
      <c r="BD34" s="35">
        <f t="shared" si="89"/>
        <v>0</v>
      </c>
      <c r="BE34" s="35"/>
      <c r="BF34" s="35">
        <f t="shared" si="90"/>
        <v>0</v>
      </c>
      <c r="BG34" s="35"/>
      <c r="BH34" s="35">
        <f t="shared" si="91"/>
        <v>0</v>
      </c>
      <c r="BI34" s="35"/>
      <c r="BJ34" s="35">
        <f t="shared" si="92"/>
        <v>0</v>
      </c>
      <c r="BK34" s="46"/>
      <c r="BL34" s="35">
        <f t="shared" si="93"/>
        <v>0</v>
      </c>
      <c r="BM34" s="29" t="s">
        <v>216</v>
      </c>
      <c r="BN34" s="23" t="s">
        <v>50</v>
      </c>
      <c r="BO34" s="11"/>
    </row>
    <row r="35" spans="1:67" ht="37.5" hidden="1" x14ac:dyDescent="0.3">
      <c r="A35" s="1" t="s">
        <v>73</v>
      </c>
      <c r="B35" s="41" t="s">
        <v>300</v>
      </c>
      <c r="C35" s="43" t="s">
        <v>11</v>
      </c>
      <c r="D35" s="34">
        <f>D37+D38</f>
        <v>54989.2</v>
      </c>
      <c r="E35" s="35">
        <f>E37+E38</f>
        <v>-54989.2</v>
      </c>
      <c r="F35" s="35">
        <f t="shared" si="0"/>
        <v>0</v>
      </c>
      <c r="G35" s="35">
        <f>G37+G38</f>
        <v>0</v>
      </c>
      <c r="H35" s="35">
        <f t="shared" si="68"/>
        <v>0</v>
      </c>
      <c r="I35" s="35">
        <f>I37+I38</f>
        <v>0</v>
      </c>
      <c r="J35" s="35">
        <f t="shared" si="69"/>
        <v>0</v>
      </c>
      <c r="K35" s="35">
        <f>K37+K38</f>
        <v>0</v>
      </c>
      <c r="L35" s="35">
        <f t="shared" si="70"/>
        <v>0</v>
      </c>
      <c r="M35" s="35">
        <f>M37+M38</f>
        <v>0</v>
      </c>
      <c r="N35" s="35">
        <f t="shared" si="71"/>
        <v>0</v>
      </c>
      <c r="O35" s="78">
        <f>O37+O38</f>
        <v>0</v>
      </c>
      <c r="P35" s="35">
        <f t="shared" si="72"/>
        <v>0</v>
      </c>
      <c r="Q35" s="35">
        <f>Q37+Q38</f>
        <v>0</v>
      </c>
      <c r="R35" s="35">
        <f t="shared" si="73"/>
        <v>0</v>
      </c>
      <c r="S35" s="35">
        <f>S37+S38</f>
        <v>0</v>
      </c>
      <c r="T35" s="35">
        <f t="shared" si="74"/>
        <v>0</v>
      </c>
      <c r="U35" s="35">
        <f>U37+U38</f>
        <v>0</v>
      </c>
      <c r="V35" s="35">
        <f t="shared" si="75"/>
        <v>0</v>
      </c>
      <c r="W35" s="35">
        <f>W37+W38</f>
        <v>0</v>
      </c>
      <c r="X35" s="35">
        <f t="shared" si="76"/>
        <v>0</v>
      </c>
      <c r="Y35" s="35">
        <f>Y37+Y38</f>
        <v>0</v>
      </c>
      <c r="Z35" s="35">
        <f t="shared" si="77"/>
        <v>0</v>
      </c>
      <c r="AA35" s="46">
        <f>AA37+AA38</f>
        <v>0</v>
      </c>
      <c r="AB35" s="35">
        <f t="shared" si="78"/>
        <v>0</v>
      </c>
      <c r="AC35" s="35">
        <f t="shared" ref="AC35:AV35" si="94">AC37+AC38</f>
        <v>0</v>
      </c>
      <c r="AD35" s="35">
        <f t="shared" ref="AD35:AF35" si="95">AD37+AD38</f>
        <v>0</v>
      </c>
      <c r="AE35" s="35">
        <f t="shared" si="12"/>
        <v>0</v>
      </c>
      <c r="AF35" s="35">
        <f t="shared" si="95"/>
        <v>0</v>
      </c>
      <c r="AG35" s="35">
        <f t="shared" si="79"/>
        <v>0</v>
      </c>
      <c r="AH35" s="35">
        <f t="shared" ref="AH35:AJ35" si="96">AH37+AH38</f>
        <v>0</v>
      </c>
      <c r="AI35" s="35">
        <f t="shared" si="80"/>
        <v>0</v>
      </c>
      <c r="AJ35" s="35">
        <f t="shared" si="96"/>
        <v>0</v>
      </c>
      <c r="AK35" s="35">
        <f t="shared" si="81"/>
        <v>0</v>
      </c>
      <c r="AL35" s="35">
        <f t="shared" ref="AL35:AN35" si="97">AL37+AL38</f>
        <v>0</v>
      </c>
      <c r="AM35" s="35">
        <f t="shared" si="82"/>
        <v>0</v>
      </c>
      <c r="AN35" s="35">
        <f t="shared" si="97"/>
        <v>0</v>
      </c>
      <c r="AO35" s="35">
        <f t="shared" si="83"/>
        <v>0</v>
      </c>
      <c r="AP35" s="35">
        <f t="shared" ref="AP35:AR35" si="98">AP37+AP38</f>
        <v>0</v>
      </c>
      <c r="AQ35" s="35">
        <f t="shared" si="84"/>
        <v>0</v>
      </c>
      <c r="AR35" s="35">
        <f t="shared" si="98"/>
        <v>0</v>
      </c>
      <c r="AS35" s="35">
        <f t="shared" si="85"/>
        <v>0</v>
      </c>
      <c r="AT35" s="46">
        <f t="shared" ref="AT35" si="99">AT37+AT38</f>
        <v>0</v>
      </c>
      <c r="AU35" s="35">
        <f t="shared" si="86"/>
        <v>0</v>
      </c>
      <c r="AV35" s="35">
        <f t="shared" si="94"/>
        <v>0</v>
      </c>
      <c r="AW35" s="35">
        <f>AW37+AW38</f>
        <v>0</v>
      </c>
      <c r="AX35" s="35">
        <f t="shared" si="21"/>
        <v>0</v>
      </c>
      <c r="AY35" s="35">
        <f>AY37+AY38</f>
        <v>0</v>
      </c>
      <c r="AZ35" s="35">
        <f t="shared" si="87"/>
        <v>0</v>
      </c>
      <c r="BA35" s="35">
        <f>BA37+BA38</f>
        <v>0</v>
      </c>
      <c r="BB35" s="35">
        <f t="shared" si="88"/>
        <v>0</v>
      </c>
      <c r="BC35" s="35">
        <f>BC37+BC38</f>
        <v>0</v>
      </c>
      <c r="BD35" s="35">
        <f t="shared" si="89"/>
        <v>0</v>
      </c>
      <c r="BE35" s="35">
        <f>BE37+BE38</f>
        <v>0</v>
      </c>
      <c r="BF35" s="35">
        <f t="shared" si="90"/>
        <v>0</v>
      </c>
      <c r="BG35" s="35">
        <f>BG37+BG38</f>
        <v>0</v>
      </c>
      <c r="BH35" s="35">
        <f t="shared" si="91"/>
        <v>0</v>
      </c>
      <c r="BI35" s="35">
        <f>BI37+BI38</f>
        <v>0</v>
      </c>
      <c r="BJ35" s="35">
        <f t="shared" si="92"/>
        <v>0</v>
      </c>
      <c r="BK35" s="46">
        <f>BK37+BK38</f>
        <v>0</v>
      </c>
      <c r="BL35" s="35">
        <f t="shared" si="93"/>
        <v>0</v>
      </c>
      <c r="BM35" s="29"/>
      <c r="BN35" s="23" t="s">
        <v>50</v>
      </c>
      <c r="BO35" s="11"/>
    </row>
    <row r="36" spans="1:67" hidden="1" x14ac:dyDescent="0.3">
      <c r="A36" s="40"/>
      <c r="B36" s="7" t="s">
        <v>5</v>
      </c>
      <c r="C36" s="43"/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78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46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46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46"/>
      <c r="BL36" s="35"/>
      <c r="BM36" s="29"/>
      <c r="BN36" s="23" t="s">
        <v>50</v>
      </c>
      <c r="BO36" s="11"/>
    </row>
    <row r="37" spans="1:67" hidden="1" x14ac:dyDescent="0.3">
      <c r="A37" s="40"/>
      <c r="B37" s="43" t="s">
        <v>12</v>
      </c>
      <c r="C37" s="43"/>
      <c r="D37" s="34">
        <v>13747.3</v>
      </c>
      <c r="E37" s="35">
        <v>-13747.3</v>
      </c>
      <c r="F37" s="35">
        <f t="shared" si="0"/>
        <v>0</v>
      </c>
      <c r="G37" s="35"/>
      <c r="H37" s="35">
        <f t="shared" ref="H37:H40" si="100">F37+G37</f>
        <v>0</v>
      </c>
      <c r="I37" s="35"/>
      <c r="J37" s="35">
        <f t="shared" ref="J37:J40" si="101">H37+I37</f>
        <v>0</v>
      </c>
      <c r="K37" s="35"/>
      <c r="L37" s="35">
        <f t="shared" ref="L37:L40" si="102">J37+K37</f>
        <v>0</v>
      </c>
      <c r="M37" s="35"/>
      <c r="N37" s="35">
        <f t="shared" ref="N37:N40" si="103">L37+M37</f>
        <v>0</v>
      </c>
      <c r="O37" s="78"/>
      <c r="P37" s="35">
        <f t="shared" ref="P37:P40" si="104">N37+O37</f>
        <v>0</v>
      </c>
      <c r="Q37" s="35"/>
      <c r="R37" s="35">
        <f t="shared" ref="R37:R40" si="105">P37+Q37</f>
        <v>0</v>
      </c>
      <c r="S37" s="35"/>
      <c r="T37" s="35">
        <f t="shared" ref="T37:T40" si="106">R37+S37</f>
        <v>0</v>
      </c>
      <c r="U37" s="35"/>
      <c r="V37" s="35">
        <f t="shared" ref="V37:V40" si="107">T37+U37</f>
        <v>0</v>
      </c>
      <c r="W37" s="35"/>
      <c r="X37" s="35">
        <f t="shared" ref="X37:X40" si="108">V37+W37</f>
        <v>0</v>
      </c>
      <c r="Y37" s="35"/>
      <c r="Z37" s="35">
        <f t="shared" ref="Z37:Z40" si="109">X37+Y37</f>
        <v>0</v>
      </c>
      <c r="AA37" s="46"/>
      <c r="AB37" s="35">
        <f t="shared" ref="AB37:AB40" si="110">Z37+AA37</f>
        <v>0</v>
      </c>
      <c r="AC37" s="35">
        <v>0</v>
      </c>
      <c r="AD37" s="35"/>
      <c r="AE37" s="35">
        <f t="shared" si="12"/>
        <v>0</v>
      </c>
      <c r="AF37" s="35"/>
      <c r="AG37" s="35">
        <f t="shared" ref="AG37:AG40" si="111">AE37+AF37</f>
        <v>0</v>
      </c>
      <c r="AH37" s="35"/>
      <c r="AI37" s="35">
        <f t="shared" ref="AI37:AI40" si="112">AG37+AH37</f>
        <v>0</v>
      </c>
      <c r="AJ37" s="35"/>
      <c r="AK37" s="35">
        <f t="shared" ref="AK37:AK40" si="113">AI37+AJ37</f>
        <v>0</v>
      </c>
      <c r="AL37" s="35"/>
      <c r="AM37" s="35">
        <f t="shared" ref="AM37:AM40" si="114">AK37+AL37</f>
        <v>0</v>
      </c>
      <c r="AN37" s="35"/>
      <c r="AO37" s="35">
        <f t="shared" ref="AO37:AO40" si="115">AM37+AN37</f>
        <v>0</v>
      </c>
      <c r="AP37" s="35"/>
      <c r="AQ37" s="35">
        <f t="shared" ref="AQ37:AQ40" si="116">AO37+AP37</f>
        <v>0</v>
      </c>
      <c r="AR37" s="35"/>
      <c r="AS37" s="35">
        <f t="shared" ref="AS37:AS40" si="117">AQ37+AR37</f>
        <v>0</v>
      </c>
      <c r="AT37" s="46"/>
      <c r="AU37" s="35">
        <f t="shared" ref="AU37:AU40" si="118">AS37+AT37</f>
        <v>0</v>
      </c>
      <c r="AV37" s="35">
        <v>0</v>
      </c>
      <c r="AW37" s="35"/>
      <c r="AX37" s="35">
        <f t="shared" si="21"/>
        <v>0</v>
      </c>
      <c r="AY37" s="35"/>
      <c r="AZ37" s="35">
        <f t="shared" ref="AZ37:AZ40" si="119">AX37+AY37</f>
        <v>0</v>
      </c>
      <c r="BA37" s="35"/>
      <c r="BB37" s="35">
        <f t="shared" ref="BB37:BB40" si="120">AZ37+BA37</f>
        <v>0</v>
      </c>
      <c r="BC37" s="35"/>
      <c r="BD37" s="35">
        <f t="shared" ref="BD37:BD40" si="121">BB37+BC37</f>
        <v>0</v>
      </c>
      <c r="BE37" s="35"/>
      <c r="BF37" s="35">
        <f t="shared" ref="BF37:BF40" si="122">BD37+BE37</f>
        <v>0</v>
      </c>
      <c r="BG37" s="35"/>
      <c r="BH37" s="35">
        <f t="shared" ref="BH37:BH40" si="123">BF37+BG37</f>
        <v>0</v>
      </c>
      <c r="BI37" s="35"/>
      <c r="BJ37" s="35">
        <f t="shared" ref="BJ37:BJ40" si="124">BH37+BI37</f>
        <v>0</v>
      </c>
      <c r="BK37" s="46"/>
      <c r="BL37" s="35">
        <f t="shared" ref="BL37:BL40" si="125">BJ37+BK37</f>
        <v>0</v>
      </c>
      <c r="BM37" s="29" t="s">
        <v>216</v>
      </c>
      <c r="BN37" s="23" t="s">
        <v>50</v>
      </c>
      <c r="BO37" s="11"/>
    </row>
    <row r="38" spans="1:67" hidden="1" x14ac:dyDescent="0.3">
      <c r="A38" s="1"/>
      <c r="B38" s="41" t="s">
        <v>27</v>
      </c>
      <c r="C38" s="43"/>
      <c r="D38" s="34">
        <v>41241.9</v>
      </c>
      <c r="E38" s="35">
        <v>-41241.9</v>
      </c>
      <c r="F38" s="35">
        <f t="shared" si="0"/>
        <v>0</v>
      </c>
      <c r="G38" s="35"/>
      <c r="H38" s="35">
        <f t="shared" si="100"/>
        <v>0</v>
      </c>
      <c r="I38" s="35"/>
      <c r="J38" s="35">
        <f t="shared" si="101"/>
        <v>0</v>
      </c>
      <c r="K38" s="35"/>
      <c r="L38" s="35">
        <f t="shared" si="102"/>
        <v>0</v>
      </c>
      <c r="M38" s="35"/>
      <c r="N38" s="35">
        <f t="shared" si="103"/>
        <v>0</v>
      </c>
      <c r="O38" s="78"/>
      <c r="P38" s="35">
        <f t="shared" si="104"/>
        <v>0</v>
      </c>
      <c r="Q38" s="35"/>
      <c r="R38" s="35">
        <f t="shared" si="105"/>
        <v>0</v>
      </c>
      <c r="S38" s="35"/>
      <c r="T38" s="35">
        <f t="shared" si="106"/>
        <v>0</v>
      </c>
      <c r="U38" s="35"/>
      <c r="V38" s="35">
        <f t="shared" si="107"/>
        <v>0</v>
      </c>
      <c r="W38" s="35"/>
      <c r="X38" s="35">
        <f t="shared" si="108"/>
        <v>0</v>
      </c>
      <c r="Y38" s="35"/>
      <c r="Z38" s="35">
        <f t="shared" si="109"/>
        <v>0</v>
      </c>
      <c r="AA38" s="46"/>
      <c r="AB38" s="35">
        <f t="shared" si="110"/>
        <v>0</v>
      </c>
      <c r="AC38" s="35">
        <v>0</v>
      </c>
      <c r="AD38" s="35"/>
      <c r="AE38" s="35">
        <f t="shared" si="12"/>
        <v>0</v>
      </c>
      <c r="AF38" s="35"/>
      <c r="AG38" s="35">
        <f t="shared" si="111"/>
        <v>0</v>
      </c>
      <c r="AH38" s="35"/>
      <c r="AI38" s="35">
        <f t="shared" si="112"/>
        <v>0</v>
      </c>
      <c r="AJ38" s="35"/>
      <c r="AK38" s="35">
        <f t="shared" si="113"/>
        <v>0</v>
      </c>
      <c r="AL38" s="35"/>
      <c r="AM38" s="35">
        <f t="shared" si="114"/>
        <v>0</v>
      </c>
      <c r="AN38" s="35"/>
      <c r="AO38" s="35">
        <f t="shared" si="115"/>
        <v>0</v>
      </c>
      <c r="AP38" s="35"/>
      <c r="AQ38" s="35">
        <f t="shared" si="116"/>
        <v>0</v>
      </c>
      <c r="AR38" s="35"/>
      <c r="AS38" s="35">
        <f t="shared" si="117"/>
        <v>0</v>
      </c>
      <c r="AT38" s="46"/>
      <c r="AU38" s="35">
        <f t="shared" si="118"/>
        <v>0</v>
      </c>
      <c r="AV38" s="35">
        <v>0</v>
      </c>
      <c r="AW38" s="35"/>
      <c r="AX38" s="35">
        <f t="shared" si="21"/>
        <v>0</v>
      </c>
      <c r="AY38" s="35"/>
      <c r="AZ38" s="35">
        <f t="shared" si="119"/>
        <v>0</v>
      </c>
      <c r="BA38" s="35"/>
      <c r="BB38" s="35">
        <f t="shared" si="120"/>
        <v>0</v>
      </c>
      <c r="BC38" s="35"/>
      <c r="BD38" s="35">
        <f t="shared" si="121"/>
        <v>0</v>
      </c>
      <c r="BE38" s="35"/>
      <c r="BF38" s="35">
        <f t="shared" si="122"/>
        <v>0</v>
      </c>
      <c r="BG38" s="35"/>
      <c r="BH38" s="35">
        <f t="shared" si="123"/>
        <v>0</v>
      </c>
      <c r="BI38" s="35"/>
      <c r="BJ38" s="35">
        <f t="shared" si="124"/>
        <v>0</v>
      </c>
      <c r="BK38" s="46"/>
      <c r="BL38" s="35">
        <f t="shared" si="125"/>
        <v>0</v>
      </c>
      <c r="BM38" s="29" t="s">
        <v>216</v>
      </c>
      <c r="BN38" s="23" t="s">
        <v>50</v>
      </c>
      <c r="BO38" s="11"/>
    </row>
    <row r="39" spans="1:67" ht="56.25" x14ac:dyDescent="0.3">
      <c r="A39" s="1" t="s">
        <v>73</v>
      </c>
      <c r="B39" s="59" t="s">
        <v>48</v>
      </c>
      <c r="C39" s="59" t="s">
        <v>32</v>
      </c>
      <c r="D39" s="34">
        <v>23476.5</v>
      </c>
      <c r="E39" s="35"/>
      <c r="F39" s="35">
        <f t="shared" si="0"/>
        <v>23476.5</v>
      </c>
      <c r="G39" s="35">
        <v>80.081000000000003</v>
      </c>
      <c r="H39" s="35">
        <f t="shared" si="100"/>
        <v>23556.580999999998</v>
      </c>
      <c r="I39" s="35"/>
      <c r="J39" s="35">
        <f t="shared" si="101"/>
        <v>23556.580999999998</v>
      </c>
      <c r="K39" s="35"/>
      <c r="L39" s="35">
        <f t="shared" si="102"/>
        <v>23556.580999999998</v>
      </c>
      <c r="M39" s="35"/>
      <c r="N39" s="35">
        <f t="shared" si="103"/>
        <v>23556.580999999998</v>
      </c>
      <c r="O39" s="78"/>
      <c r="P39" s="35">
        <f t="shared" si="104"/>
        <v>23556.580999999998</v>
      </c>
      <c r="Q39" s="35"/>
      <c r="R39" s="35">
        <f t="shared" si="105"/>
        <v>23556.580999999998</v>
      </c>
      <c r="S39" s="35"/>
      <c r="T39" s="35">
        <f t="shared" si="106"/>
        <v>23556.580999999998</v>
      </c>
      <c r="U39" s="35"/>
      <c r="V39" s="35">
        <f t="shared" si="107"/>
        <v>23556.580999999998</v>
      </c>
      <c r="W39" s="35">
        <v>11500</v>
      </c>
      <c r="X39" s="35">
        <f t="shared" si="108"/>
        <v>35056.580999999998</v>
      </c>
      <c r="Y39" s="35"/>
      <c r="Z39" s="35">
        <f t="shared" si="109"/>
        <v>35056.580999999998</v>
      </c>
      <c r="AA39" s="46"/>
      <c r="AB39" s="35">
        <f t="shared" si="110"/>
        <v>35056.580999999998</v>
      </c>
      <c r="AC39" s="35">
        <v>222759</v>
      </c>
      <c r="AD39" s="35">
        <v>-79.599999999999994</v>
      </c>
      <c r="AE39" s="35">
        <f t="shared" si="12"/>
        <v>222679.4</v>
      </c>
      <c r="AF39" s="35"/>
      <c r="AG39" s="35">
        <f t="shared" si="111"/>
        <v>222679.4</v>
      </c>
      <c r="AH39" s="35"/>
      <c r="AI39" s="35">
        <f t="shared" si="112"/>
        <v>222679.4</v>
      </c>
      <c r="AJ39" s="35"/>
      <c r="AK39" s="35">
        <f t="shared" si="113"/>
        <v>222679.4</v>
      </c>
      <c r="AL39" s="35"/>
      <c r="AM39" s="35">
        <f t="shared" si="114"/>
        <v>222679.4</v>
      </c>
      <c r="AN39" s="35"/>
      <c r="AO39" s="35">
        <f t="shared" si="115"/>
        <v>222679.4</v>
      </c>
      <c r="AP39" s="35">
        <v>-11500</v>
      </c>
      <c r="AQ39" s="35">
        <f t="shared" si="116"/>
        <v>211179.4</v>
      </c>
      <c r="AR39" s="35"/>
      <c r="AS39" s="35">
        <f t="shared" si="117"/>
        <v>211179.4</v>
      </c>
      <c r="AT39" s="46"/>
      <c r="AU39" s="35">
        <f t="shared" si="118"/>
        <v>211179.4</v>
      </c>
      <c r="AV39" s="35">
        <v>0</v>
      </c>
      <c r="AW39" s="35">
        <v>135958.44</v>
      </c>
      <c r="AX39" s="35">
        <f t="shared" si="21"/>
        <v>135958.44</v>
      </c>
      <c r="AY39" s="35"/>
      <c r="AZ39" s="35">
        <f t="shared" si="119"/>
        <v>135958.44</v>
      </c>
      <c r="BA39" s="35"/>
      <c r="BB39" s="35">
        <f t="shared" si="120"/>
        <v>135958.44</v>
      </c>
      <c r="BC39" s="35"/>
      <c r="BD39" s="35">
        <f t="shared" si="121"/>
        <v>135958.44</v>
      </c>
      <c r="BE39" s="35"/>
      <c r="BF39" s="35">
        <f t="shared" si="122"/>
        <v>135958.44</v>
      </c>
      <c r="BG39" s="35"/>
      <c r="BH39" s="35">
        <f t="shared" si="123"/>
        <v>135958.44</v>
      </c>
      <c r="BI39" s="35"/>
      <c r="BJ39" s="35">
        <f t="shared" si="124"/>
        <v>135958.44</v>
      </c>
      <c r="BK39" s="46"/>
      <c r="BL39" s="35">
        <f t="shared" si="125"/>
        <v>135958.44</v>
      </c>
      <c r="BM39" s="29" t="s">
        <v>196</v>
      </c>
      <c r="BO39" s="11"/>
    </row>
    <row r="40" spans="1:67" ht="37.5" x14ac:dyDescent="0.3">
      <c r="A40" s="118" t="s">
        <v>72</v>
      </c>
      <c r="B40" s="59" t="s">
        <v>49</v>
      </c>
      <c r="C40" s="59" t="s">
        <v>11</v>
      </c>
      <c r="D40" s="34"/>
      <c r="E40" s="35">
        <f>E42+E43+E44</f>
        <v>311345.35800000001</v>
      </c>
      <c r="F40" s="35">
        <f t="shared" si="0"/>
        <v>311345.35800000001</v>
      </c>
      <c r="G40" s="35">
        <f>G42+G43+G44</f>
        <v>0</v>
      </c>
      <c r="H40" s="35">
        <f t="shared" si="100"/>
        <v>311345.35800000001</v>
      </c>
      <c r="I40" s="35">
        <f>I42+I43+I44</f>
        <v>111.379</v>
      </c>
      <c r="J40" s="35">
        <f t="shared" si="101"/>
        <v>311456.73700000002</v>
      </c>
      <c r="K40" s="35">
        <f>K42+K43+K44</f>
        <v>0</v>
      </c>
      <c r="L40" s="35">
        <f t="shared" si="102"/>
        <v>311456.73700000002</v>
      </c>
      <c r="M40" s="35">
        <f>M42+M43+M44</f>
        <v>0</v>
      </c>
      <c r="N40" s="35">
        <f t="shared" si="103"/>
        <v>311456.73700000002</v>
      </c>
      <c r="O40" s="78">
        <f>O42+O43+O44</f>
        <v>1054.0150000000001</v>
      </c>
      <c r="P40" s="35">
        <f t="shared" si="104"/>
        <v>312510.75200000004</v>
      </c>
      <c r="Q40" s="35">
        <f>Q42+Q43+Q44</f>
        <v>0</v>
      </c>
      <c r="R40" s="35">
        <f t="shared" si="105"/>
        <v>312510.75200000004</v>
      </c>
      <c r="S40" s="35">
        <f>S42+S43+S44</f>
        <v>-18576.285</v>
      </c>
      <c r="T40" s="35">
        <f t="shared" si="106"/>
        <v>293934.46700000006</v>
      </c>
      <c r="U40" s="35">
        <f>U42+U43+U44</f>
        <v>0</v>
      </c>
      <c r="V40" s="35">
        <f t="shared" si="107"/>
        <v>293934.46700000006</v>
      </c>
      <c r="W40" s="35">
        <f>W42+W43+W44</f>
        <v>0</v>
      </c>
      <c r="X40" s="35">
        <f t="shared" si="108"/>
        <v>293934.46700000006</v>
      </c>
      <c r="Y40" s="35">
        <f>Y42+Y43+Y44</f>
        <v>0</v>
      </c>
      <c r="Z40" s="35">
        <f t="shared" si="109"/>
        <v>293934.46700000006</v>
      </c>
      <c r="AA40" s="46">
        <f>AA42+AA43+AA44</f>
        <v>0</v>
      </c>
      <c r="AB40" s="35">
        <f t="shared" si="110"/>
        <v>293934.46700000006</v>
      </c>
      <c r="AC40" s="35"/>
      <c r="AD40" s="35"/>
      <c r="AE40" s="35">
        <f t="shared" si="12"/>
        <v>0</v>
      </c>
      <c r="AF40" s="35"/>
      <c r="AG40" s="35">
        <f t="shared" si="111"/>
        <v>0</v>
      </c>
      <c r="AH40" s="35"/>
      <c r="AI40" s="35">
        <f t="shared" si="112"/>
        <v>0</v>
      </c>
      <c r="AJ40" s="35"/>
      <c r="AK40" s="35">
        <f t="shared" si="113"/>
        <v>0</v>
      </c>
      <c r="AL40" s="35"/>
      <c r="AM40" s="35">
        <f t="shared" si="114"/>
        <v>0</v>
      </c>
      <c r="AN40" s="35"/>
      <c r="AO40" s="35">
        <f t="shared" si="115"/>
        <v>0</v>
      </c>
      <c r="AP40" s="35"/>
      <c r="AQ40" s="35">
        <f t="shared" si="116"/>
        <v>0</v>
      </c>
      <c r="AR40" s="35"/>
      <c r="AS40" s="35">
        <f t="shared" si="117"/>
        <v>0</v>
      </c>
      <c r="AT40" s="46"/>
      <c r="AU40" s="35">
        <f t="shared" si="118"/>
        <v>0</v>
      </c>
      <c r="AV40" s="35"/>
      <c r="AW40" s="35"/>
      <c r="AX40" s="35">
        <f t="shared" si="21"/>
        <v>0</v>
      </c>
      <c r="AY40" s="35"/>
      <c r="AZ40" s="35">
        <f t="shared" si="119"/>
        <v>0</v>
      </c>
      <c r="BA40" s="35"/>
      <c r="BB40" s="35">
        <f t="shared" si="120"/>
        <v>0</v>
      </c>
      <c r="BC40" s="35"/>
      <c r="BD40" s="35">
        <f t="shared" si="121"/>
        <v>0</v>
      </c>
      <c r="BE40" s="35"/>
      <c r="BF40" s="35">
        <f t="shared" si="122"/>
        <v>0</v>
      </c>
      <c r="BG40" s="35"/>
      <c r="BH40" s="35">
        <f t="shared" si="123"/>
        <v>0</v>
      </c>
      <c r="BI40" s="35"/>
      <c r="BJ40" s="35">
        <f t="shared" si="124"/>
        <v>0</v>
      </c>
      <c r="BK40" s="46"/>
      <c r="BL40" s="35">
        <f t="shared" si="125"/>
        <v>0</v>
      </c>
      <c r="BM40" s="29"/>
      <c r="BO40" s="11"/>
    </row>
    <row r="41" spans="1:67" x14ac:dyDescent="0.3">
      <c r="A41" s="126"/>
      <c r="B41" s="7" t="s">
        <v>5</v>
      </c>
      <c r="C41" s="59"/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78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46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46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46"/>
      <c r="BL41" s="35"/>
      <c r="BM41" s="29"/>
      <c r="BO41" s="11"/>
    </row>
    <row r="42" spans="1:67" hidden="1" x14ac:dyDescent="0.3">
      <c r="A42" s="127"/>
      <c r="B42" s="7" t="s">
        <v>6</v>
      </c>
      <c r="C42" s="59"/>
      <c r="D42" s="34"/>
      <c r="E42" s="35">
        <v>18576.285</v>
      </c>
      <c r="F42" s="35">
        <f t="shared" si="0"/>
        <v>18576.285</v>
      </c>
      <c r="G42" s="35"/>
      <c r="H42" s="35">
        <f t="shared" ref="H42:H45" si="126">F42+G42</f>
        <v>18576.285</v>
      </c>
      <c r="I42" s="35">
        <v>111.379</v>
      </c>
      <c r="J42" s="35">
        <f t="shared" ref="J42:J45" si="127">H42+I42</f>
        <v>18687.664000000001</v>
      </c>
      <c r="K42" s="35"/>
      <c r="L42" s="35">
        <f t="shared" ref="L42:L45" si="128">J42+K42</f>
        <v>18687.664000000001</v>
      </c>
      <c r="M42" s="35"/>
      <c r="N42" s="35">
        <f t="shared" ref="N42:N45" si="129">L42+M42</f>
        <v>18687.664000000001</v>
      </c>
      <c r="O42" s="78">
        <v>1054.0150000000001</v>
      </c>
      <c r="P42" s="35">
        <f t="shared" ref="P42:P45" si="130">N42+O42</f>
        <v>19741.679</v>
      </c>
      <c r="Q42" s="35"/>
      <c r="R42" s="35">
        <f t="shared" ref="R42:R45" si="131">P42+Q42</f>
        <v>19741.679</v>
      </c>
      <c r="S42" s="35">
        <v>-18576.285</v>
      </c>
      <c r="T42" s="35">
        <f t="shared" ref="T42:T45" si="132">R42+S42</f>
        <v>1165.3940000000002</v>
      </c>
      <c r="U42" s="35"/>
      <c r="V42" s="35">
        <f t="shared" ref="V42:V45" si="133">T42+U42</f>
        <v>1165.3940000000002</v>
      </c>
      <c r="W42" s="35"/>
      <c r="X42" s="35">
        <f t="shared" ref="X42:X45" si="134">V42+W42</f>
        <v>1165.3940000000002</v>
      </c>
      <c r="Y42" s="35"/>
      <c r="Z42" s="35">
        <f t="shared" ref="Z42:Z45" si="135">X42+Y42</f>
        <v>1165.3940000000002</v>
      </c>
      <c r="AA42" s="46"/>
      <c r="AB42" s="35">
        <f t="shared" ref="AB42:AB45" si="136">Z42+AA42</f>
        <v>1165.3940000000002</v>
      </c>
      <c r="AC42" s="35"/>
      <c r="AD42" s="35"/>
      <c r="AE42" s="35">
        <f t="shared" si="12"/>
        <v>0</v>
      </c>
      <c r="AF42" s="35"/>
      <c r="AG42" s="35">
        <f t="shared" ref="AG42:AG45" si="137">AE42+AF42</f>
        <v>0</v>
      </c>
      <c r="AH42" s="35"/>
      <c r="AI42" s="35">
        <f t="shared" ref="AI42:AI45" si="138">AG42+AH42</f>
        <v>0</v>
      </c>
      <c r="AJ42" s="35"/>
      <c r="AK42" s="35">
        <f t="shared" ref="AK42:AK45" si="139">AI42+AJ42</f>
        <v>0</v>
      </c>
      <c r="AL42" s="35"/>
      <c r="AM42" s="35">
        <f t="shared" ref="AM42:AM45" si="140">AK42+AL42</f>
        <v>0</v>
      </c>
      <c r="AN42" s="35"/>
      <c r="AO42" s="35">
        <f t="shared" ref="AO42:AO45" si="141">AM42+AN42</f>
        <v>0</v>
      </c>
      <c r="AP42" s="35"/>
      <c r="AQ42" s="35">
        <f t="shared" ref="AQ42:AQ45" si="142">AO42+AP42</f>
        <v>0</v>
      </c>
      <c r="AR42" s="35"/>
      <c r="AS42" s="35">
        <f t="shared" ref="AS42:AS45" si="143">AQ42+AR42</f>
        <v>0</v>
      </c>
      <c r="AT42" s="46"/>
      <c r="AU42" s="35">
        <f t="shared" ref="AU42:AU45" si="144">AS42+AT42</f>
        <v>0</v>
      </c>
      <c r="AV42" s="35"/>
      <c r="AW42" s="35"/>
      <c r="AX42" s="35">
        <f t="shared" si="21"/>
        <v>0</v>
      </c>
      <c r="AY42" s="35"/>
      <c r="AZ42" s="35">
        <f t="shared" ref="AZ42:AZ45" si="145">AX42+AY42</f>
        <v>0</v>
      </c>
      <c r="BA42" s="35"/>
      <c r="BB42" s="35">
        <f t="shared" ref="BB42:BB45" si="146">AZ42+BA42</f>
        <v>0</v>
      </c>
      <c r="BC42" s="35"/>
      <c r="BD42" s="35">
        <f t="shared" ref="BD42:BD45" si="147">BB42+BC42</f>
        <v>0</v>
      </c>
      <c r="BE42" s="35"/>
      <c r="BF42" s="35">
        <f t="shared" ref="BF42:BF45" si="148">BD42+BE42</f>
        <v>0</v>
      </c>
      <c r="BG42" s="35"/>
      <c r="BH42" s="35">
        <f t="shared" ref="BH42:BH45" si="149">BF42+BG42</f>
        <v>0</v>
      </c>
      <c r="BI42" s="35"/>
      <c r="BJ42" s="35">
        <f t="shared" ref="BJ42:BJ45" si="150">BH42+BI42</f>
        <v>0</v>
      </c>
      <c r="BK42" s="46"/>
      <c r="BL42" s="35">
        <f t="shared" ref="BL42:BL45" si="151">BJ42+BK42</f>
        <v>0</v>
      </c>
      <c r="BM42" s="29" t="s">
        <v>197</v>
      </c>
      <c r="BN42" s="23" t="s">
        <v>50</v>
      </c>
      <c r="BO42" s="11"/>
    </row>
    <row r="43" spans="1:67" x14ac:dyDescent="0.3">
      <c r="A43" s="126"/>
      <c r="B43" s="59" t="s">
        <v>12</v>
      </c>
      <c r="C43" s="59"/>
      <c r="D43" s="34"/>
      <c r="E43" s="35">
        <f>55882.573+11844.3</f>
        <v>67726.872999999992</v>
      </c>
      <c r="F43" s="35">
        <f t="shared" si="0"/>
        <v>67726.872999999992</v>
      </c>
      <c r="G43" s="35"/>
      <c r="H43" s="35">
        <f t="shared" si="126"/>
        <v>67726.872999999992</v>
      </c>
      <c r="I43" s="35"/>
      <c r="J43" s="35">
        <f t="shared" si="127"/>
        <v>67726.872999999992</v>
      </c>
      <c r="K43" s="35"/>
      <c r="L43" s="35">
        <f t="shared" si="128"/>
        <v>67726.872999999992</v>
      </c>
      <c r="M43" s="35"/>
      <c r="N43" s="35">
        <f t="shared" si="129"/>
        <v>67726.872999999992</v>
      </c>
      <c r="O43" s="78"/>
      <c r="P43" s="35">
        <f t="shared" si="130"/>
        <v>67726.872999999992</v>
      </c>
      <c r="Q43" s="35"/>
      <c r="R43" s="35">
        <f t="shared" si="131"/>
        <v>67726.872999999992</v>
      </c>
      <c r="S43" s="35"/>
      <c r="T43" s="35">
        <f t="shared" si="132"/>
        <v>67726.872999999992</v>
      </c>
      <c r="U43" s="35"/>
      <c r="V43" s="35">
        <f t="shared" si="133"/>
        <v>67726.872999999992</v>
      </c>
      <c r="W43" s="35"/>
      <c r="X43" s="35">
        <f t="shared" si="134"/>
        <v>67726.872999999992</v>
      </c>
      <c r="Y43" s="35"/>
      <c r="Z43" s="35">
        <f t="shared" si="135"/>
        <v>67726.872999999992</v>
      </c>
      <c r="AA43" s="46"/>
      <c r="AB43" s="35">
        <f t="shared" si="136"/>
        <v>67726.872999999992</v>
      </c>
      <c r="AC43" s="35"/>
      <c r="AD43" s="35"/>
      <c r="AE43" s="35">
        <f t="shared" si="12"/>
        <v>0</v>
      </c>
      <c r="AF43" s="35"/>
      <c r="AG43" s="35">
        <f t="shared" si="137"/>
        <v>0</v>
      </c>
      <c r="AH43" s="35"/>
      <c r="AI43" s="35">
        <f t="shared" si="138"/>
        <v>0</v>
      </c>
      <c r="AJ43" s="35"/>
      <c r="AK43" s="35">
        <f t="shared" si="139"/>
        <v>0</v>
      </c>
      <c r="AL43" s="35"/>
      <c r="AM43" s="35">
        <f t="shared" si="140"/>
        <v>0</v>
      </c>
      <c r="AN43" s="35"/>
      <c r="AO43" s="35">
        <f t="shared" si="141"/>
        <v>0</v>
      </c>
      <c r="AP43" s="35"/>
      <c r="AQ43" s="35">
        <f t="shared" si="142"/>
        <v>0</v>
      </c>
      <c r="AR43" s="35"/>
      <c r="AS43" s="35">
        <f t="shared" si="143"/>
        <v>0</v>
      </c>
      <c r="AT43" s="46"/>
      <c r="AU43" s="35">
        <f t="shared" si="144"/>
        <v>0</v>
      </c>
      <c r="AV43" s="35"/>
      <c r="AW43" s="35"/>
      <c r="AX43" s="35">
        <f t="shared" si="21"/>
        <v>0</v>
      </c>
      <c r="AY43" s="35"/>
      <c r="AZ43" s="35">
        <f t="shared" si="145"/>
        <v>0</v>
      </c>
      <c r="BA43" s="35"/>
      <c r="BB43" s="35">
        <f t="shared" si="146"/>
        <v>0</v>
      </c>
      <c r="BC43" s="35"/>
      <c r="BD43" s="35">
        <f t="shared" si="147"/>
        <v>0</v>
      </c>
      <c r="BE43" s="35"/>
      <c r="BF43" s="35">
        <f t="shared" si="148"/>
        <v>0</v>
      </c>
      <c r="BG43" s="35"/>
      <c r="BH43" s="35">
        <f t="shared" si="149"/>
        <v>0</v>
      </c>
      <c r="BI43" s="35"/>
      <c r="BJ43" s="35">
        <f t="shared" si="150"/>
        <v>0</v>
      </c>
      <c r="BK43" s="46"/>
      <c r="BL43" s="35">
        <f t="shared" si="151"/>
        <v>0</v>
      </c>
      <c r="BM43" s="29" t="s">
        <v>309</v>
      </c>
      <c r="BO43" s="11"/>
    </row>
    <row r="44" spans="1:67" x14ac:dyDescent="0.3">
      <c r="A44" s="126"/>
      <c r="B44" s="101" t="s">
        <v>27</v>
      </c>
      <c r="C44" s="59"/>
      <c r="D44" s="34"/>
      <c r="E44" s="35">
        <v>225042.2</v>
      </c>
      <c r="F44" s="35">
        <f t="shared" si="0"/>
        <v>225042.2</v>
      </c>
      <c r="G44" s="35"/>
      <c r="H44" s="35">
        <f t="shared" si="126"/>
        <v>225042.2</v>
      </c>
      <c r="I44" s="35"/>
      <c r="J44" s="35">
        <f t="shared" si="127"/>
        <v>225042.2</v>
      </c>
      <c r="K44" s="35"/>
      <c r="L44" s="35">
        <f t="shared" si="128"/>
        <v>225042.2</v>
      </c>
      <c r="M44" s="35"/>
      <c r="N44" s="35">
        <f t="shared" si="129"/>
        <v>225042.2</v>
      </c>
      <c r="O44" s="78"/>
      <c r="P44" s="35">
        <f t="shared" si="130"/>
        <v>225042.2</v>
      </c>
      <c r="Q44" s="35"/>
      <c r="R44" s="35">
        <f t="shared" si="131"/>
        <v>225042.2</v>
      </c>
      <c r="S44" s="35"/>
      <c r="T44" s="35">
        <f t="shared" si="132"/>
        <v>225042.2</v>
      </c>
      <c r="U44" s="35"/>
      <c r="V44" s="35">
        <f t="shared" si="133"/>
        <v>225042.2</v>
      </c>
      <c r="W44" s="35"/>
      <c r="X44" s="35">
        <f t="shared" si="134"/>
        <v>225042.2</v>
      </c>
      <c r="Y44" s="35"/>
      <c r="Z44" s="35">
        <f t="shared" si="135"/>
        <v>225042.2</v>
      </c>
      <c r="AA44" s="46"/>
      <c r="AB44" s="35">
        <f t="shared" si="136"/>
        <v>225042.2</v>
      </c>
      <c r="AC44" s="35"/>
      <c r="AD44" s="35"/>
      <c r="AE44" s="35">
        <f t="shared" si="12"/>
        <v>0</v>
      </c>
      <c r="AF44" s="35"/>
      <c r="AG44" s="35">
        <f t="shared" si="137"/>
        <v>0</v>
      </c>
      <c r="AH44" s="35"/>
      <c r="AI44" s="35">
        <f t="shared" si="138"/>
        <v>0</v>
      </c>
      <c r="AJ44" s="35"/>
      <c r="AK44" s="35">
        <f t="shared" si="139"/>
        <v>0</v>
      </c>
      <c r="AL44" s="35"/>
      <c r="AM44" s="35">
        <f t="shared" si="140"/>
        <v>0</v>
      </c>
      <c r="AN44" s="35"/>
      <c r="AO44" s="35">
        <f t="shared" si="141"/>
        <v>0</v>
      </c>
      <c r="AP44" s="35"/>
      <c r="AQ44" s="35">
        <f t="shared" si="142"/>
        <v>0</v>
      </c>
      <c r="AR44" s="35"/>
      <c r="AS44" s="35">
        <f t="shared" si="143"/>
        <v>0</v>
      </c>
      <c r="AT44" s="46"/>
      <c r="AU44" s="35">
        <f t="shared" si="144"/>
        <v>0</v>
      </c>
      <c r="AV44" s="35"/>
      <c r="AW44" s="35"/>
      <c r="AX44" s="35">
        <f t="shared" si="21"/>
        <v>0</v>
      </c>
      <c r="AY44" s="35"/>
      <c r="AZ44" s="35">
        <f t="shared" si="145"/>
        <v>0</v>
      </c>
      <c r="BA44" s="35"/>
      <c r="BB44" s="35">
        <f t="shared" si="146"/>
        <v>0</v>
      </c>
      <c r="BC44" s="35"/>
      <c r="BD44" s="35">
        <f t="shared" si="147"/>
        <v>0</v>
      </c>
      <c r="BE44" s="35"/>
      <c r="BF44" s="35">
        <f t="shared" si="148"/>
        <v>0</v>
      </c>
      <c r="BG44" s="35"/>
      <c r="BH44" s="35">
        <f t="shared" si="149"/>
        <v>0</v>
      </c>
      <c r="BI44" s="35"/>
      <c r="BJ44" s="35">
        <f t="shared" si="150"/>
        <v>0</v>
      </c>
      <c r="BK44" s="46"/>
      <c r="BL44" s="35">
        <f t="shared" si="151"/>
        <v>0</v>
      </c>
      <c r="BM44" s="29" t="s">
        <v>308</v>
      </c>
      <c r="BO44" s="11"/>
    </row>
    <row r="45" spans="1:67" ht="56.25" x14ac:dyDescent="0.3">
      <c r="A45" s="119"/>
      <c r="B45" s="59" t="s">
        <v>49</v>
      </c>
      <c r="C45" s="59" t="s">
        <v>32</v>
      </c>
      <c r="D45" s="34">
        <f>D48+D49+D47</f>
        <v>312399.40000000002</v>
      </c>
      <c r="E45" s="35">
        <f>E48+E49+E47</f>
        <v>-311345.35799999995</v>
      </c>
      <c r="F45" s="35">
        <f t="shared" si="0"/>
        <v>1054.042000000074</v>
      </c>
      <c r="G45" s="35">
        <f>G48+G49+G47</f>
        <v>710.58699999999999</v>
      </c>
      <c r="H45" s="35">
        <f t="shared" si="126"/>
        <v>1764.629000000074</v>
      </c>
      <c r="I45" s="35">
        <f>I48+I49+I47</f>
        <v>-710.58699999999999</v>
      </c>
      <c r="J45" s="35">
        <f t="shared" si="127"/>
        <v>1054.042000000074</v>
      </c>
      <c r="K45" s="35">
        <f>K48+K49+K47</f>
        <v>0</v>
      </c>
      <c r="L45" s="35">
        <f t="shared" si="128"/>
        <v>1054.042000000074</v>
      </c>
      <c r="M45" s="35">
        <f>M48+M49+M47</f>
        <v>0</v>
      </c>
      <c r="N45" s="35">
        <f t="shared" si="129"/>
        <v>1054.042000000074</v>
      </c>
      <c r="O45" s="78">
        <f>O48+O49+O47</f>
        <v>-1054.0150000000001</v>
      </c>
      <c r="P45" s="35">
        <f t="shared" si="130"/>
        <v>2.70000000739401E-2</v>
      </c>
      <c r="Q45" s="35">
        <f>Q48+Q49+Q47</f>
        <v>0</v>
      </c>
      <c r="R45" s="35">
        <f t="shared" si="131"/>
        <v>2.70000000739401E-2</v>
      </c>
      <c r="S45" s="35">
        <f>S48+S49+S47</f>
        <v>0</v>
      </c>
      <c r="T45" s="35">
        <f t="shared" si="132"/>
        <v>2.70000000739401E-2</v>
      </c>
      <c r="U45" s="35">
        <f>U48+U49+U47</f>
        <v>0</v>
      </c>
      <c r="V45" s="35">
        <f t="shared" si="133"/>
        <v>2.70000000739401E-2</v>
      </c>
      <c r="W45" s="35">
        <f>W48+W49+W47</f>
        <v>0</v>
      </c>
      <c r="X45" s="35">
        <f t="shared" si="134"/>
        <v>2.70000000739401E-2</v>
      </c>
      <c r="Y45" s="35">
        <f>Y48+Y49+Y47</f>
        <v>0</v>
      </c>
      <c r="Z45" s="35">
        <f t="shared" si="135"/>
        <v>2.70000000739401E-2</v>
      </c>
      <c r="AA45" s="46">
        <f>AA48+AA49+AA47</f>
        <v>0</v>
      </c>
      <c r="AB45" s="35">
        <f t="shared" si="136"/>
        <v>2.70000000739401E-2</v>
      </c>
      <c r="AC45" s="35">
        <f t="shared" ref="AC45:AW45" si="152">AC48+AC49+AC47</f>
        <v>0</v>
      </c>
      <c r="AD45" s="35">
        <f t="shared" ref="AD45:AF45" si="153">AD48+AD49+AD47</f>
        <v>0</v>
      </c>
      <c r="AE45" s="35">
        <f t="shared" si="12"/>
        <v>0</v>
      </c>
      <c r="AF45" s="35">
        <f t="shared" si="153"/>
        <v>0</v>
      </c>
      <c r="AG45" s="35">
        <f t="shared" si="137"/>
        <v>0</v>
      </c>
      <c r="AH45" s="35">
        <f t="shared" ref="AH45:AJ45" si="154">AH48+AH49+AH47</f>
        <v>0</v>
      </c>
      <c r="AI45" s="35">
        <f t="shared" si="138"/>
        <v>0</v>
      </c>
      <c r="AJ45" s="35">
        <f t="shared" si="154"/>
        <v>0</v>
      </c>
      <c r="AK45" s="35">
        <f t="shared" si="139"/>
        <v>0</v>
      </c>
      <c r="AL45" s="35">
        <f t="shared" ref="AL45:AN45" si="155">AL48+AL49+AL47</f>
        <v>0</v>
      </c>
      <c r="AM45" s="35">
        <f t="shared" si="140"/>
        <v>0</v>
      </c>
      <c r="AN45" s="35">
        <f t="shared" si="155"/>
        <v>0</v>
      </c>
      <c r="AO45" s="35">
        <f t="shared" si="141"/>
        <v>0</v>
      </c>
      <c r="AP45" s="35">
        <f t="shared" ref="AP45:AR45" si="156">AP48+AP49+AP47</f>
        <v>0</v>
      </c>
      <c r="AQ45" s="35">
        <f t="shared" si="142"/>
        <v>0</v>
      </c>
      <c r="AR45" s="35">
        <f t="shared" si="156"/>
        <v>0</v>
      </c>
      <c r="AS45" s="35">
        <f t="shared" si="143"/>
        <v>0</v>
      </c>
      <c r="AT45" s="46">
        <f t="shared" ref="AT45" si="157">AT48+AT49+AT47</f>
        <v>0</v>
      </c>
      <c r="AU45" s="35">
        <f t="shared" si="144"/>
        <v>0</v>
      </c>
      <c r="AV45" s="35">
        <f t="shared" si="152"/>
        <v>0</v>
      </c>
      <c r="AW45" s="35">
        <f t="shared" si="152"/>
        <v>0</v>
      </c>
      <c r="AX45" s="35">
        <f t="shared" si="21"/>
        <v>0</v>
      </c>
      <c r="AY45" s="35">
        <f t="shared" ref="AY45:BA45" si="158">AY48+AY49+AY47</f>
        <v>0</v>
      </c>
      <c r="AZ45" s="35">
        <f t="shared" si="145"/>
        <v>0</v>
      </c>
      <c r="BA45" s="35">
        <f t="shared" si="158"/>
        <v>0</v>
      </c>
      <c r="BB45" s="35">
        <f t="shared" si="146"/>
        <v>0</v>
      </c>
      <c r="BC45" s="35">
        <f t="shared" ref="BC45:BE45" si="159">BC48+BC49+BC47</f>
        <v>0</v>
      </c>
      <c r="BD45" s="35">
        <f t="shared" si="147"/>
        <v>0</v>
      </c>
      <c r="BE45" s="35">
        <f t="shared" si="159"/>
        <v>0</v>
      </c>
      <c r="BF45" s="35">
        <f t="shared" si="148"/>
        <v>0</v>
      </c>
      <c r="BG45" s="35">
        <f t="shared" ref="BG45:BI45" si="160">BG48+BG49+BG47</f>
        <v>0</v>
      </c>
      <c r="BH45" s="35">
        <f t="shared" si="149"/>
        <v>0</v>
      </c>
      <c r="BI45" s="35">
        <f t="shared" si="160"/>
        <v>0</v>
      </c>
      <c r="BJ45" s="35">
        <f t="shared" si="150"/>
        <v>0</v>
      </c>
      <c r="BK45" s="46">
        <f t="shared" ref="BK45" si="161">BK48+BK49+BK47</f>
        <v>0</v>
      </c>
      <c r="BL45" s="35">
        <f t="shared" si="151"/>
        <v>0</v>
      </c>
      <c r="BM45" s="29"/>
      <c r="BO45" s="11"/>
    </row>
    <row r="46" spans="1:67" x14ac:dyDescent="0.3">
      <c r="A46" s="1"/>
      <c r="B46" s="7" t="s">
        <v>5</v>
      </c>
      <c r="C46" s="59"/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78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46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46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46"/>
      <c r="BL46" s="35"/>
      <c r="BM46" s="29"/>
      <c r="BO46" s="11"/>
    </row>
    <row r="47" spans="1:67" hidden="1" x14ac:dyDescent="0.3">
      <c r="A47" s="1"/>
      <c r="B47" s="7" t="s">
        <v>6</v>
      </c>
      <c r="C47" s="43"/>
      <c r="D47" s="34">
        <v>19630.300000000047</v>
      </c>
      <c r="E47" s="35">
        <v>-18576.285</v>
      </c>
      <c r="F47" s="35">
        <f t="shared" si="0"/>
        <v>1054.0150000000467</v>
      </c>
      <c r="G47" s="35">
        <f>111.379+599.208</f>
        <v>710.58699999999999</v>
      </c>
      <c r="H47" s="35">
        <f t="shared" ref="H47:H54" si="162">F47+G47</f>
        <v>1764.6020000000467</v>
      </c>
      <c r="I47" s="35">
        <f>-111.379-599.208</f>
        <v>-710.58699999999999</v>
      </c>
      <c r="J47" s="35">
        <f t="shared" ref="J47:J54" si="163">H47+I47</f>
        <v>1054.0150000000467</v>
      </c>
      <c r="K47" s="35"/>
      <c r="L47" s="35">
        <f t="shared" ref="L47:L54" si="164">J47+K47</f>
        <v>1054.0150000000467</v>
      </c>
      <c r="M47" s="35"/>
      <c r="N47" s="35">
        <f t="shared" ref="N47:N54" si="165">L47+M47</f>
        <v>1054.0150000000467</v>
      </c>
      <c r="O47" s="78">
        <v>-1054.0150000000001</v>
      </c>
      <c r="P47" s="35">
        <f t="shared" ref="P47:P54" si="166">N47+O47</f>
        <v>4.6611603465862572E-11</v>
      </c>
      <c r="Q47" s="35"/>
      <c r="R47" s="35">
        <f t="shared" ref="R47:R54" si="167">P47+Q47</f>
        <v>4.6611603465862572E-11</v>
      </c>
      <c r="S47" s="35"/>
      <c r="T47" s="35">
        <f t="shared" ref="T47:T54" si="168">R47+S47</f>
        <v>4.6611603465862572E-11</v>
      </c>
      <c r="U47" s="35"/>
      <c r="V47" s="35">
        <f t="shared" ref="V47:V54" si="169">T47+U47</f>
        <v>4.6611603465862572E-11</v>
      </c>
      <c r="W47" s="35"/>
      <c r="X47" s="35">
        <f t="shared" ref="X47:X54" si="170">V47+W47</f>
        <v>4.6611603465862572E-11</v>
      </c>
      <c r="Y47" s="35"/>
      <c r="Z47" s="35">
        <f t="shared" ref="Z47:Z54" si="171">X47+Y47</f>
        <v>4.6611603465862572E-11</v>
      </c>
      <c r="AA47" s="46"/>
      <c r="AB47" s="35">
        <f t="shared" ref="AB47:AB54" si="172">Z47+AA47</f>
        <v>4.6611603465862572E-11</v>
      </c>
      <c r="AC47" s="35">
        <v>0</v>
      </c>
      <c r="AD47" s="35"/>
      <c r="AE47" s="35">
        <f t="shared" si="12"/>
        <v>0</v>
      </c>
      <c r="AF47" s="35"/>
      <c r="AG47" s="35">
        <f t="shared" ref="AG47:AG54" si="173">AE47+AF47</f>
        <v>0</v>
      </c>
      <c r="AH47" s="35"/>
      <c r="AI47" s="35">
        <f t="shared" ref="AI47:AI54" si="174">AG47+AH47</f>
        <v>0</v>
      </c>
      <c r="AJ47" s="35"/>
      <c r="AK47" s="35">
        <f t="shared" ref="AK47:AK54" si="175">AI47+AJ47</f>
        <v>0</v>
      </c>
      <c r="AL47" s="35"/>
      <c r="AM47" s="35">
        <f t="shared" ref="AM47:AM54" si="176">AK47+AL47</f>
        <v>0</v>
      </c>
      <c r="AN47" s="35"/>
      <c r="AO47" s="35">
        <f t="shared" ref="AO47:AO54" si="177">AM47+AN47</f>
        <v>0</v>
      </c>
      <c r="AP47" s="35"/>
      <c r="AQ47" s="35">
        <f t="shared" ref="AQ47:AQ54" si="178">AO47+AP47</f>
        <v>0</v>
      </c>
      <c r="AR47" s="35"/>
      <c r="AS47" s="35">
        <f t="shared" ref="AS47:AS54" si="179">AQ47+AR47</f>
        <v>0</v>
      </c>
      <c r="AT47" s="46"/>
      <c r="AU47" s="35">
        <f t="shared" ref="AU47:AU54" si="180">AS47+AT47</f>
        <v>0</v>
      </c>
      <c r="AV47" s="35">
        <v>0</v>
      </c>
      <c r="AW47" s="35"/>
      <c r="AX47" s="35">
        <f t="shared" si="21"/>
        <v>0</v>
      </c>
      <c r="AY47" s="35"/>
      <c r="AZ47" s="35">
        <f t="shared" ref="AZ47:AZ54" si="181">AX47+AY47</f>
        <v>0</v>
      </c>
      <c r="BA47" s="35"/>
      <c r="BB47" s="35">
        <f t="shared" ref="BB47:BB54" si="182">AZ47+BA47</f>
        <v>0</v>
      </c>
      <c r="BC47" s="35"/>
      <c r="BD47" s="35">
        <f t="shared" ref="BD47:BD54" si="183">BB47+BC47</f>
        <v>0</v>
      </c>
      <c r="BE47" s="35"/>
      <c r="BF47" s="35">
        <f t="shared" ref="BF47:BF54" si="184">BD47+BE47</f>
        <v>0</v>
      </c>
      <c r="BG47" s="35"/>
      <c r="BH47" s="35">
        <f t="shared" ref="BH47:BH54" si="185">BF47+BG47</f>
        <v>0</v>
      </c>
      <c r="BI47" s="35"/>
      <c r="BJ47" s="35">
        <f t="shared" ref="BJ47:BJ54" si="186">BH47+BI47</f>
        <v>0</v>
      </c>
      <c r="BK47" s="46"/>
      <c r="BL47" s="35">
        <f t="shared" ref="BL47:BL54" si="187">BJ47+BK47</f>
        <v>0</v>
      </c>
      <c r="BM47" s="29" t="s">
        <v>197</v>
      </c>
      <c r="BN47" s="23" t="s">
        <v>50</v>
      </c>
      <c r="BO47" s="11"/>
    </row>
    <row r="48" spans="1:67" x14ac:dyDescent="0.3">
      <c r="A48" s="1"/>
      <c r="B48" s="59" t="s">
        <v>12</v>
      </c>
      <c r="C48" s="59"/>
      <c r="D48" s="34">
        <v>67726.899999999994</v>
      </c>
      <c r="E48" s="35">
        <f>-55882.573-11844.3</f>
        <v>-67726.872999999992</v>
      </c>
      <c r="F48" s="35">
        <f t="shared" si="0"/>
        <v>2.7000000001862645E-2</v>
      </c>
      <c r="G48" s="35"/>
      <c r="H48" s="35">
        <f t="shared" si="162"/>
        <v>2.7000000001862645E-2</v>
      </c>
      <c r="I48" s="35"/>
      <c r="J48" s="35">
        <f t="shared" si="163"/>
        <v>2.7000000001862645E-2</v>
      </c>
      <c r="K48" s="35"/>
      <c r="L48" s="35">
        <f t="shared" si="164"/>
        <v>2.7000000001862645E-2</v>
      </c>
      <c r="M48" s="35"/>
      <c r="N48" s="35">
        <f t="shared" si="165"/>
        <v>2.7000000001862645E-2</v>
      </c>
      <c r="O48" s="78"/>
      <c r="P48" s="35">
        <f t="shared" si="166"/>
        <v>2.7000000001862645E-2</v>
      </c>
      <c r="Q48" s="35"/>
      <c r="R48" s="35">
        <f t="shared" si="167"/>
        <v>2.7000000001862645E-2</v>
      </c>
      <c r="S48" s="35"/>
      <c r="T48" s="35">
        <f t="shared" si="168"/>
        <v>2.7000000001862645E-2</v>
      </c>
      <c r="U48" s="35"/>
      <c r="V48" s="35">
        <f t="shared" si="169"/>
        <v>2.7000000001862645E-2</v>
      </c>
      <c r="W48" s="35"/>
      <c r="X48" s="35">
        <f t="shared" si="170"/>
        <v>2.7000000001862645E-2</v>
      </c>
      <c r="Y48" s="35"/>
      <c r="Z48" s="35">
        <f t="shared" si="171"/>
        <v>2.7000000001862645E-2</v>
      </c>
      <c r="AA48" s="46"/>
      <c r="AB48" s="35">
        <f t="shared" si="172"/>
        <v>2.7000000001862645E-2</v>
      </c>
      <c r="AC48" s="35">
        <v>0</v>
      </c>
      <c r="AD48" s="35"/>
      <c r="AE48" s="35">
        <f t="shared" si="12"/>
        <v>0</v>
      </c>
      <c r="AF48" s="35"/>
      <c r="AG48" s="35">
        <f t="shared" si="173"/>
        <v>0</v>
      </c>
      <c r="AH48" s="35"/>
      <c r="AI48" s="35">
        <f t="shared" si="174"/>
        <v>0</v>
      </c>
      <c r="AJ48" s="35"/>
      <c r="AK48" s="35">
        <f t="shared" si="175"/>
        <v>0</v>
      </c>
      <c r="AL48" s="35"/>
      <c r="AM48" s="35">
        <f t="shared" si="176"/>
        <v>0</v>
      </c>
      <c r="AN48" s="35"/>
      <c r="AO48" s="35">
        <f t="shared" si="177"/>
        <v>0</v>
      </c>
      <c r="AP48" s="35"/>
      <c r="AQ48" s="35">
        <f t="shared" si="178"/>
        <v>0</v>
      </c>
      <c r="AR48" s="35"/>
      <c r="AS48" s="35">
        <f t="shared" si="179"/>
        <v>0</v>
      </c>
      <c r="AT48" s="46"/>
      <c r="AU48" s="35">
        <f t="shared" si="180"/>
        <v>0</v>
      </c>
      <c r="AV48" s="35">
        <v>0</v>
      </c>
      <c r="AW48" s="35"/>
      <c r="AX48" s="35">
        <f t="shared" si="21"/>
        <v>0</v>
      </c>
      <c r="AY48" s="35"/>
      <c r="AZ48" s="35">
        <f t="shared" si="181"/>
        <v>0</v>
      </c>
      <c r="BA48" s="35"/>
      <c r="BB48" s="35">
        <f t="shared" si="182"/>
        <v>0</v>
      </c>
      <c r="BC48" s="35"/>
      <c r="BD48" s="35">
        <f t="shared" si="183"/>
        <v>0</v>
      </c>
      <c r="BE48" s="35"/>
      <c r="BF48" s="35">
        <f t="shared" si="184"/>
        <v>0</v>
      </c>
      <c r="BG48" s="35"/>
      <c r="BH48" s="35">
        <f t="shared" si="185"/>
        <v>0</v>
      </c>
      <c r="BI48" s="35"/>
      <c r="BJ48" s="35">
        <f t="shared" si="186"/>
        <v>0</v>
      </c>
      <c r="BK48" s="46"/>
      <c r="BL48" s="35">
        <f t="shared" si="187"/>
        <v>0</v>
      </c>
      <c r="BM48" s="29" t="s">
        <v>309</v>
      </c>
      <c r="BO48" s="11"/>
    </row>
    <row r="49" spans="1:67" hidden="1" x14ac:dyDescent="0.3">
      <c r="A49" s="1"/>
      <c r="B49" s="41" t="s">
        <v>27</v>
      </c>
      <c r="C49" s="6"/>
      <c r="D49" s="34">
        <v>225042.2</v>
      </c>
      <c r="E49" s="35">
        <v>-225042.2</v>
      </c>
      <c r="F49" s="35">
        <f t="shared" si="0"/>
        <v>0</v>
      </c>
      <c r="G49" s="35"/>
      <c r="H49" s="35">
        <f t="shared" si="162"/>
        <v>0</v>
      </c>
      <c r="I49" s="35"/>
      <c r="J49" s="35">
        <f t="shared" si="163"/>
        <v>0</v>
      </c>
      <c r="K49" s="35"/>
      <c r="L49" s="35">
        <f t="shared" si="164"/>
        <v>0</v>
      </c>
      <c r="M49" s="35"/>
      <c r="N49" s="35">
        <f t="shared" si="165"/>
        <v>0</v>
      </c>
      <c r="O49" s="78"/>
      <c r="P49" s="35">
        <f t="shared" si="166"/>
        <v>0</v>
      </c>
      <c r="Q49" s="35"/>
      <c r="R49" s="35">
        <f t="shared" si="167"/>
        <v>0</v>
      </c>
      <c r="S49" s="35"/>
      <c r="T49" s="35">
        <f t="shared" si="168"/>
        <v>0</v>
      </c>
      <c r="U49" s="35"/>
      <c r="V49" s="35">
        <f t="shared" si="169"/>
        <v>0</v>
      </c>
      <c r="W49" s="35"/>
      <c r="X49" s="35">
        <f t="shared" si="170"/>
        <v>0</v>
      </c>
      <c r="Y49" s="35"/>
      <c r="Z49" s="35">
        <f t="shared" si="171"/>
        <v>0</v>
      </c>
      <c r="AA49" s="46"/>
      <c r="AB49" s="35">
        <f t="shared" si="172"/>
        <v>0</v>
      </c>
      <c r="AC49" s="35">
        <v>0</v>
      </c>
      <c r="AD49" s="35"/>
      <c r="AE49" s="35">
        <f t="shared" si="12"/>
        <v>0</v>
      </c>
      <c r="AF49" s="35"/>
      <c r="AG49" s="35">
        <f t="shared" si="173"/>
        <v>0</v>
      </c>
      <c r="AH49" s="35"/>
      <c r="AI49" s="35">
        <f t="shared" si="174"/>
        <v>0</v>
      </c>
      <c r="AJ49" s="35"/>
      <c r="AK49" s="35">
        <f t="shared" si="175"/>
        <v>0</v>
      </c>
      <c r="AL49" s="35"/>
      <c r="AM49" s="35">
        <f t="shared" si="176"/>
        <v>0</v>
      </c>
      <c r="AN49" s="35"/>
      <c r="AO49" s="35">
        <f t="shared" si="177"/>
        <v>0</v>
      </c>
      <c r="AP49" s="35"/>
      <c r="AQ49" s="35">
        <f t="shared" si="178"/>
        <v>0</v>
      </c>
      <c r="AR49" s="35"/>
      <c r="AS49" s="35">
        <f t="shared" si="179"/>
        <v>0</v>
      </c>
      <c r="AT49" s="46"/>
      <c r="AU49" s="35">
        <f t="shared" si="180"/>
        <v>0</v>
      </c>
      <c r="AV49" s="35">
        <v>0</v>
      </c>
      <c r="AW49" s="35"/>
      <c r="AX49" s="35">
        <f t="shared" si="21"/>
        <v>0</v>
      </c>
      <c r="AY49" s="35"/>
      <c r="AZ49" s="35">
        <f t="shared" si="181"/>
        <v>0</v>
      </c>
      <c r="BA49" s="35"/>
      <c r="BB49" s="35">
        <f t="shared" si="182"/>
        <v>0</v>
      </c>
      <c r="BC49" s="35"/>
      <c r="BD49" s="35">
        <f t="shared" si="183"/>
        <v>0</v>
      </c>
      <c r="BE49" s="35"/>
      <c r="BF49" s="35">
        <f t="shared" si="184"/>
        <v>0</v>
      </c>
      <c r="BG49" s="35"/>
      <c r="BH49" s="35">
        <f t="shared" si="185"/>
        <v>0</v>
      </c>
      <c r="BI49" s="35"/>
      <c r="BJ49" s="35">
        <f t="shared" si="186"/>
        <v>0</v>
      </c>
      <c r="BK49" s="46"/>
      <c r="BL49" s="35">
        <f t="shared" si="187"/>
        <v>0</v>
      </c>
      <c r="BM49" s="29" t="s">
        <v>308</v>
      </c>
      <c r="BN49" s="23" t="s">
        <v>50</v>
      </c>
      <c r="BO49" s="11"/>
    </row>
    <row r="50" spans="1:67" ht="56.25" hidden="1" x14ac:dyDescent="0.3">
      <c r="A50" s="1" t="s">
        <v>71</v>
      </c>
      <c r="B50" s="43" t="s">
        <v>51</v>
      </c>
      <c r="C50" s="43" t="s">
        <v>32</v>
      </c>
      <c r="D50" s="34">
        <v>780</v>
      </c>
      <c r="E50" s="35">
        <v>-780</v>
      </c>
      <c r="F50" s="35">
        <f t="shared" si="0"/>
        <v>0</v>
      </c>
      <c r="G50" s="35"/>
      <c r="H50" s="35">
        <f t="shared" si="162"/>
        <v>0</v>
      </c>
      <c r="I50" s="35"/>
      <c r="J50" s="35">
        <f t="shared" si="163"/>
        <v>0</v>
      </c>
      <c r="K50" s="35"/>
      <c r="L50" s="35">
        <f t="shared" si="164"/>
        <v>0</v>
      </c>
      <c r="M50" s="35"/>
      <c r="N50" s="35">
        <f t="shared" si="165"/>
        <v>0</v>
      </c>
      <c r="O50" s="78"/>
      <c r="P50" s="35">
        <f t="shared" si="166"/>
        <v>0</v>
      </c>
      <c r="Q50" s="35"/>
      <c r="R50" s="35">
        <f t="shared" si="167"/>
        <v>0</v>
      </c>
      <c r="S50" s="35"/>
      <c r="T50" s="35">
        <f t="shared" si="168"/>
        <v>0</v>
      </c>
      <c r="U50" s="35"/>
      <c r="V50" s="35">
        <f t="shared" si="169"/>
        <v>0</v>
      </c>
      <c r="W50" s="35"/>
      <c r="X50" s="35">
        <f t="shared" si="170"/>
        <v>0</v>
      </c>
      <c r="Y50" s="35"/>
      <c r="Z50" s="35">
        <f t="shared" si="171"/>
        <v>0</v>
      </c>
      <c r="AA50" s="46"/>
      <c r="AB50" s="35">
        <f t="shared" si="172"/>
        <v>0</v>
      </c>
      <c r="AC50" s="35">
        <v>0</v>
      </c>
      <c r="AD50" s="35"/>
      <c r="AE50" s="35">
        <f t="shared" si="12"/>
        <v>0</v>
      </c>
      <c r="AF50" s="35"/>
      <c r="AG50" s="35">
        <f t="shared" si="173"/>
        <v>0</v>
      </c>
      <c r="AH50" s="35"/>
      <c r="AI50" s="35">
        <f t="shared" si="174"/>
        <v>0</v>
      </c>
      <c r="AJ50" s="35"/>
      <c r="AK50" s="35">
        <f t="shared" si="175"/>
        <v>0</v>
      </c>
      <c r="AL50" s="35"/>
      <c r="AM50" s="35">
        <f t="shared" si="176"/>
        <v>0</v>
      </c>
      <c r="AN50" s="35"/>
      <c r="AO50" s="35">
        <f t="shared" si="177"/>
        <v>0</v>
      </c>
      <c r="AP50" s="35"/>
      <c r="AQ50" s="35">
        <f t="shared" si="178"/>
        <v>0</v>
      </c>
      <c r="AR50" s="35"/>
      <c r="AS50" s="35">
        <f t="shared" si="179"/>
        <v>0</v>
      </c>
      <c r="AT50" s="46"/>
      <c r="AU50" s="35">
        <f t="shared" si="180"/>
        <v>0</v>
      </c>
      <c r="AV50" s="35">
        <v>0</v>
      </c>
      <c r="AW50" s="35"/>
      <c r="AX50" s="35">
        <f t="shared" si="21"/>
        <v>0</v>
      </c>
      <c r="AY50" s="35"/>
      <c r="AZ50" s="35">
        <f t="shared" si="181"/>
        <v>0</v>
      </c>
      <c r="BA50" s="35"/>
      <c r="BB50" s="35">
        <f t="shared" si="182"/>
        <v>0</v>
      </c>
      <c r="BC50" s="35"/>
      <c r="BD50" s="35">
        <f t="shared" si="183"/>
        <v>0</v>
      </c>
      <c r="BE50" s="35"/>
      <c r="BF50" s="35">
        <f t="shared" si="184"/>
        <v>0</v>
      </c>
      <c r="BG50" s="35"/>
      <c r="BH50" s="35">
        <f t="shared" si="185"/>
        <v>0</v>
      </c>
      <c r="BI50" s="35"/>
      <c r="BJ50" s="35">
        <f t="shared" si="186"/>
        <v>0</v>
      </c>
      <c r="BK50" s="46"/>
      <c r="BL50" s="35">
        <f t="shared" si="187"/>
        <v>0</v>
      </c>
      <c r="BM50" s="29" t="s">
        <v>198</v>
      </c>
      <c r="BN50" s="23" t="s">
        <v>50</v>
      </c>
      <c r="BO50" s="11"/>
    </row>
    <row r="51" spans="1:67" ht="56.25" x14ac:dyDescent="0.3">
      <c r="A51" s="1" t="s">
        <v>70</v>
      </c>
      <c r="B51" s="101" t="s">
        <v>52</v>
      </c>
      <c r="C51" s="59" t="s">
        <v>32</v>
      </c>
      <c r="D51" s="34">
        <v>0</v>
      </c>
      <c r="E51" s="35"/>
      <c r="F51" s="35">
        <f t="shared" si="0"/>
        <v>0</v>
      </c>
      <c r="G51" s="35"/>
      <c r="H51" s="35">
        <f t="shared" si="162"/>
        <v>0</v>
      </c>
      <c r="I51" s="35"/>
      <c r="J51" s="35">
        <f t="shared" si="163"/>
        <v>0</v>
      </c>
      <c r="K51" s="35"/>
      <c r="L51" s="35">
        <f t="shared" si="164"/>
        <v>0</v>
      </c>
      <c r="M51" s="35"/>
      <c r="N51" s="35">
        <f t="shared" si="165"/>
        <v>0</v>
      </c>
      <c r="O51" s="78"/>
      <c r="P51" s="35">
        <f t="shared" si="166"/>
        <v>0</v>
      </c>
      <c r="Q51" s="35"/>
      <c r="R51" s="35">
        <f t="shared" si="167"/>
        <v>0</v>
      </c>
      <c r="S51" s="35"/>
      <c r="T51" s="35">
        <f t="shared" si="168"/>
        <v>0</v>
      </c>
      <c r="U51" s="35"/>
      <c r="V51" s="35">
        <f t="shared" si="169"/>
        <v>0</v>
      </c>
      <c r="W51" s="35"/>
      <c r="X51" s="35">
        <f t="shared" si="170"/>
        <v>0</v>
      </c>
      <c r="Y51" s="35"/>
      <c r="Z51" s="35">
        <f t="shared" si="171"/>
        <v>0</v>
      </c>
      <c r="AA51" s="46"/>
      <c r="AB51" s="35">
        <f t="shared" si="172"/>
        <v>0</v>
      </c>
      <c r="AC51" s="35">
        <v>25599.8</v>
      </c>
      <c r="AD51" s="35">
        <v>-25599.8</v>
      </c>
      <c r="AE51" s="35">
        <f t="shared" si="12"/>
        <v>0</v>
      </c>
      <c r="AF51" s="35"/>
      <c r="AG51" s="35">
        <f t="shared" si="173"/>
        <v>0</v>
      </c>
      <c r="AH51" s="35"/>
      <c r="AI51" s="35">
        <f t="shared" si="174"/>
        <v>0</v>
      </c>
      <c r="AJ51" s="35"/>
      <c r="AK51" s="35">
        <f t="shared" si="175"/>
        <v>0</v>
      </c>
      <c r="AL51" s="35"/>
      <c r="AM51" s="35">
        <f t="shared" si="176"/>
        <v>0</v>
      </c>
      <c r="AN51" s="35"/>
      <c r="AO51" s="35">
        <f t="shared" si="177"/>
        <v>0</v>
      </c>
      <c r="AP51" s="35"/>
      <c r="AQ51" s="35">
        <f t="shared" si="178"/>
        <v>0</v>
      </c>
      <c r="AR51" s="35"/>
      <c r="AS51" s="35">
        <f t="shared" si="179"/>
        <v>0</v>
      </c>
      <c r="AT51" s="46"/>
      <c r="AU51" s="35">
        <f t="shared" si="180"/>
        <v>0</v>
      </c>
      <c r="AV51" s="35">
        <v>245085.6</v>
      </c>
      <c r="AW51" s="35"/>
      <c r="AX51" s="35">
        <f t="shared" si="21"/>
        <v>245085.6</v>
      </c>
      <c r="AY51" s="35"/>
      <c r="AZ51" s="35">
        <f t="shared" si="181"/>
        <v>245085.6</v>
      </c>
      <c r="BA51" s="35"/>
      <c r="BB51" s="35">
        <f t="shared" si="182"/>
        <v>245085.6</v>
      </c>
      <c r="BC51" s="35"/>
      <c r="BD51" s="35">
        <f t="shared" si="183"/>
        <v>245085.6</v>
      </c>
      <c r="BE51" s="35"/>
      <c r="BF51" s="35">
        <f t="shared" si="184"/>
        <v>245085.6</v>
      </c>
      <c r="BG51" s="35"/>
      <c r="BH51" s="35">
        <f t="shared" si="185"/>
        <v>245085.6</v>
      </c>
      <c r="BI51" s="35"/>
      <c r="BJ51" s="35">
        <f t="shared" si="186"/>
        <v>245085.6</v>
      </c>
      <c r="BK51" s="46"/>
      <c r="BL51" s="35">
        <f t="shared" si="187"/>
        <v>245085.6</v>
      </c>
      <c r="BM51" s="29" t="s">
        <v>199</v>
      </c>
      <c r="BO51" s="11"/>
    </row>
    <row r="52" spans="1:67" ht="56.25" hidden="1" x14ac:dyDescent="0.3">
      <c r="A52" s="1" t="s">
        <v>75</v>
      </c>
      <c r="B52" s="41" t="s">
        <v>53</v>
      </c>
      <c r="C52" s="43" t="s">
        <v>32</v>
      </c>
      <c r="D52" s="34">
        <v>0</v>
      </c>
      <c r="E52" s="35"/>
      <c r="F52" s="35">
        <f t="shared" si="0"/>
        <v>0</v>
      </c>
      <c r="G52" s="35"/>
      <c r="H52" s="35">
        <f t="shared" si="162"/>
        <v>0</v>
      </c>
      <c r="I52" s="35"/>
      <c r="J52" s="35">
        <f t="shared" si="163"/>
        <v>0</v>
      </c>
      <c r="K52" s="35"/>
      <c r="L52" s="35">
        <f t="shared" si="164"/>
        <v>0</v>
      </c>
      <c r="M52" s="35"/>
      <c r="N52" s="35">
        <f t="shared" si="165"/>
        <v>0</v>
      </c>
      <c r="O52" s="78"/>
      <c r="P52" s="35">
        <f t="shared" si="166"/>
        <v>0</v>
      </c>
      <c r="Q52" s="35"/>
      <c r="R52" s="35">
        <f t="shared" si="167"/>
        <v>0</v>
      </c>
      <c r="S52" s="35"/>
      <c r="T52" s="35">
        <f t="shared" si="168"/>
        <v>0</v>
      </c>
      <c r="U52" s="35"/>
      <c r="V52" s="35">
        <f t="shared" si="169"/>
        <v>0</v>
      </c>
      <c r="W52" s="35"/>
      <c r="X52" s="35">
        <f t="shared" si="170"/>
        <v>0</v>
      </c>
      <c r="Y52" s="35"/>
      <c r="Z52" s="35">
        <f t="shared" si="171"/>
        <v>0</v>
      </c>
      <c r="AA52" s="46"/>
      <c r="AB52" s="35">
        <f t="shared" si="172"/>
        <v>0</v>
      </c>
      <c r="AC52" s="35">
        <v>30734.9</v>
      </c>
      <c r="AD52" s="35">
        <v>-30734.9</v>
      </c>
      <c r="AE52" s="35">
        <f t="shared" si="12"/>
        <v>0</v>
      </c>
      <c r="AF52" s="35"/>
      <c r="AG52" s="35">
        <f t="shared" si="173"/>
        <v>0</v>
      </c>
      <c r="AH52" s="35"/>
      <c r="AI52" s="35">
        <f t="shared" si="174"/>
        <v>0</v>
      </c>
      <c r="AJ52" s="35"/>
      <c r="AK52" s="35">
        <f t="shared" si="175"/>
        <v>0</v>
      </c>
      <c r="AL52" s="35"/>
      <c r="AM52" s="35">
        <f t="shared" si="176"/>
        <v>0</v>
      </c>
      <c r="AN52" s="35"/>
      <c r="AO52" s="35">
        <f t="shared" si="177"/>
        <v>0</v>
      </c>
      <c r="AP52" s="35"/>
      <c r="AQ52" s="35">
        <f t="shared" si="178"/>
        <v>0</v>
      </c>
      <c r="AR52" s="35"/>
      <c r="AS52" s="35">
        <f t="shared" si="179"/>
        <v>0</v>
      </c>
      <c r="AT52" s="46"/>
      <c r="AU52" s="35">
        <f t="shared" si="180"/>
        <v>0</v>
      </c>
      <c r="AV52" s="35">
        <v>0</v>
      </c>
      <c r="AW52" s="35"/>
      <c r="AX52" s="35">
        <f t="shared" si="21"/>
        <v>0</v>
      </c>
      <c r="AY52" s="35"/>
      <c r="AZ52" s="35">
        <f t="shared" si="181"/>
        <v>0</v>
      </c>
      <c r="BA52" s="35"/>
      <c r="BB52" s="35">
        <f t="shared" si="182"/>
        <v>0</v>
      </c>
      <c r="BC52" s="35"/>
      <c r="BD52" s="35">
        <f t="shared" si="183"/>
        <v>0</v>
      </c>
      <c r="BE52" s="35"/>
      <c r="BF52" s="35">
        <f t="shared" si="184"/>
        <v>0</v>
      </c>
      <c r="BG52" s="35"/>
      <c r="BH52" s="35">
        <f t="shared" si="185"/>
        <v>0</v>
      </c>
      <c r="BI52" s="35"/>
      <c r="BJ52" s="35">
        <f t="shared" si="186"/>
        <v>0</v>
      </c>
      <c r="BK52" s="46"/>
      <c r="BL52" s="35">
        <f t="shared" si="187"/>
        <v>0</v>
      </c>
      <c r="BM52" s="29" t="s">
        <v>200</v>
      </c>
      <c r="BN52" s="23" t="s">
        <v>50</v>
      </c>
      <c r="BO52" s="11"/>
    </row>
    <row r="53" spans="1:67" ht="56.25" x14ac:dyDescent="0.3">
      <c r="A53" s="1" t="s">
        <v>71</v>
      </c>
      <c r="B53" s="101" t="s">
        <v>54</v>
      </c>
      <c r="C53" s="59" t="s">
        <v>32</v>
      </c>
      <c r="D53" s="34">
        <v>0</v>
      </c>
      <c r="E53" s="35"/>
      <c r="F53" s="35">
        <f t="shared" si="0"/>
        <v>0</v>
      </c>
      <c r="G53" s="35"/>
      <c r="H53" s="35">
        <f t="shared" si="162"/>
        <v>0</v>
      </c>
      <c r="I53" s="35"/>
      <c r="J53" s="35">
        <f t="shared" si="163"/>
        <v>0</v>
      </c>
      <c r="K53" s="35"/>
      <c r="L53" s="35">
        <f t="shared" si="164"/>
        <v>0</v>
      </c>
      <c r="M53" s="35"/>
      <c r="N53" s="35">
        <f t="shared" si="165"/>
        <v>0</v>
      </c>
      <c r="O53" s="78"/>
      <c r="P53" s="35">
        <f t="shared" si="166"/>
        <v>0</v>
      </c>
      <c r="Q53" s="35"/>
      <c r="R53" s="35">
        <f t="shared" si="167"/>
        <v>0</v>
      </c>
      <c r="S53" s="35"/>
      <c r="T53" s="35">
        <f t="shared" si="168"/>
        <v>0</v>
      </c>
      <c r="U53" s="35"/>
      <c r="V53" s="35">
        <f t="shared" si="169"/>
        <v>0</v>
      </c>
      <c r="W53" s="35"/>
      <c r="X53" s="35">
        <f t="shared" si="170"/>
        <v>0</v>
      </c>
      <c r="Y53" s="35"/>
      <c r="Z53" s="35">
        <f t="shared" si="171"/>
        <v>0</v>
      </c>
      <c r="AA53" s="46"/>
      <c r="AB53" s="35">
        <f t="shared" si="172"/>
        <v>0</v>
      </c>
      <c r="AC53" s="35">
        <v>9100.4</v>
      </c>
      <c r="AD53" s="35"/>
      <c r="AE53" s="35">
        <f t="shared" si="12"/>
        <v>9100.4</v>
      </c>
      <c r="AF53" s="35"/>
      <c r="AG53" s="35">
        <f t="shared" si="173"/>
        <v>9100.4</v>
      </c>
      <c r="AH53" s="35"/>
      <c r="AI53" s="35">
        <f t="shared" si="174"/>
        <v>9100.4</v>
      </c>
      <c r="AJ53" s="35"/>
      <c r="AK53" s="35">
        <f t="shared" si="175"/>
        <v>9100.4</v>
      </c>
      <c r="AL53" s="35"/>
      <c r="AM53" s="35">
        <f t="shared" si="176"/>
        <v>9100.4</v>
      </c>
      <c r="AN53" s="35"/>
      <c r="AO53" s="35">
        <f t="shared" si="177"/>
        <v>9100.4</v>
      </c>
      <c r="AP53" s="35"/>
      <c r="AQ53" s="35">
        <f t="shared" si="178"/>
        <v>9100.4</v>
      </c>
      <c r="AR53" s="35"/>
      <c r="AS53" s="35">
        <f t="shared" si="179"/>
        <v>9100.4</v>
      </c>
      <c r="AT53" s="46"/>
      <c r="AU53" s="35">
        <f t="shared" si="180"/>
        <v>9100.4</v>
      </c>
      <c r="AV53" s="35">
        <v>0</v>
      </c>
      <c r="AW53" s="35"/>
      <c r="AX53" s="35">
        <f t="shared" si="21"/>
        <v>0</v>
      </c>
      <c r="AY53" s="35"/>
      <c r="AZ53" s="35">
        <f t="shared" si="181"/>
        <v>0</v>
      </c>
      <c r="BA53" s="35"/>
      <c r="BB53" s="35">
        <f t="shared" si="182"/>
        <v>0</v>
      </c>
      <c r="BC53" s="35"/>
      <c r="BD53" s="35">
        <f t="shared" si="183"/>
        <v>0</v>
      </c>
      <c r="BE53" s="35"/>
      <c r="BF53" s="35">
        <f t="shared" si="184"/>
        <v>0</v>
      </c>
      <c r="BG53" s="35"/>
      <c r="BH53" s="35">
        <f t="shared" si="185"/>
        <v>0</v>
      </c>
      <c r="BI53" s="35"/>
      <c r="BJ53" s="35">
        <f t="shared" si="186"/>
        <v>0</v>
      </c>
      <c r="BK53" s="46"/>
      <c r="BL53" s="35">
        <f t="shared" si="187"/>
        <v>0</v>
      </c>
      <c r="BM53" s="29" t="s">
        <v>201</v>
      </c>
      <c r="BO53" s="11"/>
    </row>
    <row r="54" spans="1:67" ht="56.25" x14ac:dyDescent="0.3">
      <c r="A54" s="1" t="s">
        <v>74</v>
      </c>
      <c r="B54" s="101" t="s">
        <v>55</v>
      </c>
      <c r="C54" s="59" t="s">
        <v>32</v>
      </c>
      <c r="D54" s="34">
        <f>D56+D57</f>
        <v>0</v>
      </c>
      <c r="E54" s="35">
        <f>E56+E57</f>
        <v>0</v>
      </c>
      <c r="F54" s="35">
        <f t="shared" si="0"/>
        <v>0</v>
      </c>
      <c r="G54" s="35">
        <f>G56+G57</f>
        <v>0</v>
      </c>
      <c r="H54" s="35">
        <f t="shared" si="162"/>
        <v>0</v>
      </c>
      <c r="I54" s="35">
        <f>I56+I57</f>
        <v>0</v>
      </c>
      <c r="J54" s="35">
        <f t="shared" si="163"/>
        <v>0</v>
      </c>
      <c r="K54" s="35">
        <f>K56+K57</f>
        <v>0</v>
      </c>
      <c r="L54" s="35">
        <f t="shared" si="164"/>
        <v>0</v>
      </c>
      <c r="M54" s="35">
        <f>M56+M57</f>
        <v>0</v>
      </c>
      <c r="N54" s="35">
        <f t="shared" si="165"/>
        <v>0</v>
      </c>
      <c r="O54" s="78">
        <f>O56+O57</f>
        <v>0</v>
      </c>
      <c r="P54" s="35">
        <f t="shared" si="166"/>
        <v>0</v>
      </c>
      <c r="Q54" s="35">
        <f>Q56+Q57</f>
        <v>0</v>
      </c>
      <c r="R54" s="35">
        <f t="shared" si="167"/>
        <v>0</v>
      </c>
      <c r="S54" s="35">
        <f>S56+S57</f>
        <v>0</v>
      </c>
      <c r="T54" s="35">
        <f t="shared" si="168"/>
        <v>0</v>
      </c>
      <c r="U54" s="35">
        <f>U56+U57</f>
        <v>0</v>
      </c>
      <c r="V54" s="35">
        <f t="shared" si="169"/>
        <v>0</v>
      </c>
      <c r="W54" s="35">
        <f>W56+W57</f>
        <v>0</v>
      </c>
      <c r="X54" s="35">
        <f t="shared" si="170"/>
        <v>0</v>
      </c>
      <c r="Y54" s="35">
        <f>Y56+Y57</f>
        <v>0</v>
      </c>
      <c r="Z54" s="35">
        <f t="shared" si="171"/>
        <v>0</v>
      </c>
      <c r="AA54" s="46">
        <f>AA56+AA57</f>
        <v>0</v>
      </c>
      <c r="AB54" s="35">
        <f t="shared" si="172"/>
        <v>0</v>
      </c>
      <c r="AC54" s="35">
        <f t="shared" ref="AC54:AW54" si="188">AC56+AC57</f>
        <v>19435.099999999999</v>
      </c>
      <c r="AD54" s="35">
        <f t="shared" ref="AD54:AF54" si="189">AD56+AD57</f>
        <v>0</v>
      </c>
      <c r="AE54" s="35">
        <f t="shared" si="12"/>
        <v>19435.099999999999</v>
      </c>
      <c r="AF54" s="35">
        <f t="shared" si="189"/>
        <v>0</v>
      </c>
      <c r="AG54" s="35">
        <f t="shared" si="173"/>
        <v>19435.099999999999</v>
      </c>
      <c r="AH54" s="35">
        <f t="shared" ref="AH54:AJ54" si="190">AH56+AH57</f>
        <v>0</v>
      </c>
      <c r="AI54" s="35">
        <f t="shared" si="174"/>
        <v>19435.099999999999</v>
      </c>
      <c r="AJ54" s="35">
        <f t="shared" si="190"/>
        <v>0</v>
      </c>
      <c r="AK54" s="35">
        <f t="shared" si="175"/>
        <v>19435.099999999999</v>
      </c>
      <c r="AL54" s="35">
        <f t="shared" ref="AL54:AN54" si="191">AL56+AL57</f>
        <v>0</v>
      </c>
      <c r="AM54" s="35">
        <f t="shared" si="176"/>
        <v>19435.099999999999</v>
      </c>
      <c r="AN54" s="35">
        <f t="shared" si="191"/>
        <v>0</v>
      </c>
      <c r="AO54" s="35">
        <f t="shared" si="177"/>
        <v>19435.099999999999</v>
      </c>
      <c r="AP54" s="35">
        <f t="shared" ref="AP54:AR54" si="192">AP56+AP57</f>
        <v>0</v>
      </c>
      <c r="AQ54" s="35">
        <f t="shared" si="178"/>
        <v>19435.099999999999</v>
      </c>
      <c r="AR54" s="35">
        <f t="shared" si="192"/>
        <v>0</v>
      </c>
      <c r="AS54" s="35">
        <f t="shared" si="179"/>
        <v>19435.099999999999</v>
      </c>
      <c r="AT54" s="46">
        <f t="shared" ref="AT54" si="193">AT56+AT57</f>
        <v>0</v>
      </c>
      <c r="AU54" s="35">
        <f t="shared" si="180"/>
        <v>19435.099999999999</v>
      </c>
      <c r="AV54" s="35">
        <f t="shared" si="188"/>
        <v>200564.9</v>
      </c>
      <c r="AW54" s="35">
        <f t="shared" si="188"/>
        <v>0</v>
      </c>
      <c r="AX54" s="35">
        <f t="shared" si="21"/>
        <v>200564.9</v>
      </c>
      <c r="AY54" s="35">
        <f t="shared" ref="AY54:BA54" si="194">AY56+AY57</f>
        <v>0</v>
      </c>
      <c r="AZ54" s="35">
        <f t="shared" si="181"/>
        <v>200564.9</v>
      </c>
      <c r="BA54" s="35">
        <f t="shared" si="194"/>
        <v>0</v>
      </c>
      <c r="BB54" s="35">
        <f t="shared" si="182"/>
        <v>200564.9</v>
      </c>
      <c r="BC54" s="35">
        <f t="shared" ref="BC54:BE54" si="195">BC56+BC57</f>
        <v>0</v>
      </c>
      <c r="BD54" s="35">
        <f t="shared" si="183"/>
        <v>200564.9</v>
      </c>
      <c r="BE54" s="35">
        <f t="shared" si="195"/>
        <v>0</v>
      </c>
      <c r="BF54" s="35">
        <f t="shared" si="184"/>
        <v>200564.9</v>
      </c>
      <c r="BG54" s="35">
        <f t="shared" ref="BG54:BI54" si="196">BG56+BG57</f>
        <v>0</v>
      </c>
      <c r="BH54" s="35">
        <f t="shared" si="185"/>
        <v>200564.9</v>
      </c>
      <c r="BI54" s="35">
        <f t="shared" si="196"/>
        <v>0</v>
      </c>
      <c r="BJ54" s="35">
        <f t="shared" si="186"/>
        <v>200564.9</v>
      </c>
      <c r="BK54" s="46">
        <f t="shared" ref="BK54" si="197">BK56+BK57</f>
        <v>0</v>
      </c>
      <c r="BL54" s="35">
        <f t="shared" si="187"/>
        <v>200564.9</v>
      </c>
      <c r="BM54" s="29"/>
      <c r="BO54" s="11"/>
    </row>
    <row r="55" spans="1:67" x14ac:dyDescent="0.3">
      <c r="A55" s="1"/>
      <c r="B55" s="7" t="s">
        <v>5</v>
      </c>
      <c r="C55" s="59"/>
      <c r="D55" s="34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78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46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46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46"/>
      <c r="BL55" s="35"/>
      <c r="BM55" s="29"/>
      <c r="BO55" s="11"/>
    </row>
    <row r="56" spans="1:67" hidden="1" x14ac:dyDescent="0.3">
      <c r="A56" s="1"/>
      <c r="B56" s="7" t="s">
        <v>6</v>
      </c>
      <c r="C56" s="43"/>
      <c r="D56" s="34">
        <v>0</v>
      </c>
      <c r="E56" s="35"/>
      <c r="F56" s="35">
        <f t="shared" si="0"/>
        <v>0</v>
      </c>
      <c r="G56" s="35"/>
      <c r="H56" s="35">
        <f t="shared" ref="H56:H58" si="198">F56+G56</f>
        <v>0</v>
      </c>
      <c r="I56" s="35"/>
      <c r="J56" s="35">
        <f t="shared" ref="J56:J58" si="199">H56+I56</f>
        <v>0</v>
      </c>
      <c r="K56" s="35"/>
      <c r="L56" s="35">
        <f t="shared" ref="L56:L58" si="200">J56+K56</f>
        <v>0</v>
      </c>
      <c r="M56" s="35"/>
      <c r="N56" s="35">
        <f t="shared" ref="N56:N58" si="201">L56+M56</f>
        <v>0</v>
      </c>
      <c r="O56" s="78"/>
      <c r="P56" s="35">
        <f t="shared" ref="P56:P58" si="202">N56+O56</f>
        <v>0</v>
      </c>
      <c r="Q56" s="35"/>
      <c r="R56" s="35">
        <f t="shared" ref="R56:R58" si="203">P56+Q56</f>
        <v>0</v>
      </c>
      <c r="S56" s="35"/>
      <c r="T56" s="35">
        <f t="shared" ref="T56:T58" si="204">R56+S56</f>
        <v>0</v>
      </c>
      <c r="U56" s="35"/>
      <c r="V56" s="35">
        <f t="shared" ref="V56:V58" si="205">T56+U56</f>
        <v>0</v>
      </c>
      <c r="W56" s="35"/>
      <c r="X56" s="35">
        <f t="shared" ref="X56:X58" si="206">V56+W56</f>
        <v>0</v>
      </c>
      <c r="Y56" s="35"/>
      <c r="Z56" s="35">
        <f t="shared" ref="Z56:Z58" si="207">X56+Y56</f>
        <v>0</v>
      </c>
      <c r="AA56" s="46"/>
      <c r="AB56" s="35">
        <f t="shared" ref="AB56:AB58" si="208">Z56+AA56</f>
        <v>0</v>
      </c>
      <c r="AC56" s="35">
        <v>19435.099999999999</v>
      </c>
      <c r="AD56" s="35"/>
      <c r="AE56" s="35">
        <f t="shared" si="12"/>
        <v>19435.099999999999</v>
      </c>
      <c r="AF56" s="35"/>
      <c r="AG56" s="35">
        <f t="shared" ref="AG56:AG58" si="209">AE56+AF56</f>
        <v>19435.099999999999</v>
      </c>
      <c r="AH56" s="35"/>
      <c r="AI56" s="35">
        <f t="shared" ref="AI56:AI58" si="210">AG56+AH56</f>
        <v>19435.099999999999</v>
      </c>
      <c r="AJ56" s="35"/>
      <c r="AK56" s="35">
        <f t="shared" ref="AK56:AK58" si="211">AI56+AJ56</f>
        <v>19435.099999999999</v>
      </c>
      <c r="AL56" s="35"/>
      <c r="AM56" s="35">
        <f t="shared" ref="AM56:AM58" si="212">AK56+AL56</f>
        <v>19435.099999999999</v>
      </c>
      <c r="AN56" s="35"/>
      <c r="AO56" s="35">
        <f t="shared" ref="AO56:AO58" si="213">AM56+AN56</f>
        <v>19435.099999999999</v>
      </c>
      <c r="AP56" s="35"/>
      <c r="AQ56" s="35">
        <f t="shared" ref="AQ56:AQ58" si="214">AO56+AP56</f>
        <v>19435.099999999999</v>
      </c>
      <c r="AR56" s="35"/>
      <c r="AS56" s="35">
        <f t="shared" ref="AS56:AS58" si="215">AQ56+AR56</f>
        <v>19435.099999999999</v>
      </c>
      <c r="AT56" s="46"/>
      <c r="AU56" s="35">
        <f t="shared" ref="AU56:AU58" si="216">AS56+AT56</f>
        <v>19435.099999999999</v>
      </c>
      <c r="AV56" s="35">
        <v>93792.299999999988</v>
      </c>
      <c r="AW56" s="35"/>
      <c r="AX56" s="35">
        <f t="shared" si="21"/>
        <v>93792.299999999988</v>
      </c>
      <c r="AY56" s="35"/>
      <c r="AZ56" s="35">
        <f t="shared" ref="AZ56:AZ58" si="217">AX56+AY56</f>
        <v>93792.299999999988</v>
      </c>
      <c r="BA56" s="35"/>
      <c r="BB56" s="35">
        <f t="shared" ref="BB56:BB58" si="218">AZ56+BA56</f>
        <v>93792.299999999988</v>
      </c>
      <c r="BC56" s="35"/>
      <c r="BD56" s="35">
        <f t="shared" ref="BD56:BD58" si="219">BB56+BC56</f>
        <v>93792.299999999988</v>
      </c>
      <c r="BE56" s="35"/>
      <c r="BF56" s="35">
        <f t="shared" ref="BF56:BF58" si="220">BD56+BE56</f>
        <v>93792.299999999988</v>
      </c>
      <c r="BG56" s="35"/>
      <c r="BH56" s="35">
        <f t="shared" ref="BH56:BH58" si="221">BF56+BG56</f>
        <v>93792.299999999988</v>
      </c>
      <c r="BI56" s="35"/>
      <c r="BJ56" s="35">
        <f t="shared" ref="BJ56:BJ58" si="222">BH56+BI56</f>
        <v>93792.299999999988</v>
      </c>
      <c r="BK56" s="46"/>
      <c r="BL56" s="35">
        <f t="shared" ref="BL56:BL58" si="223">BJ56+BK56</f>
        <v>93792.299999999988</v>
      </c>
      <c r="BM56" s="29" t="s">
        <v>202</v>
      </c>
      <c r="BN56" s="23" t="s">
        <v>50</v>
      </c>
      <c r="BO56" s="11"/>
    </row>
    <row r="57" spans="1:67" x14ac:dyDescent="0.3">
      <c r="A57" s="1"/>
      <c r="B57" s="59" t="s">
        <v>12</v>
      </c>
      <c r="C57" s="59"/>
      <c r="D57" s="34">
        <v>0</v>
      </c>
      <c r="E57" s="35"/>
      <c r="F57" s="35">
        <f t="shared" si="0"/>
        <v>0</v>
      </c>
      <c r="G57" s="35"/>
      <c r="H57" s="35">
        <f t="shared" si="198"/>
        <v>0</v>
      </c>
      <c r="I57" s="35"/>
      <c r="J57" s="35">
        <f t="shared" si="199"/>
        <v>0</v>
      </c>
      <c r="K57" s="35"/>
      <c r="L57" s="35">
        <f t="shared" si="200"/>
        <v>0</v>
      </c>
      <c r="M57" s="35"/>
      <c r="N57" s="35">
        <f t="shared" si="201"/>
        <v>0</v>
      </c>
      <c r="O57" s="78"/>
      <c r="P57" s="35">
        <f t="shared" si="202"/>
        <v>0</v>
      </c>
      <c r="Q57" s="35"/>
      <c r="R57" s="35">
        <f t="shared" si="203"/>
        <v>0</v>
      </c>
      <c r="S57" s="35"/>
      <c r="T57" s="35">
        <f t="shared" si="204"/>
        <v>0</v>
      </c>
      <c r="U57" s="35"/>
      <c r="V57" s="35">
        <f t="shared" si="205"/>
        <v>0</v>
      </c>
      <c r="W57" s="35"/>
      <c r="X57" s="35">
        <f t="shared" si="206"/>
        <v>0</v>
      </c>
      <c r="Y57" s="35"/>
      <c r="Z57" s="35">
        <f t="shared" si="207"/>
        <v>0</v>
      </c>
      <c r="AA57" s="46"/>
      <c r="AB57" s="35">
        <f t="shared" si="208"/>
        <v>0</v>
      </c>
      <c r="AC57" s="35">
        <v>0</v>
      </c>
      <c r="AD57" s="35"/>
      <c r="AE57" s="35">
        <f t="shared" si="12"/>
        <v>0</v>
      </c>
      <c r="AF57" s="35"/>
      <c r="AG57" s="35">
        <f t="shared" si="209"/>
        <v>0</v>
      </c>
      <c r="AH57" s="35"/>
      <c r="AI57" s="35">
        <f t="shared" si="210"/>
        <v>0</v>
      </c>
      <c r="AJ57" s="35"/>
      <c r="AK57" s="35">
        <f t="shared" si="211"/>
        <v>0</v>
      </c>
      <c r="AL57" s="35"/>
      <c r="AM57" s="35">
        <f t="shared" si="212"/>
        <v>0</v>
      </c>
      <c r="AN57" s="35"/>
      <c r="AO57" s="35">
        <f t="shared" si="213"/>
        <v>0</v>
      </c>
      <c r="AP57" s="35"/>
      <c r="AQ57" s="35">
        <f t="shared" si="214"/>
        <v>0</v>
      </c>
      <c r="AR57" s="35"/>
      <c r="AS57" s="35">
        <f t="shared" si="215"/>
        <v>0</v>
      </c>
      <c r="AT57" s="46"/>
      <c r="AU57" s="35">
        <f t="shared" si="216"/>
        <v>0</v>
      </c>
      <c r="AV57" s="35">
        <v>106772.6</v>
      </c>
      <c r="AW57" s="35"/>
      <c r="AX57" s="35">
        <f t="shared" si="21"/>
        <v>106772.6</v>
      </c>
      <c r="AY57" s="35"/>
      <c r="AZ57" s="35">
        <f t="shared" si="217"/>
        <v>106772.6</v>
      </c>
      <c r="BA57" s="35"/>
      <c r="BB57" s="35">
        <f t="shared" si="218"/>
        <v>106772.6</v>
      </c>
      <c r="BC57" s="35"/>
      <c r="BD57" s="35">
        <f t="shared" si="219"/>
        <v>106772.6</v>
      </c>
      <c r="BE57" s="35"/>
      <c r="BF57" s="35">
        <f t="shared" si="220"/>
        <v>106772.6</v>
      </c>
      <c r="BG57" s="35"/>
      <c r="BH57" s="35">
        <f t="shared" si="221"/>
        <v>106772.6</v>
      </c>
      <c r="BI57" s="35"/>
      <c r="BJ57" s="35">
        <f t="shared" si="222"/>
        <v>106772.6</v>
      </c>
      <c r="BK57" s="46"/>
      <c r="BL57" s="35">
        <f t="shared" si="223"/>
        <v>106772.6</v>
      </c>
      <c r="BM57" s="29" t="s">
        <v>305</v>
      </c>
      <c r="BO57" s="11"/>
    </row>
    <row r="58" spans="1:67" ht="56.25" x14ac:dyDescent="0.3">
      <c r="A58" s="1" t="s">
        <v>75</v>
      </c>
      <c r="B58" s="101" t="s">
        <v>348</v>
      </c>
      <c r="C58" s="59" t="s">
        <v>32</v>
      </c>
      <c r="D58" s="34">
        <v>17739.900000000001</v>
      </c>
      <c r="E58" s="35">
        <f>E60+E61+E62</f>
        <v>368533.6</v>
      </c>
      <c r="F58" s="35">
        <f t="shared" si="0"/>
        <v>386273.5</v>
      </c>
      <c r="G58" s="35">
        <f>G60+G61+G62</f>
        <v>0</v>
      </c>
      <c r="H58" s="35">
        <f t="shared" si="198"/>
        <v>386273.5</v>
      </c>
      <c r="I58" s="35">
        <f>I60+I61+I62</f>
        <v>0</v>
      </c>
      <c r="J58" s="35">
        <f t="shared" si="199"/>
        <v>386273.5</v>
      </c>
      <c r="K58" s="35">
        <f>K60+K61+K62</f>
        <v>0</v>
      </c>
      <c r="L58" s="35">
        <f t="shared" si="200"/>
        <v>386273.5</v>
      </c>
      <c r="M58" s="35">
        <f>M60+M61+M62</f>
        <v>0</v>
      </c>
      <c r="N58" s="35">
        <f t="shared" si="201"/>
        <v>386273.5</v>
      </c>
      <c r="O58" s="78">
        <f>O60+O61+O62</f>
        <v>0</v>
      </c>
      <c r="P58" s="35">
        <f t="shared" si="202"/>
        <v>386273.5</v>
      </c>
      <c r="Q58" s="35">
        <f>Q60+Q61+Q62</f>
        <v>0</v>
      </c>
      <c r="R58" s="35">
        <f t="shared" si="203"/>
        <v>386273.5</v>
      </c>
      <c r="S58" s="35">
        <f>S60+S61+S62</f>
        <v>0</v>
      </c>
      <c r="T58" s="35">
        <f t="shared" si="204"/>
        <v>386273.5</v>
      </c>
      <c r="U58" s="35">
        <f>U60+U61+U62</f>
        <v>0</v>
      </c>
      <c r="V58" s="35">
        <f t="shared" si="205"/>
        <v>386273.5</v>
      </c>
      <c r="W58" s="35">
        <f>W60+W61+W62</f>
        <v>0</v>
      </c>
      <c r="X58" s="35">
        <f t="shared" si="206"/>
        <v>386273.5</v>
      </c>
      <c r="Y58" s="35">
        <f>Y60+Y61+Y62</f>
        <v>-19203.5</v>
      </c>
      <c r="Z58" s="35">
        <f t="shared" si="207"/>
        <v>367070</v>
      </c>
      <c r="AA58" s="46">
        <f>AA60+AA61+AA62</f>
        <v>-25000</v>
      </c>
      <c r="AB58" s="35">
        <f t="shared" si="208"/>
        <v>342070</v>
      </c>
      <c r="AC58" s="35">
        <v>359255.5</v>
      </c>
      <c r="AD58" s="35">
        <f>AD60+AD61+AD62</f>
        <v>339200.5</v>
      </c>
      <c r="AE58" s="35">
        <f t="shared" si="12"/>
        <v>698456</v>
      </c>
      <c r="AF58" s="35">
        <f>AF60+AF61+AF62</f>
        <v>-179602.7</v>
      </c>
      <c r="AG58" s="35">
        <f t="shared" si="209"/>
        <v>518853.3</v>
      </c>
      <c r="AH58" s="35">
        <f>AH60+AH61+AH62</f>
        <v>0</v>
      </c>
      <c r="AI58" s="35">
        <f t="shared" si="210"/>
        <v>518853.3</v>
      </c>
      <c r="AJ58" s="35">
        <f>AJ60+AJ61+AJ62</f>
        <v>0</v>
      </c>
      <c r="AK58" s="35">
        <f t="shared" si="211"/>
        <v>518853.3</v>
      </c>
      <c r="AL58" s="35">
        <f>AL60+AL61+AL62</f>
        <v>0</v>
      </c>
      <c r="AM58" s="35">
        <f t="shared" si="212"/>
        <v>518853.3</v>
      </c>
      <c r="AN58" s="35">
        <f>AN60+AN61+AN62</f>
        <v>0</v>
      </c>
      <c r="AO58" s="35">
        <f t="shared" si="213"/>
        <v>518853.3</v>
      </c>
      <c r="AP58" s="35">
        <f>AP60+AP61+AP62</f>
        <v>0</v>
      </c>
      <c r="AQ58" s="35">
        <f t="shared" si="214"/>
        <v>518853.3</v>
      </c>
      <c r="AR58" s="35">
        <f>AR60+AR61+AR62</f>
        <v>19203.5</v>
      </c>
      <c r="AS58" s="35">
        <f t="shared" si="215"/>
        <v>538056.80000000005</v>
      </c>
      <c r="AT58" s="46">
        <f>AT60+AT61+AT62</f>
        <v>25000</v>
      </c>
      <c r="AU58" s="35">
        <f t="shared" si="216"/>
        <v>563056.80000000005</v>
      </c>
      <c r="AV58" s="35">
        <v>94000</v>
      </c>
      <c r="AW58" s="35">
        <f>AW60+AW61+AW62</f>
        <v>-94000</v>
      </c>
      <c r="AX58" s="35">
        <f t="shared" si="21"/>
        <v>0</v>
      </c>
      <c r="AY58" s="35">
        <f>AY60+AY61+AY62</f>
        <v>0</v>
      </c>
      <c r="AZ58" s="35">
        <f t="shared" si="217"/>
        <v>0</v>
      </c>
      <c r="BA58" s="35">
        <f>BA60+BA61+BA62</f>
        <v>0</v>
      </c>
      <c r="BB58" s="35">
        <f t="shared" si="218"/>
        <v>0</v>
      </c>
      <c r="BC58" s="35">
        <f>BC60+BC61+BC62</f>
        <v>0</v>
      </c>
      <c r="BD58" s="35">
        <f t="shared" si="219"/>
        <v>0</v>
      </c>
      <c r="BE58" s="35">
        <f>BE60+BE61+BE62</f>
        <v>0</v>
      </c>
      <c r="BF58" s="35">
        <f t="shared" si="220"/>
        <v>0</v>
      </c>
      <c r="BG58" s="35">
        <f>BG60+BG61+BG62</f>
        <v>0</v>
      </c>
      <c r="BH58" s="35">
        <f t="shared" si="221"/>
        <v>0</v>
      </c>
      <c r="BI58" s="35">
        <f>BI60+BI61+BI62</f>
        <v>0</v>
      </c>
      <c r="BJ58" s="35">
        <f t="shared" si="222"/>
        <v>0</v>
      </c>
      <c r="BK58" s="46">
        <f>BK60+BK61+BK62</f>
        <v>0</v>
      </c>
      <c r="BL58" s="35">
        <f t="shared" si="223"/>
        <v>0</v>
      </c>
      <c r="BO58" s="11"/>
    </row>
    <row r="59" spans="1:67" x14ac:dyDescent="0.3">
      <c r="A59" s="1"/>
      <c r="B59" s="7" t="s">
        <v>5</v>
      </c>
      <c r="C59" s="59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78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46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46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46"/>
      <c r="BL59" s="35"/>
      <c r="BM59" s="29"/>
      <c r="BO59" s="11"/>
    </row>
    <row r="60" spans="1:67" hidden="1" x14ac:dyDescent="0.3">
      <c r="A60" s="1"/>
      <c r="B60" s="7" t="s">
        <v>6</v>
      </c>
      <c r="C60" s="43"/>
      <c r="D60" s="34">
        <v>17739.900000000001</v>
      </c>
      <c r="E60" s="35">
        <v>178999.9</v>
      </c>
      <c r="F60" s="35">
        <f t="shared" si="0"/>
        <v>196739.8</v>
      </c>
      <c r="G60" s="35"/>
      <c r="H60" s="35">
        <f t="shared" ref="H60:H63" si="224">F60+G60</f>
        <v>196739.8</v>
      </c>
      <c r="I60" s="35"/>
      <c r="J60" s="35">
        <f t="shared" ref="J60:J63" si="225">H60+I60</f>
        <v>196739.8</v>
      </c>
      <c r="K60" s="35"/>
      <c r="L60" s="35">
        <f t="shared" ref="L60:L63" si="226">J60+K60</f>
        <v>196739.8</v>
      </c>
      <c r="M60" s="35"/>
      <c r="N60" s="35">
        <f t="shared" ref="N60:N63" si="227">L60+M60</f>
        <v>196739.8</v>
      </c>
      <c r="O60" s="78"/>
      <c r="P60" s="35">
        <f t="shared" ref="P60:P63" si="228">N60+O60</f>
        <v>196739.8</v>
      </c>
      <c r="Q60" s="35"/>
      <c r="R60" s="35">
        <f t="shared" ref="R60:R63" si="229">P60+Q60</f>
        <v>196739.8</v>
      </c>
      <c r="S60" s="35"/>
      <c r="T60" s="35">
        <f t="shared" ref="T60:T63" si="230">R60+S60</f>
        <v>196739.8</v>
      </c>
      <c r="U60" s="35"/>
      <c r="V60" s="35">
        <f t="shared" ref="V60:V63" si="231">T60+U60</f>
        <v>196739.8</v>
      </c>
      <c r="W60" s="35"/>
      <c r="X60" s="35">
        <f t="shared" ref="X60:X63" si="232">V60+W60</f>
        <v>196739.8</v>
      </c>
      <c r="Y60" s="35">
        <v>-19203.5</v>
      </c>
      <c r="Z60" s="35">
        <f t="shared" ref="Z60:Z63" si="233">X60+Y60</f>
        <v>177536.3</v>
      </c>
      <c r="AA60" s="46">
        <v>-25000</v>
      </c>
      <c r="AB60" s="35">
        <f t="shared" ref="AB60:AB63" si="234">Z60+AA60</f>
        <v>152536.29999999999</v>
      </c>
      <c r="AC60" s="35">
        <v>359255.5</v>
      </c>
      <c r="AD60" s="35">
        <v>-166015.79999999999</v>
      </c>
      <c r="AE60" s="35">
        <f t="shared" si="12"/>
        <v>193239.7</v>
      </c>
      <c r="AF60" s="35">
        <v>-179602.7</v>
      </c>
      <c r="AG60" s="35">
        <f t="shared" ref="AG60:AG63" si="235">AE60+AF60</f>
        <v>13637</v>
      </c>
      <c r="AH60" s="35"/>
      <c r="AI60" s="35">
        <f t="shared" ref="AI60:AI63" si="236">AG60+AH60</f>
        <v>13637</v>
      </c>
      <c r="AJ60" s="35"/>
      <c r="AK60" s="35">
        <f t="shared" ref="AK60:AK63" si="237">AI60+AJ60</f>
        <v>13637</v>
      </c>
      <c r="AL60" s="35"/>
      <c r="AM60" s="35">
        <f t="shared" ref="AM60:AM63" si="238">AK60+AL60</f>
        <v>13637</v>
      </c>
      <c r="AN60" s="35"/>
      <c r="AO60" s="35">
        <f t="shared" ref="AO60:AO63" si="239">AM60+AN60</f>
        <v>13637</v>
      </c>
      <c r="AP60" s="35"/>
      <c r="AQ60" s="35">
        <f t="shared" ref="AQ60:AQ63" si="240">AO60+AP60</f>
        <v>13637</v>
      </c>
      <c r="AR60" s="35">
        <v>19203.5</v>
      </c>
      <c r="AS60" s="35">
        <f t="shared" ref="AS60:AS63" si="241">AQ60+AR60</f>
        <v>32840.5</v>
      </c>
      <c r="AT60" s="46">
        <v>25000</v>
      </c>
      <c r="AU60" s="35">
        <f t="shared" ref="AU60:AU63" si="242">AS60+AT60</f>
        <v>57840.5</v>
      </c>
      <c r="AV60" s="35">
        <v>94000</v>
      </c>
      <c r="AW60" s="35">
        <v>-94000</v>
      </c>
      <c r="AX60" s="35">
        <f t="shared" si="21"/>
        <v>0</v>
      </c>
      <c r="AY60" s="35"/>
      <c r="AZ60" s="35">
        <f t="shared" ref="AZ60:AZ63" si="243">AX60+AY60</f>
        <v>0</v>
      </c>
      <c r="BA60" s="35"/>
      <c r="BB60" s="35">
        <f t="shared" ref="BB60:BB63" si="244">AZ60+BA60</f>
        <v>0</v>
      </c>
      <c r="BC60" s="35"/>
      <c r="BD60" s="35">
        <f t="shared" ref="BD60:BD63" si="245">BB60+BC60</f>
        <v>0</v>
      </c>
      <c r="BE60" s="35"/>
      <c r="BF60" s="35">
        <f t="shared" ref="BF60:BF63" si="246">BD60+BE60</f>
        <v>0</v>
      </c>
      <c r="BG60" s="35"/>
      <c r="BH60" s="35">
        <f t="shared" ref="BH60:BH63" si="247">BF60+BG60</f>
        <v>0</v>
      </c>
      <c r="BI60" s="35"/>
      <c r="BJ60" s="35">
        <f t="shared" ref="BJ60:BJ63" si="248">BH60+BI60</f>
        <v>0</v>
      </c>
      <c r="BK60" s="46"/>
      <c r="BL60" s="35">
        <f t="shared" ref="BL60:BL63" si="249">BJ60+BK60</f>
        <v>0</v>
      </c>
      <c r="BM60" s="29" t="s">
        <v>203</v>
      </c>
      <c r="BN60" s="23" t="s">
        <v>50</v>
      </c>
      <c r="BO60" s="11"/>
    </row>
    <row r="61" spans="1:67" x14ac:dyDescent="0.3">
      <c r="A61" s="1"/>
      <c r="B61" s="59" t="s">
        <v>12</v>
      </c>
      <c r="C61" s="59"/>
      <c r="D61" s="34"/>
      <c r="E61" s="35">
        <v>9476.7000000000007</v>
      </c>
      <c r="F61" s="35">
        <f t="shared" si="0"/>
        <v>9476.7000000000007</v>
      </c>
      <c r="G61" s="35"/>
      <c r="H61" s="35">
        <f t="shared" si="224"/>
        <v>9476.7000000000007</v>
      </c>
      <c r="I61" s="35"/>
      <c r="J61" s="35">
        <f t="shared" si="225"/>
        <v>9476.7000000000007</v>
      </c>
      <c r="K61" s="35"/>
      <c r="L61" s="35">
        <f t="shared" si="226"/>
        <v>9476.7000000000007</v>
      </c>
      <c r="M61" s="35"/>
      <c r="N61" s="35">
        <f t="shared" si="227"/>
        <v>9476.7000000000007</v>
      </c>
      <c r="O61" s="78"/>
      <c r="P61" s="35">
        <f t="shared" si="228"/>
        <v>9476.7000000000007</v>
      </c>
      <c r="Q61" s="35"/>
      <c r="R61" s="35">
        <f t="shared" si="229"/>
        <v>9476.7000000000007</v>
      </c>
      <c r="S61" s="35"/>
      <c r="T61" s="35">
        <f t="shared" si="230"/>
        <v>9476.7000000000007</v>
      </c>
      <c r="U61" s="35"/>
      <c r="V61" s="35">
        <f t="shared" si="231"/>
        <v>9476.7000000000007</v>
      </c>
      <c r="W61" s="35"/>
      <c r="X61" s="35">
        <f t="shared" si="232"/>
        <v>9476.7000000000007</v>
      </c>
      <c r="Y61" s="35"/>
      <c r="Z61" s="35">
        <f t="shared" si="233"/>
        <v>9476.7000000000007</v>
      </c>
      <c r="AA61" s="46"/>
      <c r="AB61" s="35">
        <f t="shared" si="234"/>
        <v>9476.7000000000007</v>
      </c>
      <c r="AC61" s="35"/>
      <c r="AD61" s="35">
        <v>25260.799999999999</v>
      </c>
      <c r="AE61" s="35">
        <f t="shared" si="12"/>
        <v>25260.799999999999</v>
      </c>
      <c r="AF61" s="35"/>
      <c r="AG61" s="35">
        <f t="shared" si="235"/>
        <v>25260.799999999999</v>
      </c>
      <c r="AH61" s="35"/>
      <c r="AI61" s="35">
        <f t="shared" si="236"/>
        <v>25260.799999999999</v>
      </c>
      <c r="AJ61" s="35"/>
      <c r="AK61" s="35">
        <f t="shared" si="237"/>
        <v>25260.799999999999</v>
      </c>
      <c r="AL61" s="35"/>
      <c r="AM61" s="35">
        <f t="shared" si="238"/>
        <v>25260.799999999999</v>
      </c>
      <c r="AN61" s="35"/>
      <c r="AO61" s="35">
        <f t="shared" si="239"/>
        <v>25260.799999999999</v>
      </c>
      <c r="AP61" s="35"/>
      <c r="AQ61" s="35">
        <f t="shared" si="240"/>
        <v>25260.799999999999</v>
      </c>
      <c r="AR61" s="35"/>
      <c r="AS61" s="35">
        <f t="shared" si="241"/>
        <v>25260.799999999999</v>
      </c>
      <c r="AT61" s="46"/>
      <c r="AU61" s="35">
        <f t="shared" si="242"/>
        <v>25260.799999999999</v>
      </c>
      <c r="AV61" s="35"/>
      <c r="AW61" s="35"/>
      <c r="AX61" s="35">
        <f t="shared" si="21"/>
        <v>0</v>
      </c>
      <c r="AY61" s="35"/>
      <c r="AZ61" s="35">
        <f t="shared" si="243"/>
        <v>0</v>
      </c>
      <c r="BA61" s="35"/>
      <c r="BB61" s="35">
        <f t="shared" si="244"/>
        <v>0</v>
      </c>
      <c r="BC61" s="35"/>
      <c r="BD61" s="35">
        <f t="shared" si="245"/>
        <v>0</v>
      </c>
      <c r="BE61" s="35"/>
      <c r="BF61" s="35">
        <f t="shared" si="246"/>
        <v>0</v>
      </c>
      <c r="BG61" s="35"/>
      <c r="BH61" s="35">
        <f t="shared" si="247"/>
        <v>0</v>
      </c>
      <c r="BI61" s="35"/>
      <c r="BJ61" s="35">
        <f t="shared" si="248"/>
        <v>0</v>
      </c>
      <c r="BK61" s="46"/>
      <c r="BL61" s="35">
        <f t="shared" si="249"/>
        <v>0</v>
      </c>
      <c r="BM61" s="29" t="s">
        <v>308</v>
      </c>
      <c r="BO61" s="11"/>
    </row>
    <row r="62" spans="1:67" x14ac:dyDescent="0.3">
      <c r="A62" s="1"/>
      <c r="B62" s="101" t="s">
        <v>27</v>
      </c>
      <c r="C62" s="59"/>
      <c r="D62" s="34"/>
      <c r="E62" s="35">
        <v>180057</v>
      </c>
      <c r="F62" s="35">
        <f t="shared" si="0"/>
        <v>180057</v>
      </c>
      <c r="G62" s="35"/>
      <c r="H62" s="35">
        <f t="shared" si="224"/>
        <v>180057</v>
      </c>
      <c r="I62" s="35"/>
      <c r="J62" s="35">
        <f t="shared" si="225"/>
        <v>180057</v>
      </c>
      <c r="K62" s="35"/>
      <c r="L62" s="35">
        <f t="shared" si="226"/>
        <v>180057</v>
      </c>
      <c r="M62" s="35"/>
      <c r="N62" s="35">
        <f t="shared" si="227"/>
        <v>180057</v>
      </c>
      <c r="O62" s="78"/>
      <c r="P62" s="35">
        <f t="shared" si="228"/>
        <v>180057</v>
      </c>
      <c r="Q62" s="35"/>
      <c r="R62" s="35">
        <f t="shared" si="229"/>
        <v>180057</v>
      </c>
      <c r="S62" s="35"/>
      <c r="T62" s="35">
        <f t="shared" si="230"/>
        <v>180057</v>
      </c>
      <c r="U62" s="35"/>
      <c r="V62" s="35">
        <f t="shared" si="231"/>
        <v>180057</v>
      </c>
      <c r="W62" s="35"/>
      <c r="X62" s="35">
        <f t="shared" si="232"/>
        <v>180057</v>
      </c>
      <c r="Y62" s="35"/>
      <c r="Z62" s="35">
        <f t="shared" si="233"/>
        <v>180057</v>
      </c>
      <c r="AA62" s="46"/>
      <c r="AB62" s="35">
        <f t="shared" si="234"/>
        <v>180057</v>
      </c>
      <c r="AC62" s="35"/>
      <c r="AD62" s="35">
        <v>479955.5</v>
      </c>
      <c r="AE62" s="35">
        <f t="shared" si="12"/>
        <v>479955.5</v>
      </c>
      <c r="AF62" s="35"/>
      <c r="AG62" s="35">
        <f t="shared" si="235"/>
        <v>479955.5</v>
      </c>
      <c r="AH62" s="35"/>
      <c r="AI62" s="35">
        <f t="shared" si="236"/>
        <v>479955.5</v>
      </c>
      <c r="AJ62" s="35"/>
      <c r="AK62" s="35">
        <f t="shared" si="237"/>
        <v>479955.5</v>
      </c>
      <c r="AL62" s="35"/>
      <c r="AM62" s="35">
        <f t="shared" si="238"/>
        <v>479955.5</v>
      </c>
      <c r="AN62" s="35"/>
      <c r="AO62" s="35">
        <f t="shared" si="239"/>
        <v>479955.5</v>
      </c>
      <c r="AP62" s="35"/>
      <c r="AQ62" s="35">
        <f t="shared" si="240"/>
        <v>479955.5</v>
      </c>
      <c r="AR62" s="35"/>
      <c r="AS62" s="35">
        <f t="shared" si="241"/>
        <v>479955.5</v>
      </c>
      <c r="AT62" s="46"/>
      <c r="AU62" s="35">
        <f t="shared" si="242"/>
        <v>479955.5</v>
      </c>
      <c r="AV62" s="35"/>
      <c r="AW62" s="35"/>
      <c r="AX62" s="35">
        <f t="shared" si="21"/>
        <v>0</v>
      </c>
      <c r="AY62" s="35"/>
      <c r="AZ62" s="35">
        <f t="shared" si="243"/>
        <v>0</v>
      </c>
      <c r="BA62" s="35"/>
      <c r="BB62" s="35">
        <f t="shared" si="244"/>
        <v>0</v>
      </c>
      <c r="BC62" s="35"/>
      <c r="BD62" s="35">
        <f t="shared" si="245"/>
        <v>0</v>
      </c>
      <c r="BE62" s="35"/>
      <c r="BF62" s="35">
        <f t="shared" si="246"/>
        <v>0</v>
      </c>
      <c r="BG62" s="35"/>
      <c r="BH62" s="35">
        <f t="shared" si="247"/>
        <v>0</v>
      </c>
      <c r="BI62" s="35"/>
      <c r="BJ62" s="35">
        <f t="shared" si="248"/>
        <v>0</v>
      </c>
      <c r="BK62" s="46"/>
      <c r="BL62" s="35">
        <f t="shared" si="249"/>
        <v>0</v>
      </c>
      <c r="BM62" s="29" t="s">
        <v>308</v>
      </c>
      <c r="BO62" s="11"/>
    </row>
    <row r="63" spans="1:67" ht="56.25" x14ac:dyDescent="0.3">
      <c r="A63" s="1" t="s">
        <v>76</v>
      </c>
      <c r="B63" s="101" t="s">
        <v>313</v>
      </c>
      <c r="C63" s="59" t="s">
        <v>32</v>
      </c>
      <c r="D63" s="34">
        <f>D65+D66</f>
        <v>17770.600000000006</v>
      </c>
      <c r="E63" s="35">
        <f>E65+E66+E67</f>
        <v>368502.9</v>
      </c>
      <c r="F63" s="35">
        <f t="shared" si="0"/>
        <v>386273.5</v>
      </c>
      <c r="G63" s="35">
        <f>G65+G66+G67</f>
        <v>0</v>
      </c>
      <c r="H63" s="35">
        <f t="shared" si="224"/>
        <v>386273.5</v>
      </c>
      <c r="I63" s="35">
        <f>I65+I66+I67</f>
        <v>0</v>
      </c>
      <c r="J63" s="35">
        <f t="shared" si="225"/>
        <v>386273.5</v>
      </c>
      <c r="K63" s="35">
        <f>K65+K66+K67</f>
        <v>0</v>
      </c>
      <c r="L63" s="35">
        <f t="shared" si="226"/>
        <v>386273.5</v>
      </c>
      <c r="M63" s="35">
        <f>M65+M66+M67</f>
        <v>0</v>
      </c>
      <c r="N63" s="35">
        <f t="shared" si="227"/>
        <v>386273.5</v>
      </c>
      <c r="O63" s="78">
        <f>O65+O66+O67</f>
        <v>0</v>
      </c>
      <c r="P63" s="35">
        <f t="shared" si="228"/>
        <v>386273.5</v>
      </c>
      <c r="Q63" s="35">
        <f>Q65+Q66+Q67</f>
        <v>0</v>
      </c>
      <c r="R63" s="35">
        <f t="shared" si="229"/>
        <v>386273.5</v>
      </c>
      <c r="S63" s="35">
        <f>S65+S66+S67</f>
        <v>0</v>
      </c>
      <c r="T63" s="35">
        <f t="shared" si="230"/>
        <v>386273.5</v>
      </c>
      <c r="U63" s="35">
        <f>U65+U66+U67</f>
        <v>0</v>
      </c>
      <c r="V63" s="35">
        <f t="shared" si="231"/>
        <v>386273.5</v>
      </c>
      <c r="W63" s="35">
        <f>W65+W66+W67</f>
        <v>0</v>
      </c>
      <c r="X63" s="35">
        <f t="shared" si="232"/>
        <v>386273.5</v>
      </c>
      <c r="Y63" s="35">
        <f>Y65+Y66+Y67</f>
        <v>0</v>
      </c>
      <c r="Z63" s="35">
        <f t="shared" si="233"/>
        <v>386273.5</v>
      </c>
      <c r="AA63" s="46">
        <f>AA65+AA66+AA67</f>
        <v>-25000</v>
      </c>
      <c r="AB63" s="35">
        <f t="shared" si="234"/>
        <v>361273.5</v>
      </c>
      <c r="AC63" s="35">
        <f t="shared" ref="AC63:AV63" si="250">AC65+AC66</f>
        <v>359224.79999999993</v>
      </c>
      <c r="AD63" s="35">
        <f>AD65+AD66+AD67</f>
        <v>552406.6</v>
      </c>
      <c r="AE63" s="35">
        <f t="shared" si="12"/>
        <v>911631.39999999991</v>
      </c>
      <c r="AF63" s="35">
        <f>AF65+AF66+AF67</f>
        <v>179602.7</v>
      </c>
      <c r="AG63" s="35">
        <f t="shared" si="235"/>
        <v>1091234.0999999999</v>
      </c>
      <c r="AH63" s="35">
        <f>AH65+AH66+AH67</f>
        <v>0</v>
      </c>
      <c r="AI63" s="35">
        <f t="shared" si="236"/>
        <v>1091234.0999999999</v>
      </c>
      <c r="AJ63" s="35">
        <f>AJ65+AJ66+AJ67</f>
        <v>0</v>
      </c>
      <c r="AK63" s="35">
        <f t="shared" si="237"/>
        <v>1091234.0999999999</v>
      </c>
      <c r="AL63" s="35">
        <f>AL65+AL66+AL67</f>
        <v>0</v>
      </c>
      <c r="AM63" s="35">
        <f t="shared" si="238"/>
        <v>1091234.0999999999</v>
      </c>
      <c r="AN63" s="35">
        <f>AN65+AN66+AN67</f>
        <v>0</v>
      </c>
      <c r="AO63" s="35">
        <f t="shared" si="239"/>
        <v>1091234.0999999999</v>
      </c>
      <c r="AP63" s="35">
        <f>AP65+AP66+AP67</f>
        <v>0</v>
      </c>
      <c r="AQ63" s="35">
        <f t="shared" si="240"/>
        <v>1091234.0999999999</v>
      </c>
      <c r="AR63" s="35">
        <f>AR65+AR66+AR67</f>
        <v>0</v>
      </c>
      <c r="AS63" s="35">
        <f t="shared" si="241"/>
        <v>1091234.0999999999</v>
      </c>
      <c r="AT63" s="46">
        <f>AT65+AT66+AT67</f>
        <v>25000</v>
      </c>
      <c r="AU63" s="35">
        <f t="shared" si="242"/>
        <v>1116234.0999999999</v>
      </c>
      <c r="AV63" s="35">
        <f t="shared" si="250"/>
        <v>94000</v>
      </c>
      <c r="AW63" s="35">
        <f>AW65+AW66+AW67</f>
        <v>-94000</v>
      </c>
      <c r="AX63" s="35">
        <f t="shared" si="21"/>
        <v>0</v>
      </c>
      <c r="AY63" s="35">
        <f>AY65+AY66+AY67</f>
        <v>0</v>
      </c>
      <c r="AZ63" s="35">
        <f t="shared" si="243"/>
        <v>0</v>
      </c>
      <c r="BA63" s="35">
        <f>BA65+BA66+BA67</f>
        <v>0</v>
      </c>
      <c r="BB63" s="35">
        <f t="shared" si="244"/>
        <v>0</v>
      </c>
      <c r="BC63" s="35">
        <f>BC65+BC66+BC67</f>
        <v>0</v>
      </c>
      <c r="BD63" s="35">
        <f t="shared" si="245"/>
        <v>0</v>
      </c>
      <c r="BE63" s="35">
        <f>BE65+BE66+BE67</f>
        <v>0</v>
      </c>
      <c r="BF63" s="35">
        <f t="shared" si="246"/>
        <v>0</v>
      </c>
      <c r="BG63" s="35">
        <f>BG65+BG66+BG67</f>
        <v>0</v>
      </c>
      <c r="BH63" s="35">
        <f t="shared" si="247"/>
        <v>0</v>
      </c>
      <c r="BI63" s="35">
        <f>BI65+BI66+BI67</f>
        <v>0</v>
      </c>
      <c r="BJ63" s="35">
        <f t="shared" si="248"/>
        <v>0</v>
      </c>
      <c r="BK63" s="46">
        <f>BK65+BK66+BK67</f>
        <v>0</v>
      </c>
      <c r="BL63" s="35">
        <f t="shared" si="249"/>
        <v>0</v>
      </c>
      <c r="BM63" s="29"/>
      <c r="BO63" s="11"/>
    </row>
    <row r="64" spans="1:67" x14ac:dyDescent="0.3">
      <c r="A64" s="1"/>
      <c r="B64" s="101" t="s">
        <v>5</v>
      </c>
      <c r="C64" s="59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78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46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46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46"/>
      <c r="BL64" s="35"/>
      <c r="BM64" s="29"/>
      <c r="BO64" s="11"/>
    </row>
    <row r="65" spans="1:67" hidden="1" x14ac:dyDescent="0.3">
      <c r="A65" s="1"/>
      <c r="B65" s="41" t="s">
        <v>6</v>
      </c>
      <c r="C65" s="6"/>
      <c r="D65" s="34">
        <v>17770.600000000006</v>
      </c>
      <c r="E65" s="35">
        <v>178969.2</v>
      </c>
      <c r="F65" s="35">
        <f t="shared" si="0"/>
        <v>196739.80000000002</v>
      </c>
      <c r="G65" s="35"/>
      <c r="H65" s="35">
        <f t="shared" ref="H65:H87" si="251">F65+G65</f>
        <v>196739.80000000002</v>
      </c>
      <c r="I65" s="35"/>
      <c r="J65" s="35">
        <f t="shared" ref="J65:J87" si="252">H65+I65</f>
        <v>196739.80000000002</v>
      </c>
      <c r="K65" s="35"/>
      <c r="L65" s="35">
        <f t="shared" ref="L65:L87" si="253">J65+K65</f>
        <v>196739.80000000002</v>
      </c>
      <c r="M65" s="35"/>
      <c r="N65" s="35">
        <f t="shared" ref="N65:N87" si="254">L65+M65</f>
        <v>196739.80000000002</v>
      </c>
      <c r="O65" s="78"/>
      <c r="P65" s="35">
        <f t="shared" ref="P65:P87" si="255">N65+O65</f>
        <v>196739.80000000002</v>
      </c>
      <c r="Q65" s="35"/>
      <c r="R65" s="35">
        <f t="shared" ref="R65:R87" si="256">P65+Q65</f>
        <v>196739.80000000002</v>
      </c>
      <c r="S65" s="35"/>
      <c r="T65" s="35">
        <f t="shared" ref="T65:T87" si="257">R65+S65</f>
        <v>196739.80000000002</v>
      </c>
      <c r="U65" s="35"/>
      <c r="V65" s="35">
        <f t="shared" ref="V65:V87" si="258">T65+U65</f>
        <v>196739.80000000002</v>
      </c>
      <c r="W65" s="35"/>
      <c r="X65" s="35">
        <f t="shared" ref="X65:X87" si="259">V65+W65</f>
        <v>196739.80000000002</v>
      </c>
      <c r="Y65" s="35"/>
      <c r="Z65" s="35">
        <f t="shared" ref="Z65:Z87" si="260">X65+Y65</f>
        <v>196739.80000000002</v>
      </c>
      <c r="AA65" s="46">
        <v>-25000</v>
      </c>
      <c r="AB65" s="35">
        <f t="shared" ref="AB65:AB87" si="261">Z65+AA65</f>
        <v>171739.80000000002</v>
      </c>
      <c r="AC65" s="35">
        <v>344947.19999999995</v>
      </c>
      <c r="AD65" s="35">
        <v>61467.9</v>
      </c>
      <c r="AE65" s="35">
        <f t="shared" si="12"/>
        <v>406415.1</v>
      </c>
      <c r="AF65" s="35">
        <v>179602.7</v>
      </c>
      <c r="AG65" s="35">
        <f t="shared" ref="AG65:AG87" si="262">AE65+AF65</f>
        <v>586017.80000000005</v>
      </c>
      <c r="AH65" s="35"/>
      <c r="AI65" s="35">
        <f t="shared" ref="AI65:AI87" si="263">AG65+AH65</f>
        <v>586017.80000000005</v>
      </c>
      <c r="AJ65" s="35"/>
      <c r="AK65" s="35">
        <f t="shared" ref="AK65:AK87" si="264">AI65+AJ65</f>
        <v>586017.80000000005</v>
      </c>
      <c r="AL65" s="35"/>
      <c r="AM65" s="35">
        <f t="shared" ref="AM65:AM87" si="265">AK65+AL65</f>
        <v>586017.80000000005</v>
      </c>
      <c r="AN65" s="35"/>
      <c r="AO65" s="35">
        <f t="shared" ref="AO65:AO87" si="266">AM65+AN65</f>
        <v>586017.80000000005</v>
      </c>
      <c r="AP65" s="35"/>
      <c r="AQ65" s="35">
        <f t="shared" ref="AQ65:AQ87" si="267">AO65+AP65</f>
        <v>586017.80000000005</v>
      </c>
      <c r="AR65" s="35"/>
      <c r="AS65" s="35">
        <f t="shared" ref="AS65:AS87" si="268">AQ65+AR65</f>
        <v>586017.80000000005</v>
      </c>
      <c r="AT65" s="46">
        <v>25000</v>
      </c>
      <c r="AU65" s="35">
        <f t="shared" ref="AU65:AU86" si="269">AS65+AT65</f>
        <v>611017.80000000005</v>
      </c>
      <c r="AV65" s="35">
        <v>94000</v>
      </c>
      <c r="AW65" s="35">
        <v>-94000</v>
      </c>
      <c r="AX65" s="35">
        <f t="shared" si="21"/>
        <v>0</v>
      </c>
      <c r="AY65" s="35"/>
      <c r="AZ65" s="35">
        <f t="shared" ref="AZ65:AZ87" si="270">AX65+AY65</f>
        <v>0</v>
      </c>
      <c r="BA65" s="35"/>
      <c r="BB65" s="35">
        <f t="shared" ref="BB65:BB87" si="271">AZ65+BA65</f>
        <v>0</v>
      </c>
      <c r="BC65" s="35"/>
      <c r="BD65" s="35">
        <f t="shared" ref="BD65:BD87" si="272">BB65+BC65</f>
        <v>0</v>
      </c>
      <c r="BE65" s="35"/>
      <c r="BF65" s="35">
        <f t="shared" ref="BF65:BF87" si="273">BD65+BE65</f>
        <v>0</v>
      </c>
      <c r="BG65" s="35"/>
      <c r="BH65" s="35">
        <f t="shared" ref="BH65:BH87" si="274">BF65+BG65</f>
        <v>0</v>
      </c>
      <c r="BI65" s="35"/>
      <c r="BJ65" s="35">
        <f t="shared" ref="BJ65:BJ87" si="275">BH65+BI65</f>
        <v>0</v>
      </c>
      <c r="BK65" s="46"/>
      <c r="BL65" s="35">
        <f t="shared" ref="BL65:BL87" si="276">BJ65+BK65</f>
        <v>0</v>
      </c>
      <c r="BM65" s="29" t="s">
        <v>204</v>
      </c>
      <c r="BN65" s="23" t="s">
        <v>50</v>
      </c>
      <c r="BO65" s="11"/>
    </row>
    <row r="66" spans="1:67" x14ac:dyDescent="0.3">
      <c r="A66" s="1"/>
      <c r="B66" s="101" t="s">
        <v>12</v>
      </c>
      <c r="C66" s="6"/>
      <c r="D66" s="34">
        <v>0</v>
      </c>
      <c r="E66" s="35">
        <v>9476.7000000000007</v>
      </c>
      <c r="F66" s="35">
        <f t="shared" si="0"/>
        <v>9476.7000000000007</v>
      </c>
      <c r="G66" s="35"/>
      <c r="H66" s="35">
        <f t="shared" si="251"/>
        <v>9476.7000000000007</v>
      </c>
      <c r="I66" s="35"/>
      <c r="J66" s="35">
        <f t="shared" si="252"/>
        <v>9476.7000000000007</v>
      </c>
      <c r="K66" s="35"/>
      <c r="L66" s="35">
        <f t="shared" si="253"/>
        <v>9476.7000000000007</v>
      </c>
      <c r="M66" s="35"/>
      <c r="N66" s="35">
        <f t="shared" si="254"/>
        <v>9476.7000000000007</v>
      </c>
      <c r="O66" s="78"/>
      <c r="P66" s="35">
        <f t="shared" si="255"/>
        <v>9476.7000000000007</v>
      </c>
      <c r="Q66" s="35"/>
      <c r="R66" s="35">
        <f t="shared" si="256"/>
        <v>9476.7000000000007</v>
      </c>
      <c r="S66" s="35"/>
      <c r="T66" s="35">
        <f t="shared" si="257"/>
        <v>9476.7000000000007</v>
      </c>
      <c r="U66" s="35"/>
      <c r="V66" s="35">
        <f t="shared" si="258"/>
        <v>9476.7000000000007</v>
      </c>
      <c r="W66" s="35"/>
      <c r="X66" s="35">
        <f t="shared" si="259"/>
        <v>9476.7000000000007</v>
      </c>
      <c r="Y66" s="35"/>
      <c r="Z66" s="35">
        <f t="shared" si="260"/>
        <v>9476.7000000000007</v>
      </c>
      <c r="AA66" s="46"/>
      <c r="AB66" s="35">
        <f t="shared" si="261"/>
        <v>9476.7000000000007</v>
      </c>
      <c r="AC66" s="35">
        <v>14277.6</v>
      </c>
      <c r="AD66" s="35">
        <f>-14277.6+25260.8</f>
        <v>10983.199999999999</v>
      </c>
      <c r="AE66" s="35">
        <f t="shared" si="12"/>
        <v>25260.799999999999</v>
      </c>
      <c r="AF66" s="35"/>
      <c r="AG66" s="35">
        <f t="shared" si="262"/>
        <v>25260.799999999999</v>
      </c>
      <c r="AH66" s="35"/>
      <c r="AI66" s="35">
        <f t="shared" si="263"/>
        <v>25260.799999999999</v>
      </c>
      <c r="AJ66" s="35"/>
      <c r="AK66" s="35">
        <f t="shared" si="264"/>
        <v>25260.799999999999</v>
      </c>
      <c r="AL66" s="35"/>
      <c r="AM66" s="35">
        <f t="shared" si="265"/>
        <v>25260.799999999999</v>
      </c>
      <c r="AN66" s="35"/>
      <c r="AO66" s="35">
        <f t="shared" si="266"/>
        <v>25260.799999999999</v>
      </c>
      <c r="AP66" s="35"/>
      <c r="AQ66" s="35">
        <f t="shared" si="267"/>
        <v>25260.799999999999</v>
      </c>
      <c r="AR66" s="35"/>
      <c r="AS66" s="35">
        <f t="shared" si="268"/>
        <v>25260.799999999999</v>
      </c>
      <c r="AT66" s="46"/>
      <c r="AU66" s="35">
        <f t="shared" si="269"/>
        <v>25260.799999999999</v>
      </c>
      <c r="AV66" s="35">
        <v>0</v>
      </c>
      <c r="AW66" s="35"/>
      <c r="AX66" s="35">
        <f t="shared" si="21"/>
        <v>0</v>
      </c>
      <c r="AY66" s="35"/>
      <c r="AZ66" s="35">
        <f t="shared" si="270"/>
        <v>0</v>
      </c>
      <c r="BA66" s="35"/>
      <c r="BB66" s="35">
        <f t="shared" si="271"/>
        <v>0</v>
      </c>
      <c r="BC66" s="35"/>
      <c r="BD66" s="35">
        <f t="shared" si="272"/>
        <v>0</v>
      </c>
      <c r="BE66" s="35"/>
      <c r="BF66" s="35">
        <f t="shared" si="273"/>
        <v>0</v>
      </c>
      <c r="BG66" s="35"/>
      <c r="BH66" s="35">
        <f t="shared" si="274"/>
        <v>0</v>
      </c>
      <c r="BI66" s="35"/>
      <c r="BJ66" s="35">
        <f t="shared" si="275"/>
        <v>0</v>
      </c>
      <c r="BK66" s="46"/>
      <c r="BL66" s="35">
        <f t="shared" si="276"/>
        <v>0</v>
      </c>
      <c r="BM66" s="29" t="s">
        <v>310</v>
      </c>
      <c r="BO66" s="11"/>
    </row>
    <row r="67" spans="1:67" x14ac:dyDescent="0.3">
      <c r="A67" s="1"/>
      <c r="B67" s="101" t="s">
        <v>27</v>
      </c>
      <c r="C67" s="6"/>
      <c r="D67" s="34"/>
      <c r="E67" s="35">
        <v>180057</v>
      </c>
      <c r="F67" s="35">
        <f t="shared" si="0"/>
        <v>180057</v>
      </c>
      <c r="G67" s="35"/>
      <c r="H67" s="35">
        <f t="shared" si="251"/>
        <v>180057</v>
      </c>
      <c r="I67" s="35"/>
      <c r="J67" s="35">
        <f t="shared" si="252"/>
        <v>180057</v>
      </c>
      <c r="K67" s="35"/>
      <c r="L67" s="35">
        <f t="shared" si="253"/>
        <v>180057</v>
      </c>
      <c r="M67" s="35"/>
      <c r="N67" s="35">
        <f t="shared" si="254"/>
        <v>180057</v>
      </c>
      <c r="O67" s="78"/>
      <c r="P67" s="35">
        <f t="shared" si="255"/>
        <v>180057</v>
      </c>
      <c r="Q67" s="35"/>
      <c r="R67" s="35">
        <f t="shared" si="256"/>
        <v>180057</v>
      </c>
      <c r="S67" s="35"/>
      <c r="T67" s="35">
        <f t="shared" si="257"/>
        <v>180057</v>
      </c>
      <c r="U67" s="35"/>
      <c r="V67" s="35">
        <f t="shared" si="258"/>
        <v>180057</v>
      </c>
      <c r="W67" s="35"/>
      <c r="X67" s="35">
        <f t="shared" si="259"/>
        <v>180057</v>
      </c>
      <c r="Y67" s="35"/>
      <c r="Z67" s="35">
        <f t="shared" si="260"/>
        <v>180057</v>
      </c>
      <c r="AA67" s="46"/>
      <c r="AB67" s="35">
        <f t="shared" si="261"/>
        <v>180057</v>
      </c>
      <c r="AC67" s="35"/>
      <c r="AD67" s="35">
        <v>479955.5</v>
      </c>
      <c r="AE67" s="35">
        <f t="shared" si="12"/>
        <v>479955.5</v>
      </c>
      <c r="AF67" s="35"/>
      <c r="AG67" s="35">
        <f t="shared" si="262"/>
        <v>479955.5</v>
      </c>
      <c r="AH67" s="35"/>
      <c r="AI67" s="35">
        <f t="shared" si="263"/>
        <v>479955.5</v>
      </c>
      <c r="AJ67" s="35"/>
      <c r="AK67" s="35">
        <f t="shared" si="264"/>
        <v>479955.5</v>
      </c>
      <c r="AL67" s="35"/>
      <c r="AM67" s="35">
        <f t="shared" si="265"/>
        <v>479955.5</v>
      </c>
      <c r="AN67" s="35"/>
      <c r="AO67" s="35">
        <f t="shared" si="266"/>
        <v>479955.5</v>
      </c>
      <c r="AP67" s="35"/>
      <c r="AQ67" s="35">
        <f t="shared" si="267"/>
        <v>479955.5</v>
      </c>
      <c r="AR67" s="35"/>
      <c r="AS67" s="35">
        <f t="shared" si="268"/>
        <v>479955.5</v>
      </c>
      <c r="AT67" s="46"/>
      <c r="AU67" s="35">
        <f t="shared" si="269"/>
        <v>479955.5</v>
      </c>
      <c r="AV67" s="35"/>
      <c r="AW67" s="35"/>
      <c r="AX67" s="35">
        <f t="shared" si="21"/>
        <v>0</v>
      </c>
      <c r="AY67" s="35"/>
      <c r="AZ67" s="35">
        <f t="shared" si="270"/>
        <v>0</v>
      </c>
      <c r="BA67" s="35"/>
      <c r="BB67" s="35">
        <f t="shared" si="271"/>
        <v>0</v>
      </c>
      <c r="BC67" s="35"/>
      <c r="BD67" s="35">
        <f t="shared" si="272"/>
        <v>0</v>
      </c>
      <c r="BE67" s="35"/>
      <c r="BF67" s="35">
        <f t="shared" si="273"/>
        <v>0</v>
      </c>
      <c r="BG67" s="35"/>
      <c r="BH67" s="35">
        <f t="shared" si="274"/>
        <v>0</v>
      </c>
      <c r="BI67" s="35"/>
      <c r="BJ67" s="35">
        <f t="shared" si="275"/>
        <v>0</v>
      </c>
      <c r="BK67" s="46"/>
      <c r="BL67" s="35">
        <f t="shared" si="276"/>
        <v>0</v>
      </c>
      <c r="BM67" s="29" t="s">
        <v>308</v>
      </c>
      <c r="BO67" s="11"/>
    </row>
    <row r="68" spans="1:67" ht="37.5" x14ac:dyDescent="0.3">
      <c r="A68" s="1" t="s">
        <v>77</v>
      </c>
      <c r="B68" s="101" t="s">
        <v>56</v>
      </c>
      <c r="C68" s="59" t="s">
        <v>11</v>
      </c>
      <c r="D68" s="34">
        <v>6999.9</v>
      </c>
      <c r="E68" s="35"/>
      <c r="F68" s="35">
        <f t="shared" si="0"/>
        <v>6999.9</v>
      </c>
      <c r="G68" s="35"/>
      <c r="H68" s="35">
        <f t="shared" si="251"/>
        <v>6999.9</v>
      </c>
      <c r="I68" s="35"/>
      <c r="J68" s="35">
        <f t="shared" si="252"/>
        <v>6999.9</v>
      </c>
      <c r="K68" s="35"/>
      <c r="L68" s="35">
        <f t="shared" si="253"/>
        <v>6999.9</v>
      </c>
      <c r="M68" s="35"/>
      <c r="N68" s="35">
        <f t="shared" si="254"/>
        <v>6999.9</v>
      </c>
      <c r="O68" s="78">
        <v>-6999.9</v>
      </c>
      <c r="P68" s="35">
        <f t="shared" si="255"/>
        <v>0</v>
      </c>
      <c r="Q68" s="35"/>
      <c r="R68" s="35">
        <f t="shared" si="256"/>
        <v>0</v>
      </c>
      <c r="S68" s="35"/>
      <c r="T68" s="35">
        <f t="shared" si="257"/>
        <v>0</v>
      </c>
      <c r="U68" s="35"/>
      <c r="V68" s="35">
        <f t="shared" si="258"/>
        <v>0</v>
      </c>
      <c r="W68" s="35"/>
      <c r="X68" s="35">
        <f t="shared" si="259"/>
        <v>0</v>
      </c>
      <c r="Y68" s="35"/>
      <c r="Z68" s="35">
        <f t="shared" si="260"/>
        <v>0</v>
      </c>
      <c r="AA68" s="46"/>
      <c r="AB68" s="35">
        <f t="shared" si="261"/>
        <v>0</v>
      </c>
      <c r="AC68" s="35">
        <v>0</v>
      </c>
      <c r="AD68" s="35"/>
      <c r="AE68" s="35">
        <f t="shared" si="12"/>
        <v>0</v>
      </c>
      <c r="AF68" s="35"/>
      <c r="AG68" s="35">
        <f t="shared" si="262"/>
        <v>0</v>
      </c>
      <c r="AH68" s="35"/>
      <c r="AI68" s="35">
        <f t="shared" si="263"/>
        <v>0</v>
      </c>
      <c r="AJ68" s="35"/>
      <c r="AK68" s="35">
        <f t="shared" si="264"/>
        <v>0</v>
      </c>
      <c r="AL68" s="35"/>
      <c r="AM68" s="35">
        <f t="shared" si="265"/>
        <v>0</v>
      </c>
      <c r="AN68" s="35"/>
      <c r="AO68" s="35">
        <f t="shared" si="266"/>
        <v>0</v>
      </c>
      <c r="AP68" s="35"/>
      <c r="AQ68" s="35">
        <f t="shared" si="267"/>
        <v>0</v>
      </c>
      <c r="AR68" s="35"/>
      <c r="AS68" s="35">
        <f t="shared" si="268"/>
        <v>0</v>
      </c>
      <c r="AT68" s="46"/>
      <c r="AU68" s="35">
        <f t="shared" si="269"/>
        <v>0</v>
      </c>
      <c r="AV68" s="35">
        <v>0</v>
      </c>
      <c r="AW68" s="35"/>
      <c r="AX68" s="35">
        <f t="shared" si="21"/>
        <v>0</v>
      </c>
      <c r="AY68" s="35"/>
      <c r="AZ68" s="35">
        <f t="shared" si="270"/>
        <v>0</v>
      </c>
      <c r="BA68" s="35"/>
      <c r="BB68" s="35">
        <f t="shared" si="271"/>
        <v>0</v>
      </c>
      <c r="BC68" s="35"/>
      <c r="BD68" s="35">
        <f t="shared" si="272"/>
        <v>0</v>
      </c>
      <c r="BE68" s="35">
        <v>6999.9</v>
      </c>
      <c r="BF68" s="35">
        <f t="shared" si="273"/>
        <v>6999.9</v>
      </c>
      <c r="BG68" s="35"/>
      <c r="BH68" s="35">
        <f t="shared" si="274"/>
        <v>6999.9</v>
      </c>
      <c r="BI68" s="35"/>
      <c r="BJ68" s="35">
        <f t="shared" si="275"/>
        <v>6999.9</v>
      </c>
      <c r="BK68" s="46"/>
      <c r="BL68" s="35">
        <f t="shared" si="276"/>
        <v>6999.9</v>
      </c>
      <c r="BM68" s="29" t="s">
        <v>205</v>
      </c>
      <c r="BO68" s="11"/>
    </row>
    <row r="69" spans="1:67" ht="37.5" x14ac:dyDescent="0.3">
      <c r="A69" s="1" t="s">
        <v>78</v>
      </c>
      <c r="B69" s="101" t="s">
        <v>57</v>
      </c>
      <c r="C69" s="59" t="s">
        <v>11</v>
      </c>
      <c r="D69" s="34">
        <v>622.9</v>
      </c>
      <c r="E69" s="35"/>
      <c r="F69" s="35">
        <f t="shared" si="0"/>
        <v>622.9</v>
      </c>
      <c r="G69" s="35"/>
      <c r="H69" s="35">
        <f t="shared" si="251"/>
        <v>622.9</v>
      </c>
      <c r="I69" s="35"/>
      <c r="J69" s="35">
        <f t="shared" si="252"/>
        <v>622.9</v>
      </c>
      <c r="K69" s="35"/>
      <c r="L69" s="35">
        <f t="shared" si="253"/>
        <v>622.9</v>
      </c>
      <c r="M69" s="35"/>
      <c r="N69" s="35">
        <f t="shared" si="254"/>
        <v>622.9</v>
      </c>
      <c r="O69" s="78"/>
      <c r="P69" s="35">
        <f t="shared" si="255"/>
        <v>622.9</v>
      </c>
      <c r="Q69" s="35"/>
      <c r="R69" s="35">
        <f t="shared" si="256"/>
        <v>622.9</v>
      </c>
      <c r="S69" s="35"/>
      <c r="T69" s="35">
        <f t="shared" si="257"/>
        <v>622.9</v>
      </c>
      <c r="U69" s="35"/>
      <c r="V69" s="35">
        <f t="shared" si="258"/>
        <v>622.9</v>
      </c>
      <c r="W69" s="35"/>
      <c r="X69" s="35">
        <f t="shared" si="259"/>
        <v>622.9</v>
      </c>
      <c r="Y69" s="35"/>
      <c r="Z69" s="35">
        <f t="shared" si="260"/>
        <v>622.9</v>
      </c>
      <c r="AA69" s="46"/>
      <c r="AB69" s="35">
        <f t="shared" si="261"/>
        <v>622.9</v>
      </c>
      <c r="AC69" s="35">
        <v>16000</v>
      </c>
      <c r="AD69" s="35"/>
      <c r="AE69" s="35">
        <f t="shared" si="12"/>
        <v>16000</v>
      </c>
      <c r="AF69" s="35"/>
      <c r="AG69" s="35">
        <f t="shared" si="262"/>
        <v>16000</v>
      </c>
      <c r="AH69" s="35"/>
      <c r="AI69" s="35">
        <f t="shared" si="263"/>
        <v>16000</v>
      </c>
      <c r="AJ69" s="35"/>
      <c r="AK69" s="35">
        <f t="shared" si="264"/>
        <v>16000</v>
      </c>
      <c r="AL69" s="35"/>
      <c r="AM69" s="35">
        <f t="shared" si="265"/>
        <v>16000</v>
      </c>
      <c r="AN69" s="35"/>
      <c r="AO69" s="35">
        <f t="shared" si="266"/>
        <v>16000</v>
      </c>
      <c r="AP69" s="35"/>
      <c r="AQ69" s="35">
        <f t="shared" si="267"/>
        <v>16000</v>
      </c>
      <c r="AR69" s="35"/>
      <c r="AS69" s="35">
        <f t="shared" si="268"/>
        <v>16000</v>
      </c>
      <c r="AT69" s="46"/>
      <c r="AU69" s="35">
        <f t="shared" si="269"/>
        <v>16000</v>
      </c>
      <c r="AV69" s="35">
        <v>0</v>
      </c>
      <c r="AW69" s="35"/>
      <c r="AX69" s="35">
        <f t="shared" si="21"/>
        <v>0</v>
      </c>
      <c r="AY69" s="35"/>
      <c r="AZ69" s="35">
        <f t="shared" si="270"/>
        <v>0</v>
      </c>
      <c r="BA69" s="35"/>
      <c r="BB69" s="35">
        <f t="shared" si="271"/>
        <v>0</v>
      </c>
      <c r="BC69" s="35"/>
      <c r="BD69" s="35">
        <f t="shared" si="272"/>
        <v>0</v>
      </c>
      <c r="BE69" s="35"/>
      <c r="BF69" s="35">
        <f t="shared" si="273"/>
        <v>0</v>
      </c>
      <c r="BG69" s="35"/>
      <c r="BH69" s="35">
        <f t="shared" si="274"/>
        <v>0</v>
      </c>
      <c r="BI69" s="35"/>
      <c r="BJ69" s="35">
        <f t="shared" si="275"/>
        <v>0</v>
      </c>
      <c r="BK69" s="46"/>
      <c r="BL69" s="35">
        <f t="shared" si="276"/>
        <v>0</v>
      </c>
      <c r="BM69" s="29" t="s">
        <v>206</v>
      </c>
      <c r="BO69" s="11"/>
    </row>
    <row r="70" spans="1:67" ht="37.5" x14ac:dyDescent="0.3">
      <c r="A70" s="1" t="s">
        <v>79</v>
      </c>
      <c r="B70" s="101" t="s">
        <v>58</v>
      </c>
      <c r="C70" s="59" t="s">
        <v>11</v>
      </c>
      <c r="D70" s="34">
        <v>622.9</v>
      </c>
      <c r="E70" s="35"/>
      <c r="F70" s="35">
        <f t="shared" si="0"/>
        <v>622.9</v>
      </c>
      <c r="G70" s="35"/>
      <c r="H70" s="35">
        <f t="shared" si="251"/>
        <v>622.9</v>
      </c>
      <c r="I70" s="35"/>
      <c r="J70" s="35">
        <f t="shared" si="252"/>
        <v>622.9</v>
      </c>
      <c r="K70" s="35"/>
      <c r="L70" s="35">
        <f t="shared" si="253"/>
        <v>622.9</v>
      </c>
      <c r="M70" s="35"/>
      <c r="N70" s="35">
        <f t="shared" si="254"/>
        <v>622.9</v>
      </c>
      <c r="O70" s="78"/>
      <c r="P70" s="35">
        <f t="shared" si="255"/>
        <v>622.9</v>
      </c>
      <c r="Q70" s="35"/>
      <c r="R70" s="35">
        <f t="shared" si="256"/>
        <v>622.9</v>
      </c>
      <c r="S70" s="35"/>
      <c r="T70" s="35">
        <f t="shared" si="257"/>
        <v>622.9</v>
      </c>
      <c r="U70" s="35"/>
      <c r="V70" s="35">
        <f t="shared" si="258"/>
        <v>622.9</v>
      </c>
      <c r="W70" s="35"/>
      <c r="X70" s="35">
        <f t="shared" si="259"/>
        <v>622.9</v>
      </c>
      <c r="Y70" s="35"/>
      <c r="Z70" s="35">
        <f t="shared" si="260"/>
        <v>622.9</v>
      </c>
      <c r="AA70" s="46"/>
      <c r="AB70" s="35">
        <f t="shared" si="261"/>
        <v>622.9</v>
      </c>
      <c r="AC70" s="35">
        <v>16000</v>
      </c>
      <c r="AD70" s="35"/>
      <c r="AE70" s="35">
        <f t="shared" si="12"/>
        <v>16000</v>
      </c>
      <c r="AF70" s="35"/>
      <c r="AG70" s="35">
        <f t="shared" si="262"/>
        <v>16000</v>
      </c>
      <c r="AH70" s="35"/>
      <c r="AI70" s="35">
        <f t="shared" si="263"/>
        <v>16000</v>
      </c>
      <c r="AJ70" s="35"/>
      <c r="AK70" s="35">
        <f t="shared" si="264"/>
        <v>16000</v>
      </c>
      <c r="AL70" s="35"/>
      <c r="AM70" s="35">
        <f t="shared" si="265"/>
        <v>16000</v>
      </c>
      <c r="AN70" s="35"/>
      <c r="AO70" s="35">
        <f t="shared" si="266"/>
        <v>16000</v>
      </c>
      <c r="AP70" s="35"/>
      <c r="AQ70" s="35">
        <f t="shared" si="267"/>
        <v>16000</v>
      </c>
      <c r="AR70" s="35"/>
      <c r="AS70" s="35">
        <f t="shared" si="268"/>
        <v>16000</v>
      </c>
      <c r="AT70" s="46"/>
      <c r="AU70" s="35">
        <f t="shared" si="269"/>
        <v>16000</v>
      </c>
      <c r="AV70" s="35">
        <v>0</v>
      </c>
      <c r="AW70" s="35"/>
      <c r="AX70" s="35">
        <f t="shared" si="21"/>
        <v>0</v>
      </c>
      <c r="AY70" s="35"/>
      <c r="AZ70" s="35">
        <f t="shared" si="270"/>
        <v>0</v>
      </c>
      <c r="BA70" s="35"/>
      <c r="BB70" s="35">
        <f t="shared" si="271"/>
        <v>0</v>
      </c>
      <c r="BC70" s="35"/>
      <c r="BD70" s="35">
        <f t="shared" si="272"/>
        <v>0</v>
      </c>
      <c r="BE70" s="35"/>
      <c r="BF70" s="35">
        <f t="shared" si="273"/>
        <v>0</v>
      </c>
      <c r="BG70" s="35"/>
      <c r="BH70" s="35">
        <f t="shared" si="274"/>
        <v>0</v>
      </c>
      <c r="BI70" s="35"/>
      <c r="BJ70" s="35">
        <f t="shared" si="275"/>
        <v>0</v>
      </c>
      <c r="BK70" s="46"/>
      <c r="BL70" s="35">
        <f t="shared" si="276"/>
        <v>0</v>
      </c>
      <c r="BM70" s="29" t="s">
        <v>207</v>
      </c>
      <c r="BO70" s="11"/>
    </row>
    <row r="71" spans="1:67" ht="37.5" x14ac:dyDescent="0.3">
      <c r="A71" s="1" t="s">
        <v>80</v>
      </c>
      <c r="B71" s="101" t="s">
        <v>59</v>
      </c>
      <c r="C71" s="59" t="s">
        <v>11</v>
      </c>
      <c r="D71" s="34">
        <v>16622.900000000001</v>
      </c>
      <c r="E71" s="35"/>
      <c r="F71" s="35">
        <f t="shared" si="0"/>
        <v>16622.900000000001</v>
      </c>
      <c r="G71" s="35"/>
      <c r="H71" s="35">
        <f t="shared" si="251"/>
        <v>16622.900000000001</v>
      </c>
      <c r="I71" s="35"/>
      <c r="J71" s="35">
        <f t="shared" si="252"/>
        <v>16622.900000000001</v>
      </c>
      <c r="K71" s="35"/>
      <c r="L71" s="35">
        <f t="shared" si="253"/>
        <v>16622.900000000001</v>
      </c>
      <c r="M71" s="35"/>
      <c r="N71" s="35">
        <f t="shared" si="254"/>
        <v>16622.900000000001</v>
      </c>
      <c r="O71" s="78">
        <v>-16622.900000000001</v>
      </c>
      <c r="P71" s="35">
        <f t="shared" si="255"/>
        <v>0</v>
      </c>
      <c r="Q71" s="35"/>
      <c r="R71" s="35">
        <f t="shared" si="256"/>
        <v>0</v>
      </c>
      <c r="S71" s="35"/>
      <c r="T71" s="35">
        <f t="shared" si="257"/>
        <v>0</v>
      </c>
      <c r="U71" s="35"/>
      <c r="V71" s="35">
        <f t="shared" si="258"/>
        <v>0</v>
      </c>
      <c r="W71" s="35"/>
      <c r="X71" s="35">
        <f t="shared" si="259"/>
        <v>0</v>
      </c>
      <c r="Y71" s="35"/>
      <c r="Z71" s="35">
        <f t="shared" si="260"/>
        <v>0</v>
      </c>
      <c r="AA71" s="46"/>
      <c r="AB71" s="35">
        <f t="shared" si="261"/>
        <v>0</v>
      </c>
      <c r="AC71" s="35">
        <v>0</v>
      </c>
      <c r="AD71" s="35"/>
      <c r="AE71" s="35">
        <f t="shared" si="12"/>
        <v>0</v>
      </c>
      <c r="AF71" s="35"/>
      <c r="AG71" s="35">
        <f t="shared" si="262"/>
        <v>0</v>
      </c>
      <c r="AH71" s="35"/>
      <c r="AI71" s="35">
        <f t="shared" si="263"/>
        <v>0</v>
      </c>
      <c r="AJ71" s="35"/>
      <c r="AK71" s="35">
        <f t="shared" si="264"/>
        <v>0</v>
      </c>
      <c r="AL71" s="35"/>
      <c r="AM71" s="35">
        <f t="shared" si="265"/>
        <v>0</v>
      </c>
      <c r="AN71" s="35"/>
      <c r="AO71" s="35">
        <f t="shared" si="266"/>
        <v>0</v>
      </c>
      <c r="AP71" s="35"/>
      <c r="AQ71" s="35">
        <f t="shared" si="267"/>
        <v>0</v>
      </c>
      <c r="AR71" s="35"/>
      <c r="AS71" s="35">
        <f t="shared" si="268"/>
        <v>0</v>
      </c>
      <c r="AT71" s="46"/>
      <c r="AU71" s="35">
        <f t="shared" si="269"/>
        <v>0</v>
      </c>
      <c r="AV71" s="35">
        <v>0</v>
      </c>
      <c r="AW71" s="35"/>
      <c r="AX71" s="35">
        <f t="shared" si="21"/>
        <v>0</v>
      </c>
      <c r="AY71" s="35"/>
      <c r="AZ71" s="35">
        <f t="shared" si="270"/>
        <v>0</v>
      </c>
      <c r="BA71" s="35"/>
      <c r="BB71" s="35">
        <f t="shared" si="271"/>
        <v>0</v>
      </c>
      <c r="BC71" s="35"/>
      <c r="BD71" s="35">
        <f t="shared" si="272"/>
        <v>0</v>
      </c>
      <c r="BE71" s="35">
        <v>16622.900000000001</v>
      </c>
      <c r="BF71" s="35">
        <f t="shared" si="273"/>
        <v>16622.900000000001</v>
      </c>
      <c r="BG71" s="35"/>
      <c r="BH71" s="35">
        <f t="shared" si="274"/>
        <v>16622.900000000001</v>
      </c>
      <c r="BI71" s="35"/>
      <c r="BJ71" s="35">
        <f t="shared" si="275"/>
        <v>16622.900000000001</v>
      </c>
      <c r="BK71" s="46"/>
      <c r="BL71" s="35">
        <f t="shared" si="276"/>
        <v>16622.900000000001</v>
      </c>
      <c r="BM71" s="29" t="s">
        <v>208</v>
      </c>
      <c r="BO71" s="11"/>
    </row>
    <row r="72" spans="1:67" ht="37.5" x14ac:dyDescent="0.3">
      <c r="A72" s="1" t="s">
        <v>81</v>
      </c>
      <c r="B72" s="101" t="s">
        <v>60</v>
      </c>
      <c r="C72" s="59" t="s">
        <v>11</v>
      </c>
      <c r="D72" s="34">
        <v>16000</v>
      </c>
      <c r="E72" s="35"/>
      <c r="F72" s="35">
        <f t="shared" si="0"/>
        <v>16000</v>
      </c>
      <c r="G72" s="35"/>
      <c r="H72" s="35">
        <f t="shared" si="251"/>
        <v>16000</v>
      </c>
      <c r="I72" s="35"/>
      <c r="J72" s="35">
        <f t="shared" si="252"/>
        <v>16000</v>
      </c>
      <c r="K72" s="35"/>
      <c r="L72" s="35">
        <f t="shared" si="253"/>
        <v>16000</v>
      </c>
      <c r="M72" s="35"/>
      <c r="N72" s="35">
        <f t="shared" si="254"/>
        <v>16000</v>
      </c>
      <c r="O72" s="78"/>
      <c r="P72" s="35">
        <f t="shared" si="255"/>
        <v>16000</v>
      </c>
      <c r="Q72" s="35"/>
      <c r="R72" s="35">
        <f t="shared" si="256"/>
        <v>16000</v>
      </c>
      <c r="S72" s="35"/>
      <c r="T72" s="35">
        <f t="shared" si="257"/>
        <v>16000</v>
      </c>
      <c r="U72" s="35"/>
      <c r="V72" s="35">
        <f t="shared" si="258"/>
        <v>16000</v>
      </c>
      <c r="W72" s="35"/>
      <c r="X72" s="35">
        <f t="shared" si="259"/>
        <v>16000</v>
      </c>
      <c r="Y72" s="35"/>
      <c r="Z72" s="35">
        <f t="shared" si="260"/>
        <v>16000</v>
      </c>
      <c r="AA72" s="46"/>
      <c r="AB72" s="35">
        <f t="shared" si="261"/>
        <v>16000</v>
      </c>
      <c r="AC72" s="35">
        <v>0</v>
      </c>
      <c r="AD72" s="35"/>
      <c r="AE72" s="35">
        <f t="shared" si="12"/>
        <v>0</v>
      </c>
      <c r="AF72" s="35"/>
      <c r="AG72" s="35">
        <f t="shared" si="262"/>
        <v>0</v>
      </c>
      <c r="AH72" s="35"/>
      <c r="AI72" s="35">
        <f t="shared" si="263"/>
        <v>0</v>
      </c>
      <c r="AJ72" s="35"/>
      <c r="AK72" s="35">
        <f t="shared" si="264"/>
        <v>0</v>
      </c>
      <c r="AL72" s="35"/>
      <c r="AM72" s="35">
        <f t="shared" si="265"/>
        <v>0</v>
      </c>
      <c r="AN72" s="35"/>
      <c r="AO72" s="35">
        <f t="shared" si="266"/>
        <v>0</v>
      </c>
      <c r="AP72" s="35"/>
      <c r="AQ72" s="35">
        <f t="shared" si="267"/>
        <v>0</v>
      </c>
      <c r="AR72" s="35"/>
      <c r="AS72" s="35">
        <f t="shared" si="268"/>
        <v>0</v>
      </c>
      <c r="AT72" s="46"/>
      <c r="AU72" s="35">
        <f t="shared" si="269"/>
        <v>0</v>
      </c>
      <c r="AV72" s="35">
        <v>0</v>
      </c>
      <c r="AW72" s="35"/>
      <c r="AX72" s="35">
        <f t="shared" si="21"/>
        <v>0</v>
      </c>
      <c r="AY72" s="35"/>
      <c r="AZ72" s="35">
        <f t="shared" si="270"/>
        <v>0</v>
      </c>
      <c r="BA72" s="35"/>
      <c r="BB72" s="35">
        <f t="shared" si="271"/>
        <v>0</v>
      </c>
      <c r="BC72" s="35"/>
      <c r="BD72" s="35">
        <f t="shared" si="272"/>
        <v>0</v>
      </c>
      <c r="BE72" s="35"/>
      <c r="BF72" s="35">
        <f t="shared" si="273"/>
        <v>0</v>
      </c>
      <c r="BG72" s="35"/>
      <c r="BH72" s="35">
        <f t="shared" si="274"/>
        <v>0</v>
      </c>
      <c r="BI72" s="35"/>
      <c r="BJ72" s="35">
        <f t="shared" si="275"/>
        <v>0</v>
      </c>
      <c r="BK72" s="46"/>
      <c r="BL72" s="35">
        <f t="shared" si="276"/>
        <v>0</v>
      </c>
      <c r="BM72" s="29" t="s">
        <v>209</v>
      </c>
      <c r="BO72" s="11"/>
    </row>
    <row r="73" spans="1:67" ht="37.5" x14ac:dyDescent="0.3">
      <c r="A73" s="1" t="s">
        <v>82</v>
      </c>
      <c r="B73" s="101" t="s">
        <v>61</v>
      </c>
      <c r="C73" s="59" t="s">
        <v>11</v>
      </c>
      <c r="D73" s="34">
        <v>0</v>
      </c>
      <c r="E73" s="35"/>
      <c r="F73" s="35">
        <f t="shared" si="0"/>
        <v>0</v>
      </c>
      <c r="G73" s="35"/>
      <c r="H73" s="35">
        <f t="shared" si="251"/>
        <v>0</v>
      </c>
      <c r="I73" s="35"/>
      <c r="J73" s="35">
        <f t="shared" si="252"/>
        <v>0</v>
      </c>
      <c r="K73" s="35"/>
      <c r="L73" s="35">
        <f t="shared" si="253"/>
        <v>0</v>
      </c>
      <c r="M73" s="35"/>
      <c r="N73" s="35">
        <f t="shared" si="254"/>
        <v>0</v>
      </c>
      <c r="O73" s="78"/>
      <c r="P73" s="35">
        <f t="shared" si="255"/>
        <v>0</v>
      </c>
      <c r="Q73" s="35"/>
      <c r="R73" s="35">
        <f t="shared" si="256"/>
        <v>0</v>
      </c>
      <c r="S73" s="35"/>
      <c r="T73" s="35">
        <f t="shared" si="257"/>
        <v>0</v>
      </c>
      <c r="U73" s="35"/>
      <c r="V73" s="35">
        <f t="shared" si="258"/>
        <v>0</v>
      </c>
      <c r="W73" s="35"/>
      <c r="X73" s="35">
        <f t="shared" si="259"/>
        <v>0</v>
      </c>
      <c r="Y73" s="35"/>
      <c r="Z73" s="35">
        <f t="shared" si="260"/>
        <v>0</v>
      </c>
      <c r="AA73" s="46"/>
      <c r="AB73" s="35">
        <f t="shared" si="261"/>
        <v>0</v>
      </c>
      <c r="AC73" s="35">
        <v>16622.900000000001</v>
      </c>
      <c r="AD73" s="35"/>
      <c r="AE73" s="35">
        <f t="shared" si="12"/>
        <v>16622.900000000001</v>
      </c>
      <c r="AF73" s="35"/>
      <c r="AG73" s="35">
        <f t="shared" si="262"/>
        <v>16622.900000000001</v>
      </c>
      <c r="AH73" s="35"/>
      <c r="AI73" s="35">
        <f t="shared" si="263"/>
        <v>16622.900000000001</v>
      </c>
      <c r="AJ73" s="35"/>
      <c r="AK73" s="35">
        <f t="shared" si="264"/>
        <v>16622.900000000001</v>
      </c>
      <c r="AL73" s="35"/>
      <c r="AM73" s="35">
        <f t="shared" si="265"/>
        <v>16622.900000000001</v>
      </c>
      <c r="AN73" s="35"/>
      <c r="AO73" s="35">
        <f t="shared" si="266"/>
        <v>16622.900000000001</v>
      </c>
      <c r="AP73" s="35"/>
      <c r="AQ73" s="35">
        <f t="shared" si="267"/>
        <v>16622.900000000001</v>
      </c>
      <c r="AR73" s="35"/>
      <c r="AS73" s="35">
        <f t="shared" si="268"/>
        <v>16622.900000000001</v>
      </c>
      <c r="AT73" s="46"/>
      <c r="AU73" s="35">
        <f t="shared" si="269"/>
        <v>16622.900000000001</v>
      </c>
      <c r="AV73" s="35">
        <v>0</v>
      </c>
      <c r="AW73" s="35"/>
      <c r="AX73" s="35">
        <f t="shared" si="21"/>
        <v>0</v>
      </c>
      <c r="AY73" s="35"/>
      <c r="AZ73" s="35">
        <f t="shared" si="270"/>
        <v>0</v>
      </c>
      <c r="BA73" s="35"/>
      <c r="BB73" s="35">
        <f t="shared" si="271"/>
        <v>0</v>
      </c>
      <c r="BC73" s="35"/>
      <c r="BD73" s="35">
        <f t="shared" si="272"/>
        <v>0</v>
      </c>
      <c r="BE73" s="35"/>
      <c r="BF73" s="35">
        <f t="shared" si="273"/>
        <v>0</v>
      </c>
      <c r="BG73" s="35"/>
      <c r="BH73" s="35">
        <f t="shared" si="274"/>
        <v>0</v>
      </c>
      <c r="BI73" s="35"/>
      <c r="BJ73" s="35">
        <f t="shared" si="275"/>
        <v>0</v>
      </c>
      <c r="BK73" s="46"/>
      <c r="BL73" s="35">
        <f t="shared" si="276"/>
        <v>0</v>
      </c>
      <c r="BM73" s="29" t="s">
        <v>210</v>
      </c>
      <c r="BO73" s="11"/>
    </row>
    <row r="74" spans="1:67" ht="37.5" x14ac:dyDescent="0.3">
      <c r="A74" s="1" t="s">
        <v>83</v>
      </c>
      <c r="B74" s="101" t="s">
        <v>62</v>
      </c>
      <c r="C74" s="59" t="s">
        <v>11</v>
      </c>
      <c r="D74" s="34">
        <v>17616.3</v>
      </c>
      <c r="E74" s="35"/>
      <c r="F74" s="35">
        <f t="shared" si="0"/>
        <v>17616.3</v>
      </c>
      <c r="G74" s="35"/>
      <c r="H74" s="35">
        <f t="shared" si="251"/>
        <v>17616.3</v>
      </c>
      <c r="I74" s="35"/>
      <c r="J74" s="35">
        <f t="shared" si="252"/>
        <v>17616.3</v>
      </c>
      <c r="K74" s="35"/>
      <c r="L74" s="35">
        <f t="shared" si="253"/>
        <v>17616.3</v>
      </c>
      <c r="M74" s="35"/>
      <c r="N74" s="35">
        <f t="shared" si="254"/>
        <v>17616.3</v>
      </c>
      <c r="O74" s="78"/>
      <c r="P74" s="35">
        <f t="shared" si="255"/>
        <v>17616.3</v>
      </c>
      <c r="Q74" s="35"/>
      <c r="R74" s="35">
        <f t="shared" si="256"/>
        <v>17616.3</v>
      </c>
      <c r="S74" s="35"/>
      <c r="T74" s="35">
        <f t="shared" si="257"/>
        <v>17616.3</v>
      </c>
      <c r="U74" s="35"/>
      <c r="V74" s="35">
        <f t="shared" si="258"/>
        <v>17616.3</v>
      </c>
      <c r="W74" s="35"/>
      <c r="X74" s="35">
        <f t="shared" si="259"/>
        <v>17616.3</v>
      </c>
      <c r="Y74" s="35"/>
      <c r="Z74" s="35">
        <f t="shared" si="260"/>
        <v>17616.3</v>
      </c>
      <c r="AA74" s="46"/>
      <c r="AB74" s="35">
        <f t="shared" si="261"/>
        <v>17616.3</v>
      </c>
      <c r="AC74" s="35">
        <v>0</v>
      </c>
      <c r="AD74" s="35"/>
      <c r="AE74" s="35">
        <f t="shared" si="12"/>
        <v>0</v>
      </c>
      <c r="AF74" s="35"/>
      <c r="AG74" s="35">
        <f t="shared" si="262"/>
        <v>0</v>
      </c>
      <c r="AH74" s="35"/>
      <c r="AI74" s="35">
        <f t="shared" si="263"/>
        <v>0</v>
      </c>
      <c r="AJ74" s="35"/>
      <c r="AK74" s="35">
        <f t="shared" si="264"/>
        <v>0</v>
      </c>
      <c r="AL74" s="35"/>
      <c r="AM74" s="35">
        <f t="shared" si="265"/>
        <v>0</v>
      </c>
      <c r="AN74" s="35"/>
      <c r="AO74" s="35">
        <f t="shared" si="266"/>
        <v>0</v>
      </c>
      <c r="AP74" s="35"/>
      <c r="AQ74" s="35">
        <f t="shared" si="267"/>
        <v>0</v>
      </c>
      <c r="AR74" s="35"/>
      <c r="AS74" s="35">
        <f t="shared" si="268"/>
        <v>0</v>
      </c>
      <c r="AT74" s="46"/>
      <c r="AU74" s="35">
        <f t="shared" si="269"/>
        <v>0</v>
      </c>
      <c r="AV74" s="35">
        <v>0</v>
      </c>
      <c r="AW74" s="35"/>
      <c r="AX74" s="35">
        <f t="shared" si="21"/>
        <v>0</v>
      </c>
      <c r="AY74" s="35"/>
      <c r="AZ74" s="35">
        <f t="shared" si="270"/>
        <v>0</v>
      </c>
      <c r="BA74" s="35"/>
      <c r="BB74" s="35">
        <f t="shared" si="271"/>
        <v>0</v>
      </c>
      <c r="BC74" s="35"/>
      <c r="BD74" s="35">
        <f t="shared" si="272"/>
        <v>0</v>
      </c>
      <c r="BE74" s="35"/>
      <c r="BF74" s="35">
        <f t="shared" si="273"/>
        <v>0</v>
      </c>
      <c r="BG74" s="35"/>
      <c r="BH74" s="35">
        <f t="shared" si="274"/>
        <v>0</v>
      </c>
      <c r="BI74" s="35"/>
      <c r="BJ74" s="35">
        <f t="shared" si="275"/>
        <v>0</v>
      </c>
      <c r="BK74" s="46"/>
      <c r="BL74" s="35">
        <f t="shared" si="276"/>
        <v>0</v>
      </c>
      <c r="BM74" s="29" t="s">
        <v>211</v>
      </c>
      <c r="BO74" s="11"/>
    </row>
    <row r="75" spans="1:67" ht="56.25" x14ac:dyDescent="0.3">
      <c r="A75" s="118" t="s">
        <v>84</v>
      </c>
      <c r="B75" s="122" t="s">
        <v>63</v>
      </c>
      <c r="C75" s="59" t="s">
        <v>32</v>
      </c>
      <c r="D75" s="34">
        <v>13208</v>
      </c>
      <c r="E75" s="35"/>
      <c r="F75" s="35">
        <f t="shared" si="0"/>
        <v>13208</v>
      </c>
      <c r="G75" s="35"/>
      <c r="H75" s="35">
        <f t="shared" si="251"/>
        <v>13208</v>
      </c>
      <c r="I75" s="35"/>
      <c r="J75" s="35">
        <f t="shared" si="252"/>
        <v>13208</v>
      </c>
      <c r="K75" s="35"/>
      <c r="L75" s="35">
        <f t="shared" si="253"/>
        <v>13208</v>
      </c>
      <c r="M75" s="35"/>
      <c r="N75" s="35">
        <f t="shared" si="254"/>
        <v>13208</v>
      </c>
      <c r="O75" s="78"/>
      <c r="P75" s="35">
        <f t="shared" si="255"/>
        <v>13208</v>
      </c>
      <c r="Q75" s="35"/>
      <c r="R75" s="35">
        <f t="shared" si="256"/>
        <v>13208</v>
      </c>
      <c r="S75" s="35"/>
      <c r="T75" s="35">
        <f t="shared" si="257"/>
        <v>13208</v>
      </c>
      <c r="U75" s="35"/>
      <c r="V75" s="35">
        <f t="shared" si="258"/>
        <v>13208</v>
      </c>
      <c r="W75" s="35"/>
      <c r="X75" s="35">
        <f t="shared" si="259"/>
        <v>13208</v>
      </c>
      <c r="Y75" s="35"/>
      <c r="Z75" s="35">
        <f t="shared" si="260"/>
        <v>13208</v>
      </c>
      <c r="AA75" s="46"/>
      <c r="AB75" s="35">
        <f t="shared" si="261"/>
        <v>13208</v>
      </c>
      <c r="AC75" s="35">
        <v>130859</v>
      </c>
      <c r="AD75" s="35"/>
      <c r="AE75" s="35">
        <f t="shared" si="12"/>
        <v>130859</v>
      </c>
      <c r="AF75" s="35"/>
      <c r="AG75" s="35">
        <f t="shared" si="262"/>
        <v>130859</v>
      </c>
      <c r="AH75" s="35"/>
      <c r="AI75" s="35">
        <f t="shared" si="263"/>
        <v>130859</v>
      </c>
      <c r="AJ75" s="35"/>
      <c r="AK75" s="35">
        <f t="shared" si="264"/>
        <v>130859</v>
      </c>
      <c r="AL75" s="35"/>
      <c r="AM75" s="35">
        <f t="shared" si="265"/>
        <v>130859</v>
      </c>
      <c r="AN75" s="35"/>
      <c r="AO75" s="35">
        <f t="shared" si="266"/>
        <v>130859</v>
      </c>
      <c r="AP75" s="35"/>
      <c r="AQ75" s="35">
        <f t="shared" si="267"/>
        <v>130859</v>
      </c>
      <c r="AR75" s="35"/>
      <c r="AS75" s="35">
        <f t="shared" si="268"/>
        <v>130859</v>
      </c>
      <c r="AT75" s="46"/>
      <c r="AU75" s="35">
        <f t="shared" si="269"/>
        <v>130859</v>
      </c>
      <c r="AV75" s="35">
        <v>0</v>
      </c>
      <c r="AW75" s="35"/>
      <c r="AX75" s="35">
        <f t="shared" si="21"/>
        <v>0</v>
      </c>
      <c r="AY75" s="35"/>
      <c r="AZ75" s="35">
        <f t="shared" si="270"/>
        <v>0</v>
      </c>
      <c r="BA75" s="35"/>
      <c r="BB75" s="35">
        <f t="shared" si="271"/>
        <v>0</v>
      </c>
      <c r="BC75" s="35"/>
      <c r="BD75" s="35">
        <f t="shared" si="272"/>
        <v>0</v>
      </c>
      <c r="BE75" s="35"/>
      <c r="BF75" s="35">
        <f t="shared" si="273"/>
        <v>0</v>
      </c>
      <c r="BG75" s="35"/>
      <c r="BH75" s="35">
        <f t="shared" si="274"/>
        <v>0</v>
      </c>
      <c r="BI75" s="35"/>
      <c r="BJ75" s="35">
        <f t="shared" si="275"/>
        <v>0</v>
      </c>
      <c r="BK75" s="46"/>
      <c r="BL75" s="35">
        <f t="shared" si="276"/>
        <v>0</v>
      </c>
      <c r="BM75" s="29" t="s">
        <v>212</v>
      </c>
      <c r="BO75" s="11"/>
    </row>
    <row r="76" spans="1:67" ht="37.5" x14ac:dyDescent="0.3">
      <c r="A76" s="119"/>
      <c r="B76" s="123"/>
      <c r="C76" s="59" t="s">
        <v>11</v>
      </c>
      <c r="D76" s="34">
        <v>0</v>
      </c>
      <c r="E76" s="35"/>
      <c r="F76" s="35">
        <f t="shared" si="0"/>
        <v>0</v>
      </c>
      <c r="G76" s="35"/>
      <c r="H76" s="35">
        <f t="shared" si="251"/>
        <v>0</v>
      </c>
      <c r="I76" s="35"/>
      <c r="J76" s="35">
        <f t="shared" si="252"/>
        <v>0</v>
      </c>
      <c r="K76" s="35"/>
      <c r="L76" s="35">
        <f t="shared" si="253"/>
        <v>0</v>
      </c>
      <c r="M76" s="35"/>
      <c r="N76" s="35">
        <f t="shared" si="254"/>
        <v>0</v>
      </c>
      <c r="O76" s="78"/>
      <c r="P76" s="35">
        <f t="shared" si="255"/>
        <v>0</v>
      </c>
      <c r="Q76" s="35"/>
      <c r="R76" s="35">
        <f t="shared" si="256"/>
        <v>0</v>
      </c>
      <c r="S76" s="35"/>
      <c r="T76" s="35">
        <f t="shared" si="257"/>
        <v>0</v>
      </c>
      <c r="U76" s="35"/>
      <c r="V76" s="35">
        <f t="shared" si="258"/>
        <v>0</v>
      </c>
      <c r="W76" s="35"/>
      <c r="X76" s="35">
        <f t="shared" si="259"/>
        <v>0</v>
      </c>
      <c r="Y76" s="35"/>
      <c r="Z76" s="35">
        <f t="shared" si="260"/>
        <v>0</v>
      </c>
      <c r="AA76" s="46"/>
      <c r="AB76" s="35">
        <f t="shared" si="261"/>
        <v>0</v>
      </c>
      <c r="AC76" s="35">
        <v>1294.7</v>
      </c>
      <c r="AD76" s="35"/>
      <c r="AE76" s="35">
        <f t="shared" si="12"/>
        <v>1294.7</v>
      </c>
      <c r="AF76" s="35"/>
      <c r="AG76" s="35">
        <f t="shared" si="262"/>
        <v>1294.7</v>
      </c>
      <c r="AH76" s="35"/>
      <c r="AI76" s="35">
        <f t="shared" si="263"/>
        <v>1294.7</v>
      </c>
      <c r="AJ76" s="35"/>
      <c r="AK76" s="35">
        <f t="shared" si="264"/>
        <v>1294.7</v>
      </c>
      <c r="AL76" s="35"/>
      <c r="AM76" s="35">
        <f t="shared" si="265"/>
        <v>1294.7</v>
      </c>
      <c r="AN76" s="35"/>
      <c r="AO76" s="35">
        <f t="shared" si="266"/>
        <v>1294.7</v>
      </c>
      <c r="AP76" s="35"/>
      <c r="AQ76" s="35">
        <f t="shared" si="267"/>
        <v>1294.7</v>
      </c>
      <c r="AR76" s="35"/>
      <c r="AS76" s="35">
        <f t="shared" si="268"/>
        <v>1294.7</v>
      </c>
      <c r="AT76" s="46"/>
      <c r="AU76" s="35">
        <f t="shared" si="269"/>
        <v>1294.7</v>
      </c>
      <c r="AV76" s="35">
        <v>0</v>
      </c>
      <c r="AW76" s="35"/>
      <c r="AX76" s="35">
        <f t="shared" si="21"/>
        <v>0</v>
      </c>
      <c r="AY76" s="35"/>
      <c r="AZ76" s="35">
        <f t="shared" si="270"/>
        <v>0</v>
      </c>
      <c r="BA76" s="35"/>
      <c r="BB76" s="35">
        <f t="shared" si="271"/>
        <v>0</v>
      </c>
      <c r="BC76" s="35"/>
      <c r="BD76" s="35">
        <f t="shared" si="272"/>
        <v>0</v>
      </c>
      <c r="BE76" s="35"/>
      <c r="BF76" s="35">
        <f t="shared" si="273"/>
        <v>0</v>
      </c>
      <c r="BG76" s="35"/>
      <c r="BH76" s="35">
        <f t="shared" si="274"/>
        <v>0</v>
      </c>
      <c r="BI76" s="35"/>
      <c r="BJ76" s="35">
        <f t="shared" si="275"/>
        <v>0</v>
      </c>
      <c r="BK76" s="46"/>
      <c r="BL76" s="35">
        <f t="shared" si="276"/>
        <v>0</v>
      </c>
      <c r="BM76" s="29" t="s">
        <v>212</v>
      </c>
      <c r="BO76" s="11"/>
    </row>
    <row r="77" spans="1:67" ht="56.25" x14ac:dyDescent="0.3">
      <c r="A77" s="118" t="s">
        <v>85</v>
      </c>
      <c r="B77" s="122" t="s">
        <v>64</v>
      </c>
      <c r="C77" s="59" t="s">
        <v>32</v>
      </c>
      <c r="D77" s="34">
        <v>13208</v>
      </c>
      <c r="E77" s="35"/>
      <c r="F77" s="35">
        <f t="shared" si="0"/>
        <v>13208</v>
      </c>
      <c r="G77" s="35"/>
      <c r="H77" s="35">
        <f t="shared" si="251"/>
        <v>13208</v>
      </c>
      <c r="I77" s="35"/>
      <c r="J77" s="35">
        <f t="shared" si="252"/>
        <v>13208</v>
      </c>
      <c r="K77" s="35"/>
      <c r="L77" s="35">
        <f t="shared" si="253"/>
        <v>13208</v>
      </c>
      <c r="M77" s="35"/>
      <c r="N77" s="35">
        <f t="shared" si="254"/>
        <v>13208</v>
      </c>
      <c r="O77" s="78"/>
      <c r="P77" s="35">
        <f t="shared" si="255"/>
        <v>13208</v>
      </c>
      <c r="Q77" s="35"/>
      <c r="R77" s="35">
        <f t="shared" si="256"/>
        <v>13208</v>
      </c>
      <c r="S77" s="35"/>
      <c r="T77" s="35">
        <f t="shared" si="257"/>
        <v>13208</v>
      </c>
      <c r="U77" s="35"/>
      <c r="V77" s="35">
        <f t="shared" si="258"/>
        <v>13208</v>
      </c>
      <c r="W77" s="35"/>
      <c r="X77" s="35">
        <f t="shared" si="259"/>
        <v>13208</v>
      </c>
      <c r="Y77" s="35"/>
      <c r="Z77" s="35">
        <f t="shared" si="260"/>
        <v>13208</v>
      </c>
      <c r="AA77" s="46"/>
      <c r="AB77" s="35">
        <f t="shared" si="261"/>
        <v>13208</v>
      </c>
      <c r="AC77" s="35">
        <v>105503.9</v>
      </c>
      <c r="AD77" s="35"/>
      <c r="AE77" s="35">
        <f t="shared" si="12"/>
        <v>105503.9</v>
      </c>
      <c r="AF77" s="35"/>
      <c r="AG77" s="35">
        <f t="shared" si="262"/>
        <v>105503.9</v>
      </c>
      <c r="AH77" s="35"/>
      <c r="AI77" s="35">
        <f t="shared" si="263"/>
        <v>105503.9</v>
      </c>
      <c r="AJ77" s="35"/>
      <c r="AK77" s="35">
        <f t="shared" si="264"/>
        <v>105503.9</v>
      </c>
      <c r="AL77" s="35"/>
      <c r="AM77" s="35">
        <f t="shared" si="265"/>
        <v>105503.9</v>
      </c>
      <c r="AN77" s="35"/>
      <c r="AO77" s="35">
        <f t="shared" si="266"/>
        <v>105503.9</v>
      </c>
      <c r="AP77" s="35"/>
      <c r="AQ77" s="35">
        <f t="shared" si="267"/>
        <v>105503.9</v>
      </c>
      <c r="AR77" s="35"/>
      <c r="AS77" s="35">
        <f t="shared" si="268"/>
        <v>105503.9</v>
      </c>
      <c r="AT77" s="46"/>
      <c r="AU77" s="35">
        <f t="shared" si="269"/>
        <v>105503.9</v>
      </c>
      <c r="AV77" s="35">
        <v>0</v>
      </c>
      <c r="AW77" s="35"/>
      <c r="AX77" s="35">
        <f t="shared" si="21"/>
        <v>0</v>
      </c>
      <c r="AY77" s="35"/>
      <c r="AZ77" s="35">
        <f t="shared" si="270"/>
        <v>0</v>
      </c>
      <c r="BA77" s="35"/>
      <c r="BB77" s="35">
        <f t="shared" si="271"/>
        <v>0</v>
      </c>
      <c r="BC77" s="35"/>
      <c r="BD77" s="35">
        <f t="shared" si="272"/>
        <v>0</v>
      </c>
      <c r="BE77" s="35"/>
      <c r="BF77" s="35">
        <f t="shared" si="273"/>
        <v>0</v>
      </c>
      <c r="BG77" s="35"/>
      <c r="BH77" s="35">
        <f t="shared" si="274"/>
        <v>0</v>
      </c>
      <c r="BI77" s="35"/>
      <c r="BJ77" s="35">
        <f t="shared" si="275"/>
        <v>0</v>
      </c>
      <c r="BK77" s="46"/>
      <c r="BL77" s="35">
        <f t="shared" si="276"/>
        <v>0</v>
      </c>
      <c r="BM77" s="29" t="s">
        <v>213</v>
      </c>
      <c r="BO77" s="11"/>
    </row>
    <row r="78" spans="1:67" ht="37.5" x14ac:dyDescent="0.3">
      <c r="A78" s="119"/>
      <c r="B78" s="123"/>
      <c r="C78" s="59" t="s">
        <v>11</v>
      </c>
      <c r="D78" s="34">
        <v>0</v>
      </c>
      <c r="E78" s="35"/>
      <c r="F78" s="35">
        <f t="shared" si="0"/>
        <v>0</v>
      </c>
      <c r="G78" s="35"/>
      <c r="H78" s="35">
        <f t="shared" si="251"/>
        <v>0</v>
      </c>
      <c r="I78" s="35"/>
      <c r="J78" s="35">
        <f t="shared" si="252"/>
        <v>0</v>
      </c>
      <c r="K78" s="35"/>
      <c r="L78" s="35">
        <f t="shared" si="253"/>
        <v>0</v>
      </c>
      <c r="M78" s="35"/>
      <c r="N78" s="35">
        <f t="shared" si="254"/>
        <v>0</v>
      </c>
      <c r="O78" s="78"/>
      <c r="P78" s="35">
        <f t="shared" si="255"/>
        <v>0</v>
      </c>
      <c r="Q78" s="35"/>
      <c r="R78" s="35">
        <f t="shared" si="256"/>
        <v>0</v>
      </c>
      <c r="S78" s="35"/>
      <c r="T78" s="35">
        <f t="shared" si="257"/>
        <v>0</v>
      </c>
      <c r="U78" s="35"/>
      <c r="V78" s="35">
        <f t="shared" si="258"/>
        <v>0</v>
      </c>
      <c r="W78" s="35"/>
      <c r="X78" s="35">
        <f t="shared" si="259"/>
        <v>0</v>
      </c>
      <c r="Y78" s="35"/>
      <c r="Z78" s="35">
        <f t="shared" si="260"/>
        <v>0</v>
      </c>
      <c r="AA78" s="46"/>
      <c r="AB78" s="35">
        <f t="shared" si="261"/>
        <v>0</v>
      </c>
      <c r="AC78" s="35">
        <v>309.7</v>
      </c>
      <c r="AD78" s="35"/>
      <c r="AE78" s="35">
        <f t="shared" si="12"/>
        <v>309.7</v>
      </c>
      <c r="AF78" s="35"/>
      <c r="AG78" s="35">
        <f t="shared" si="262"/>
        <v>309.7</v>
      </c>
      <c r="AH78" s="35"/>
      <c r="AI78" s="35">
        <f t="shared" si="263"/>
        <v>309.7</v>
      </c>
      <c r="AJ78" s="35"/>
      <c r="AK78" s="35">
        <f t="shared" si="264"/>
        <v>309.7</v>
      </c>
      <c r="AL78" s="35"/>
      <c r="AM78" s="35">
        <f t="shared" si="265"/>
        <v>309.7</v>
      </c>
      <c r="AN78" s="35"/>
      <c r="AO78" s="35">
        <f t="shared" si="266"/>
        <v>309.7</v>
      </c>
      <c r="AP78" s="35"/>
      <c r="AQ78" s="35">
        <f t="shared" si="267"/>
        <v>309.7</v>
      </c>
      <c r="AR78" s="35"/>
      <c r="AS78" s="35">
        <f t="shared" si="268"/>
        <v>309.7</v>
      </c>
      <c r="AT78" s="46"/>
      <c r="AU78" s="35">
        <f t="shared" si="269"/>
        <v>309.7</v>
      </c>
      <c r="AV78" s="35">
        <v>0</v>
      </c>
      <c r="AW78" s="35"/>
      <c r="AX78" s="35">
        <f t="shared" si="21"/>
        <v>0</v>
      </c>
      <c r="AY78" s="35"/>
      <c r="AZ78" s="35">
        <f t="shared" si="270"/>
        <v>0</v>
      </c>
      <c r="BA78" s="35"/>
      <c r="BB78" s="35">
        <f t="shared" si="271"/>
        <v>0</v>
      </c>
      <c r="BC78" s="35"/>
      <c r="BD78" s="35">
        <f t="shared" si="272"/>
        <v>0</v>
      </c>
      <c r="BE78" s="35"/>
      <c r="BF78" s="35">
        <f t="shared" si="273"/>
        <v>0</v>
      </c>
      <c r="BG78" s="35"/>
      <c r="BH78" s="35">
        <f t="shared" si="274"/>
        <v>0</v>
      </c>
      <c r="BI78" s="35"/>
      <c r="BJ78" s="35">
        <f t="shared" si="275"/>
        <v>0</v>
      </c>
      <c r="BK78" s="46"/>
      <c r="BL78" s="35">
        <f t="shared" si="276"/>
        <v>0</v>
      </c>
      <c r="BM78" s="29" t="s">
        <v>213</v>
      </c>
      <c r="BO78" s="11"/>
    </row>
    <row r="79" spans="1:67" ht="56.25" x14ac:dyDescent="0.3">
      <c r="A79" s="118" t="s">
        <v>86</v>
      </c>
      <c r="B79" s="122" t="s">
        <v>65</v>
      </c>
      <c r="C79" s="59" t="s">
        <v>32</v>
      </c>
      <c r="D79" s="34">
        <v>0</v>
      </c>
      <c r="E79" s="35"/>
      <c r="F79" s="35">
        <f t="shared" si="0"/>
        <v>0</v>
      </c>
      <c r="G79" s="35"/>
      <c r="H79" s="35">
        <f t="shared" si="251"/>
        <v>0</v>
      </c>
      <c r="I79" s="35"/>
      <c r="J79" s="35">
        <f t="shared" si="252"/>
        <v>0</v>
      </c>
      <c r="K79" s="35"/>
      <c r="L79" s="35">
        <f t="shared" si="253"/>
        <v>0</v>
      </c>
      <c r="M79" s="35"/>
      <c r="N79" s="35">
        <f t="shared" si="254"/>
        <v>0</v>
      </c>
      <c r="O79" s="78"/>
      <c r="P79" s="35">
        <f t="shared" si="255"/>
        <v>0</v>
      </c>
      <c r="Q79" s="35"/>
      <c r="R79" s="35">
        <f t="shared" si="256"/>
        <v>0</v>
      </c>
      <c r="S79" s="35"/>
      <c r="T79" s="35">
        <f t="shared" si="257"/>
        <v>0</v>
      </c>
      <c r="U79" s="35"/>
      <c r="V79" s="35">
        <f t="shared" si="258"/>
        <v>0</v>
      </c>
      <c r="W79" s="35"/>
      <c r="X79" s="35">
        <f t="shared" si="259"/>
        <v>0</v>
      </c>
      <c r="Y79" s="35"/>
      <c r="Z79" s="35">
        <f t="shared" si="260"/>
        <v>0</v>
      </c>
      <c r="AA79" s="46"/>
      <c r="AB79" s="35">
        <f t="shared" si="261"/>
        <v>0</v>
      </c>
      <c r="AC79" s="35">
        <v>30000</v>
      </c>
      <c r="AD79" s="35"/>
      <c r="AE79" s="35">
        <f t="shared" si="12"/>
        <v>30000</v>
      </c>
      <c r="AF79" s="35"/>
      <c r="AG79" s="35">
        <f t="shared" si="262"/>
        <v>30000</v>
      </c>
      <c r="AH79" s="35"/>
      <c r="AI79" s="35">
        <f t="shared" si="263"/>
        <v>30000</v>
      </c>
      <c r="AJ79" s="35"/>
      <c r="AK79" s="35">
        <f t="shared" si="264"/>
        <v>30000</v>
      </c>
      <c r="AL79" s="35"/>
      <c r="AM79" s="35">
        <f t="shared" si="265"/>
        <v>30000</v>
      </c>
      <c r="AN79" s="35"/>
      <c r="AO79" s="35">
        <f t="shared" si="266"/>
        <v>30000</v>
      </c>
      <c r="AP79" s="35"/>
      <c r="AQ79" s="35">
        <f t="shared" si="267"/>
        <v>30000</v>
      </c>
      <c r="AR79" s="35"/>
      <c r="AS79" s="35">
        <f t="shared" si="268"/>
        <v>30000</v>
      </c>
      <c r="AT79" s="46"/>
      <c r="AU79" s="35">
        <f t="shared" si="269"/>
        <v>30000</v>
      </c>
      <c r="AV79" s="35">
        <v>60332.2</v>
      </c>
      <c r="AW79" s="35"/>
      <c r="AX79" s="35">
        <f t="shared" si="21"/>
        <v>60332.2</v>
      </c>
      <c r="AY79" s="35"/>
      <c r="AZ79" s="35">
        <f t="shared" si="270"/>
        <v>60332.2</v>
      </c>
      <c r="BA79" s="35"/>
      <c r="BB79" s="35">
        <f t="shared" si="271"/>
        <v>60332.2</v>
      </c>
      <c r="BC79" s="35"/>
      <c r="BD79" s="35">
        <f t="shared" si="272"/>
        <v>60332.2</v>
      </c>
      <c r="BE79" s="35"/>
      <c r="BF79" s="35">
        <f t="shared" si="273"/>
        <v>60332.2</v>
      </c>
      <c r="BG79" s="35"/>
      <c r="BH79" s="35">
        <f t="shared" si="274"/>
        <v>60332.2</v>
      </c>
      <c r="BI79" s="35"/>
      <c r="BJ79" s="35">
        <f t="shared" si="275"/>
        <v>60332.2</v>
      </c>
      <c r="BK79" s="46"/>
      <c r="BL79" s="35">
        <f t="shared" si="276"/>
        <v>60332.2</v>
      </c>
      <c r="BM79" s="29" t="s">
        <v>214</v>
      </c>
      <c r="BO79" s="11"/>
    </row>
    <row r="80" spans="1:67" ht="37.5" x14ac:dyDescent="0.3">
      <c r="A80" s="119"/>
      <c r="B80" s="123"/>
      <c r="C80" s="59" t="s">
        <v>11</v>
      </c>
      <c r="D80" s="34">
        <v>0</v>
      </c>
      <c r="E80" s="35"/>
      <c r="F80" s="35">
        <f t="shared" si="0"/>
        <v>0</v>
      </c>
      <c r="G80" s="35"/>
      <c r="H80" s="35">
        <f t="shared" si="251"/>
        <v>0</v>
      </c>
      <c r="I80" s="35"/>
      <c r="J80" s="35">
        <f t="shared" si="252"/>
        <v>0</v>
      </c>
      <c r="K80" s="35"/>
      <c r="L80" s="35">
        <f t="shared" si="253"/>
        <v>0</v>
      </c>
      <c r="M80" s="35"/>
      <c r="N80" s="35">
        <f t="shared" si="254"/>
        <v>0</v>
      </c>
      <c r="O80" s="78"/>
      <c r="P80" s="35">
        <f t="shared" si="255"/>
        <v>0</v>
      </c>
      <c r="Q80" s="35"/>
      <c r="R80" s="35">
        <f t="shared" si="256"/>
        <v>0</v>
      </c>
      <c r="S80" s="35"/>
      <c r="T80" s="35">
        <f t="shared" si="257"/>
        <v>0</v>
      </c>
      <c r="U80" s="35"/>
      <c r="V80" s="35">
        <f t="shared" si="258"/>
        <v>0</v>
      </c>
      <c r="W80" s="35"/>
      <c r="X80" s="35">
        <f t="shared" si="259"/>
        <v>0</v>
      </c>
      <c r="Y80" s="35"/>
      <c r="Z80" s="35">
        <f t="shared" si="260"/>
        <v>0</v>
      </c>
      <c r="AA80" s="46"/>
      <c r="AB80" s="35">
        <f t="shared" si="261"/>
        <v>0</v>
      </c>
      <c r="AC80" s="35">
        <v>0</v>
      </c>
      <c r="AD80" s="35"/>
      <c r="AE80" s="35">
        <f t="shared" si="12"/>
        <v>0</v>
      </c>
      <c r="AF80" s="35"/>
      <c r="AG80" s="35">
        <f t="shared" si="262"/>
        <v>0</v>
      </c>
      <c r="AH80" s="35"/>
      <c r="AI80" s="35">
        <f t="shared" si="263"/>
        <v>0</v>
      </c>
      <c r="AJ80" s="35"/>
      <c r="AK80" s="35">
        <f t="shared" si="264"/>
        <v>0</v>
      </c>
      <c r="AL80" s="35"/>
      <c r="AM80" s="35">
        <f t="shared" si="265"/>
        <v>0</v>
      </c>
      <c r="AN80" s="35"/>
      <c r="AO80" s="35">
        <f t="shared" si="266"/>
        <v>0</v>
      </c>
      <c r="AP80" s="35"/>
      <c r="AQ80" s="35">
        <f t="shared" si="267"/>
        <v>0</v>
      </c>
      <c r="AR80" s="35"/>
      <c r="AS80" s="35">
        <f t="shared" si="268"/>
        <v>0</v>
      </c>
      <c r="AT80" s="46"/>
      <c r="AU80" s="35">
        <f t="shared" si="269"/>
        <v>0</v>
      </c>
      <c r="AV80" s="35">
        <v>1220.3</v>
      </c>
      <c r="AW80" s="35"/>
      <c r="AX80" s="35">
        <f t="shared" si="21"/>
        <v>1220.3</v>
      </c>
      <c r="AY80" s="35"/>
      <c r="AZ80" s="35">
        <f t="shared" si="270"/>
        <v>1220.3</v>
      </c>
      <c r="BA80" s="35"/>
      <c r="BB80" s="35">
        <f t="shared" si="271"/>
        <v>1220.3</v>
      </c>
      <c r="BC80" s="35"/>
      <c r="BD80" s="35">
        <f t="shared" si="272"/>
        <v>1220.3</v>
      </c>
      <c r="BE80" s="35"/>
      <c r="BF80" s="35">
        <f t="shared" si="273"/>
        <v>1220.3</v>
      </c>
      <c r="BG80" s="35"/>
      <c r="BH80" s="35">
        <f t="shared" si="274"/>
        <v>1220.3</v>
      </c>
      <c r="BI80" s="35"/>
      <c r="BJ80" s="35">
        <f t="shared" si="275"/>
        <v>1220.3</v>
      </c>
      <c r="BK80" s="46"/>
      <c r="BL80" s="35">
        <f t="shared" si="276"/>
        <v>1220.3</v>
      </c>
      <c r="BM80" s="29" t="s">
        <v>214</v>
      </c>
      <c r="BO80" s="11"/>
    </row>
    <row r="81" spans="1:67" ht="56.25" hidden="1" x14ac:dyDescent="0.3">
      <c r="A81" s="1" t="s">
        <v>87</v>
      </c>
      <c r="B81" s="57" t="s">
        <v>66</v>
      </c>
      <c r="C81" s="59" t="s">
        <v>32</v>
      </c>
      <c r="D81" s="34">
        <v>0</v>
      </c>
      <c r="E81" s="35"/>
      <c r="F81" s="35">
        <f t="shared" si="0"/>
        <v>0</v>
      </c>
      <c r="G81" s="35"/>
      <c r="H81" s="35">
        <f t="shared" si="251"/>
        <v>0</v>
      </c>
      <c r="I81" s="35"/>
      <c r="J81" s="35">
        <f t="shared" si="252"/>
        <v>0</v>
      </c>
      <c r="K81" s="35"/>
      <c r="L81" s="35">
        <f t="shared" si="253"/>
        <v>0</v>
      </c>
      <c r="M81" s="35"/>
      <c r="N81" s="35">
        <f t="shared" si="254"/>
        <v>0</v>
      </c>
      <c r="O81" s="78"/>
      <c r="P81" s="35">
        <f t="shared" si="255"/>
        <v>0</v>
      </c>
      <c r="Q81" s="35"/>
      <c r="R81" s="35">
        <f t="shared" si="256"/>
        <v>0</v>
      </c>
      <c r="S81" s="35"/>
      <c r="T81" s="35">
        <f t="shared" si="257"/>
        <v>0</v>
      </c>
      <c r="U81" s="35"/>
      <c r="V81" s="35">
        <f t="shared" si="258"/>
        <v>0</v>
      </c>
      <c r="W81" s="35"/>
      <c r="X81" s="35">
        <f t="shared" si="259"/>
        <v>0</v>
      </c>
      <c r="Y81" s="35"/>
      <c r="Z81" s="35">
        <f t="shared" si="260"/>
        <v>0</v>
      </c>
      <c r="AA81" s="46"/>
      <c r="AB81" s="35">
        <f t="shared" si="261"/>
        <v>0</v>
      </c>
      <c r="AC81" s="35">
        <v>5158.8999999999996</v>
      </c>
      <c r="AD81" s="35">
        <v>-1258.9000000000001</v>
      </c>
      <c r="AE81" s="35">
        <f t="shared" si="12"/>
        <v>3899.9999999999995</v>
      </c>
      <c r="AF81" s="35"/>
      <c r="AG81" s="35">
        <f t="shared" si="262"/>
        <v>3899.9999999999995</v>
      </c>
      <c r="AH81" s="35"/>
      <c r="AI81" s="35">
        <f t="shared" si="263"/>
        <v>3899.9999999999995</v>
      </c>
      <c r="AJ81" s="35"/>
      <c r="AK81" s="35">
        <f t="shared" si="264"/>
        <v>3899.9999999999995</v>
      </c>
      <c r="AL81" s="35"/>
      <c r="AM81" s="35">
        <f t="shared" si="265"/>
        <v>3899.9999999999995</v>
      </c>
      <c r="AN81" s="35"/>
      <c r="AO81" s="35">
        <f t="shared" si="266"/>
        <v>3899.9999999999995</v>
      </c>
      <c r="AP81" s="35"/>
      <c r="AQ81" s="35">
        <f t="shared" si="267"/>
        <v>3899.9999999999995</v>
      </c>
      <c r="AR81" s="35"/>
      <c r="AS81" s="35">
        <f t="shared" si="268"/>
        <v>3899.9999999999995</v>
      </c>
      <c r="AT81" s="46">
        <v>-3900</v>
      </c>
      <c r="AU81" s="35">
        <f t="shared" si="269"/>
        <v>0</v>
      </c>
      <c r="AV81" s="35">
        <v>0</v>
      </c>
      <c r="AW81" s="35"/>
      <c r="AX81" s="35">
        <f t="shared" si="21"/>
        <v>0</v>
      </c>
      <c r="AY81" s="35"/>
      <c r="AZ81" s="35">
        <f t="shared" si="270"/>
        <v>0</v>
      </c>
      <c r="BA81" s="35"/>
      <c r="BB81" s="35">
        <f t="shared" si="271"/>
        <v>0</v>
      </c>
      <c r="BC81" s="35"/>
      <c r="BD81" s="35">
        <f t="shared" si="272"/>
        <v>0</v>
      </c>
      <c r="BE81" s="35"/>
      <c r="BF81" s="35">
        <f t="shared" si="273"/>
        <v>0</v>
      </c>
      <c r="BG81" s="35"/>
      <c r="BH81" s="35">
        <f t="shared" si="274"/>
        <v>0</v>
      </c>
      <c r="BI81" s="35"/>
      <c r="BJ81" s="35">
        <f t="shared" si="275"/>
        <v>0</v>
      </c>
      <c r="BK81" s="46"/>
      <c r="BL81" s="35">
        <f t="shared" si="276"/>
        <v>0</v>
      </c>
      <c r="BM81" s="29" t="s">
        <v>215</v>
      </c>
      <c r="BN81" s="23" t="s">
        <v>50</v>
      </c>
      <c r="BO81" s="11"/>
    </row>
    <row r="82" spans="1:67" ht="56.25" hidden="1" x14ac:dyDescent="0.3">
      <c r="A82" s="97" t="s">
        <v>88</v>
      </c>
      <c r="B82" s="57" t="s">
        <v>320</v>
      </c>
      <c r="C82" s="57" t="s">
        <v>32</v>
      </c>
      <c r="D82" s="34"/>
      <c r="E82" s="35"/>
      <c r="F82" s="35"/>
      <c r="G82" s="35">
        <v>1.843</v>
      </c>
      <c r="H82" s="35">
        <f t="shared" si="251"/>
        <v>1.843</v>
      </c>
      <c r="I82" s="35"/>
      <c r="J82" s="35">
        <f t="shared" si="252"/>
        <v>1.843</v>
      </c>
      <c r="K82" s="35"/>
      <c r="L82" s="35">
        <f t="shared" si="253"/>
        <v>1.843</v>
      </c>
      <c r="M82" s="35"/>
      <c r="N82" s="35">
        <f t="shared" si="254"/>
        <v>1.843</v>
      </c>
      <c r="O82" s="78"/>
      <c r="P82" s="35">
        <f t="shared" si="255"/>
        <v>1.843</v>
      </c>
      <c r="Q82" s="35"/>
      <c r="R82" s="35">
        <f t="shared" si="256"/>
        <v>1.843</v>
      </c>
      <c r="S82" s="35">
        <v>-1.843</v>
      </c>
      <c r="T82" s="35">
        <f t="shared" si="257"/>
        <v>0</v>
      </c>
      <c r="U82" s="35"/>
      <c r="V82" s="35">
        <f t="shared" si="258"/>
        <v>0</v>
      </c>
      <c r="W82" s="35"/>
      <c r="X82" s="35">
        <f t="shared" si="259"/>
        <v>0</v>
      </c>
      <c r="Y82" s="35"/>
      <c r="Z82" s="35">
        <f t="shared" si="260"/>
        <v>0</v>
      </c>
      <c r="AA82" s="46"/>
      <c r="AB82" s="35">
        <f t="shared" si="261"/>
        <v>0</v>
      </c>
      <c r="AC82" s="35"/>
      <c r="AD82" s="35"/>
      <c r="AE82" s="35"/>
      <c r="AF82" s="35"/>
      <c r="AG82" s="35">
        <f t="shared" si="262"/>
        <v>0</v>
      </c>
      <c r="AH82" s="35"/>
      <c r="AI82" s="35">
        <f t="shared" si="263"/>
        <v>0</v>
      </c>
      <c r="AJ82" s="35"/>
      <c r="AK82" s="35">
        <f t="shared" si="264"/>
        <v>0</v>
      </c>
      <c r="AL82" s="35"/>
      <c r="AM82" s="35">
        <f t="shared" si="265"/>
        <v>0</v>
      </c>
      <c r="AN82" s="35"/>
      <c r="AO82" s="35">
        <f t="shared" si="266"/>
        <v>0</v>
      </c>
      <c r="AP82" s="35"/>
      <c r="AQ82" s="35">
        <f t="shared" si="267"/>
        <v>0</v>
      </c>
      <c r="AR82" s="35"/>
      <c r="AS82" s="35">
        <f t="shared" si="268"/>
        <v>0</v>
      </c>
      <c r="AT82" s="46"/>
      <c r="AU82" s="35">
        <f t="shared" si="269"/>
        <v>0</v>
      </c>
      <c r="AV82" s="35"/>
      <c r="AW82" s="35"/>
      <c r="AX82" s="35"/>
      <c r="AY82" s="35"/>
      <c r="AZ82" s="35">
        <f t="shared" si="270"/>
        <v>0</v>
      </c>
      <c r="BA82" s="35"/>
      <c r="BB82" s="35">
        <f t="shared" si="271"/>
        <v>0</v>
      </c>
      <c r="BC82" s="35"/>
      <c r="BD82" s="35">
        <f t="shared" si="272"/>
        <v>0</v>
      </c>
      <c r="BE82" s="35"/>
      <c r="BF82" s="35">
        <f t="shared" si="273"/>
        <v>0</v>
      </c>
      <c r="BG82" s="35"/>
      <c r="BH82" s="35">
        <f t="shared" si="274"/>
        <v>0</v>
      </c>
      <c r="BI82" s="35"/>
      <c r="BJ82" s="35">
        <f t="shared" si="275"/>
        <v>0</v>
      </c>
      <c r="BK82" s="46"/>
      <c r="BL82" s="35">
        <f t="shared" si="276"/>
        <v>0</v>
      </c>
      <c r="BM82" s="39" t="s">
        <v>321</v>
      </c>
      <c r="BN82" s="23" t="s">
        <v>50</v>
      </c>
      <c r="BO82" s="11"/>
    </row>
    <row r="83" spans="1:67" ht="56.25" x14ac:dyDescent="0.3">
      <c r="A83" s="1" t="s">
        <v>87</v>
      </c>
      <c r="B83" s="59" t="s">
        <v>339</v>
      </c>
      <c r="C83" s="6" t="s">
        <v>32</v>
      </c>
      <c r="D83" s="34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78">
        <v>1532.952</v>
      </c>
      <c r="P83" s="35">
        <f t="shared" si="255"/>
        <v>1532.952</v>
      </c>
      <c r="Q83" s="35"/>
      <c r="R83" s="35">
        <f t="shared" si="256"/>
        <v>1532.952</v>
      </c>
      <c r="S83" s="35"/>
      <c r="T83" s="35">
        <f t="shared" si="257"/>
        <v>1532.952</v>
      </c>
      <c r="U83" s="35"/>
      <c r="V83" s="35">
        <f t="shared" si="258"/>
        <v>1532.952</v>
      </c>
      <c r="W83" s="35"/>
      <c r="X83" s="35">
        <f t="shared" si="259"/>
        <v>1532.952</v>
      </c>
      <c r="Y83" s="35"/>
      <c r="Z83" s="35">
        <f t="shared" si="260"/>
        <v>1532.952</v>
      </c>
      <c r="AA83" s="46"/>
      <c r="AB83" s="35">
        <f t="shared" si="261"/>
        <v>1532.952</v>
      </c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>
        <f t="shared" si="265"/>
        <v>0</v>
      </c>
      <c r="AN83" s="35"/>
      <c r="AO83" s="35">
        <f t="shared" si="266"/>
        <v>0</v>
      </c>
      <c r="AP83" s="35"/>
      <c r="AQ83" s="35">
        <f t="shared" si="267"/>
        <v>0</v>
      </c>
      <c r="AR83" s="35"/>
      <c r="AS83" s="35">
        <f t="shared" si="268"/>
        <v>0</v>
      </c>
      <c r="AT83" s="46"/>
      <c r="AU83" s="35">
        <f t="shared" si="269"/>
        <v>0</v>
      </c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>
        <f t="shared" si="273"/>
        <v>0</v>
      </c>
      <c r="BG83" s="35"/>
      <c r="BH83" s="35">
        <f t="shared" si="274"/>
        <v>0</v>
      </c>
      <c r="BI83" s="35"/>
      <c r="BJ83" s="35">
        <f t="shared" si="275"/>
        <v>0</v>
      </c>
      <c r="BK83" s="46"/>
      <c r="BL83" s="35">
        <f t="shared" si="276"/>
        <v>0</v>
      </c>
      <c r="BM83" s="39" t="s">
        <v>341</v>
      </c>
      <c r="BO83" s="11"/>
    </row>
    <row r="84" spans="1:67" ht="56.25" x14ac:dyDescent="0.3">
      <c r="A84" s="1" t="s">
        <v>88</v>
      </c>
      <c r="B84" s="59" t="s">
        <v>340</v>
      </c>
      <c r="C84" s="6" t="s">
        <v>32</v>
      </c>
      <c r="D84" s="34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78">
        <v>16684.161</v>
      </c>
      <c r="P84" s="35">
        <f t="shared" si="255"/>
        <v>16684.161</v>
      </c>
      <c r="Q84" s="35"/>
      <c r="R84" s="35">
        <f t="shared" si="256"/>
        <v>16684.161</v>
      </c>
      <c r="S84" s="35"/>
      <c r="T84" s="35">
        <f t="shared" si="257"/>
        <v>16684.161</v>
      </c>
      <c r="U84" s="35"/>
      <c r="V84" s="35">
        <f t="shared" si="258"/>
        <v>16684.161</v>
      </c>
      <c r="W84" s="35"/>
      <c r="X84" s="35">
        <f t="shared" si="259"/>
        <v>16684.161</v>
      </c>
      <c r="Y84" s="35"/>
      <c r="Z84" s="35">
        <f t="shared" si="260"/>
        <v>16684.161</v>
      </c>
      <c r="AA84" s="46"/>
      <c r="AB84" s="35">
        <f t="shared" si="261"/>
        <v>16684.161</v>
      </c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>
        <f t="shared" si="265"/>
        <v>0</v>
      </c>
      <c r="AN84" s="35"/>
      <c r="AO84" s="35">
        <f t="shared" si="266"/>
        <v>0</v>
      </c>
      <c r="AP84" s="35"/>
      <c r="AQ84" s="35">
        <f t="shared" si="267"/>
        <v>0</v>
      </c>
      <c r="AR84" s="35"/>
      <c r="AS84" s="35">
        <f t="shared" si="268"/>
        <v>0</v>
      </c>
      <c r="AT84" s="46"/>
      <c r="AU84" s="35">
        <f t="shared" si="269"/>
        <v>0</v>
      </c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>
        <f t="shared" si="273"/>
        <v>0</v>
      </c>
      <c r="BG84" s="35"/>
      <c r="BH84" s="35">
        <f t="shared" si="274"/>
        <v>0</v>
      </c>
      <c r="BI84" s="35"/>
      <c r="BJ84" s="35">
        <f t="shared" si="275"/>
        <v>0</v>
      </c>
      <c r="BK84" s="46"/>
      <c r="BL84" s="35">
        <f t="shared" si="276"/>
        <v>0</v>
      </c>
      <c r="BM84" s="39" t="s">
        <v>342</v>
      </c>
      <c r="BO84" s="11"/>
    </row>
    <row r="85" spans="1:67" ht="56.25" x14ac:dyDescent="0.3">
      <c r="A85" s="1" t="s">
        <v>89</v>
      </c>
      <c r="B85" s="101" t="s">
        <v>356</v>
      </c>
      <c r="C85" s="6" t="s">
        <v>32</v>
      </c>
      <c r="D85" s="34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78"/>
      <c r="P85" s="35"/>
      <c r="Q85" s="35"/>
      <c r="R85" s="35"/>
      <c r="S85" s="35">
        <v>1355.7829999999999</v>
      </c>
      <c r="T85" s="35">
        <f t="shared" si="257"/>
        <v>1355.7829999999999</v>
      </c>
      <c r="U85" s="35"/>
      <c r="V85" s="35">
        <f t="shared" si="258"/>
        <v>1355.7829999999999</v>
      </c>
      <c r="W85" s="35"/>
      <c r="X85" s="35">
        <f t="shared" si="259"/>
        <v>1355.7829999999999</v>
      </c>
      <c r="Y85" s="35"/>
      <c r="Z85" s="35">
        <f t="shared" si="260"/>
        <v>1355.7829999999999</v>
      </c>
      <c r="AA85" s="46"/>
      <c r="AB85" s="35">
        <f t="shared" si="261"/>
        <v>1355.7829999999999</v>
      </c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>
        <f t="shared" si="266"/>
        <v>0</v>
      </c>
      <c r="AP85" s="35"/>
      <c r="AQ85" s="35">
        <f t="shared" si="267"/>
        <v>0</v>
      </c>
      <c r="AR85" s="35"/>
      <c r="AS85" s="35">
        <f t="shared" si="268"/>
        <v>0</v>
      </c>
      <c r="AT85" s="46"/>
      <c r="AU85" s="35">
        <f t="shared" si="269"/>
        <v>0</v>
      </c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>
        <f t="shared" si="274"/>
        <v>0</v>
      </c>
      <c r="BI85" s="35"/>
      <c r="BJ85" s="35">
        <f t="shared" si="275"/>
        <v>0</v>
      </c>
      <c r="BK85" s="46"/>
      <c r="BL85" s="35">
        <f t="shared" si="276"/>
        <v>0</v>
      </c>
      <c r="BM85" s="39" t="s">
        <v>357</v>
      </c>
      <c r="BO85" s="11"/>
    </row>
    <row r="86" spans="1:67" ht="56.25" x14ac:dyDescent="0.3">
      <c r="A86" s="1" t="s">
        <v>90</v>
      </c>
      <c r="B86" s="101" t="s">
        <v>363</v>
      </c>
      <c r="C86" s="6" t="s">
        <v>32</v>
      </c>
      <c r="D86" s="34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78"/>
      <c r="P86" s="35"/>
      <c r="Q86" s="35"/>
      <c r="R86" s="35"/>
      <c r="S86" s="35"/>
      <c r="T86" s="35">
        <f t="shared" si="257"/>
        <v>0</v>
      </c>
      <c r="U86" s="35"/>
      <c r="V86" s="35">
        <f t="shared" si="258"/>
        <v>0</v>
      </c>
      <c r="W86" s="35"/>
      <c r="X86" s="35">
        <f t="shared" si="259"/>
        <v>0</v>
      </c>
      <c r="Y86" s="35"/>
      <c r="Z86" s="35">
        <f t="shared" si="260"/>
        <v>0</v>
      </c>
      <c r="AA86" s="46"/>
      <c r="AB86" s="35">
        <f t="shared" si="261"/>
        <v>0</v>
      </c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>
        <v>18748.326000000001</v>
      </c>
      <c r="AO86" s="35">
        <f t="shared" si="266"/>
        <v>18748.326000000001</v>
      </c>
      <c r="AP86" s="35"/>
      <c r="AQ86" s="35">
        <f t="shared" si="267"/>
        <v>18748.326000000001</v>
      </c>
      <c r="AR86" s="35"/>
      <c r="AS86" s="35">
        <f t="shared" si="268"/>
        <v>18748.326000000001</v>
      </c>
      <c r="AT86" s="46"/>
      <c r="AU86" s="35">
        <f t="shared" si="269"/>
        <v>18748.326000000001</v>
      </c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>
        <f t="shared" si="274"/>
        <v>0</v>
      </c>
      <c r="BI86" s="35"/>
      <c r="BJ86" s="35">
        <f t="shared" si="275"/>
        <v>0</v>
      </c>
      <c r="BK86" s="46"/>
      <c r="BL86" s="35">
        <f t="shared" si="276"/>
        <v>0</v>
      </c>
      <c r="BM86" s="39" t="s">
        <v>358</v>
      </c>
      <c r="BO86" s="11"/>
    </row>
    <row r="87" spans="1:67" x14ac:dyDescent="0.3">
      <c r="A87" s="1"/>
      <c r="B87" s="101" t="s">
        <v>25</v>
      </c>
      <c r="C87" s="6"/>
      <c r="D87" s="36">
        <f>D93+D95+D96+D98+D99+D100+D101+D102+D104+D105+D107+D108+D110+D111+D116+D119+D122</f>
        <v>1923889.5</v>
      </c>
      <c r="E87" s="37">
        <f>E93+E95+E96+E98+E99+E100+E101+E102+E104+E105+E107+E108+E110+E111+E116+E119+E122+E109+E126+E129</f>
        <v>-358843.24299999996</v>
      </c>
      <c r="F87" s="37">
        <f t="shared" si="0"/>
        <v>1565046.257</v>
      </c>
      <c r="G87" s="37">
        <f>G93+G95+G96+G98+G99+G100+G101+G102+G104+G105+G107+G108+G110+G111+G116+G119+G122+G109+G126+G129</f>
        <v>218963.45800000001</v>
      </c>
      <c r="H87" s="37">
        <f t="shared" si="251"/>
        <v>1784009.7150000001</v>
      </c>
      <c r="I87" s="37">
        <f>I93+I95+I96+I98+I99+I100+I101+I102+I104+I105+I107+I108+I110+I111+I116+I119+I122+I109+I126+I129</f>
        <v>2506.3020000000001</v>
      </c>
      <c r="J87" s="37">
        <f t="shared" si="252"/>
        <v>1786516.017</v>
      </c>
      <c r="K87" s="37">
        <f>K93+K95+K96+K98+K99+K100+K101+K102+K104+K105+K107+K108+K110+K111+K116+K119+K122+K109+K126+K129</f>
        <v>-8668.4629999999997</v>
      </c>
      <c r="L87" s="37">
        <f t="shared" si="253"/>
        <v>1777847.554</v>
      </c>
      <c r="M87" s="37">
        <f>M93+M95+M96+M98+M99+M100+M101+M102+M104+M105+M107+M108+M110+M111+M116+M119+M122+M109+M126+M129</f>
        <v>0</v>
      </c>
      <c r="N87" s="37">
        <f t="shared" si="254"/>
        <v>1777847.554</v>
      </c>
      <c r="O87" s="37">
        <f>O93+O95+O96+O98+O99+O100+O101+O102+O104+O105+O107+O108+O110+O111+O116+O119+O122+O109+O126+O129</f>
        <v>56691.229000000007</v>
      </c>
      <c r="P87" s="37">
        <f t="shared" si="255"/>
        <v>1834538.7830000001</v>
      </c>
      <c r="Q87" s="37">
        <f>Q93+Q95+Q96+Q98+Q99+Q100+Q101+Q102+Q104+Q105+Q107+Q108+Q110+Q111+Q116+Q119+Q122+Q109+Q126+Q129</f>
        <v>1175.914</v>
      </c>
      <c r="R87" s="37">
        <f t="shared" si="256"/>
        <v>1835714.6970000002</v>
      </c>
      <c r="S87" s="37">
        <f>S93+S95+S96+S98+S99+S100+S101+S102+S104+S105+S107+S108+S110+S111+S116+S119+S122+S109+S126+S129</f>
        <v>10868.319</v>
      </c>
      <c r="T87" s="37">
        <f t="shared" si="257"/>
        <v>1846583.0160000001</v>
      </c>
      <c r="U87" s="37">
        <f>U93+U95+U96+U98+U99+U100+U101+U102+U104+U105+U107+U108+U110+U111+U116+U119+U122+U109+U126+U129</f>
        <v>202.001</v>
      </c>
      <c r="V87" s="37">
        <f t="shared" si="258"/>
        <v>1846785.017</v>
      </c>
      <c r="W87" s="37">
        <f>W93+W95+W96+W98+W99+W100+W101+W102+W104+W105+W107+W108+W110+W111+W116+W119+W122+W109+W126+W129</f>
        <v>91302.62</v>
      </c>
      <c r="X87" s="37">
        <f t="shared" si="259"/>
        <v>1938087.6370000001</v>
      </c>
      <c r="Y87" s="35">
        <f>Y93+Y95+Y96+Y98+Y99+Y100+Y101+Y102+Y104+Y105+Y107+Y108+Y110+Y111+Y116+Y119+Y122+Y109+Y126+Y129</f>
        <v>432.96</v>
      </c>
      <c r="Z87" s="37">
        <f t="shared" si="260"/>
        <v>1938520.5970000001</v>
      </c>
      <c r="AA87" s="37">
        <f>AA93+AA95+AA96+AA98+AA99+AA100+AA101+AA102+AA104+AA105+AA107+AA108+AA110+AA111+AA116+AA119+AA122+AA109+AA126+AA129+AA97+AA103+AA94+AA106+AA132</f>
        <v>-13537.344999999999</v>
      </c>
      <c r="AB87" s="35">
        <f t="shared" si="261"/>
        <v>1924983.2520000001</v>
      </c>
      <c r="AC87" s="37">
        <f t="shared" ref="AC87:AV87" si="277">AC93+AC95+AC96+AC98+AC99+AC100+AC101+AC102+AC104+AC105+AC107+AC108+AC110+AC111+AC116+AC119+AC122</f>
        <v>5543608.1999999993</v>
      </c>
      <c r="AD87" s="37">
        <f>AD93+AD95+AD96+AD98+AD99+AD100+AD101+AD102+AD104+AD105+AD107+AD108+AD110+AD111+AD116+AD119+AD122+AD109+AD126+AD129</f>
        <v>-240261.39999999991</v>
      </c>
      <c r="AE87" s="37">
        <f t="shared" si="12"/>
        <v>5303346.7999999989</v>
      </c>
      <c r="AF87" s="37">
        <f>AF93+AF95+AF96+AF98+AF99+AF100+AF101+AF102+AF104+AF105+AF107+AF108+AF110+AF111+AF116+AF119+AF122+AF109+AF126+AF129</f>
        <v>106538.943</v>
      </c>
      <c r="AG87" s="37">
        <f t="shared" si="262"/>
        <v>5409885.7429999989</v>
      </c>
      <c r="AH87" s="37">
        <f>AH93+AH95+AH96+AH98+AH99+AH100+AH101+AH102+AH104+AH105+AH107+AH108+AH110+AH111+AH116+AH119+AH122+AH109+AH126+AH129</f>
        <v>0</v>
      </c>
      <c r="AI87" s="37">
        <f t="shared" si="263"/>
        <v>5409885.7429999989</v>
      </c>
      <c r="AJ87" s="37">
        <f>AJ93+AJ95+AJ96+AJ98+AJ99+AJ100+AJ101+AJ102+AJ104+AJ105+AJ107+AJ108+AJ110+AJ111+AJ116+AJ119+AJ122+AJ109+AJ126+AJ129</f>
        <v>0</v>
      </c>
      <c r="AK87" s="37">
        <f t="shared" si="264"/>
        <v>5409885.7429999989</v>
      </c>
      <c r="AL87" s="37">
        <f>AL93+AL95+AL96+AL98+AL99+AL100+AL101+AL102+AL104+AL105+AL107+AL108+AL110+AL111+AL116+AL119+AL122+AL109+AL126+AL129</f>
        <v>-196067.99800000002</v>
      </c>
      <c r="AM87" s="37">
        <f t="shared" si="265"/>
        <v>5213817.7449999992</v>
      </c>
      <c r="AN87" s="37">
        <f>AN93+AN95+AN96+AN98+AN99+AN100+AN101+AN102+AN104+AN105+AN107+AN108+AN110+AN111+AN116+AN119+AN122+AN109+AN126+AN129</f>
        <v>0</v>
      </c>
      <c r="AO87" s="37">
        <f t="shared" si="266"/>
        <v>5213817.7449999992</v>
      </c>
      <c r="AP87" s="35">
        <f>AP93+AP95+AP96+AP98+AP99+AP100+AP101+AP102+AP104+AP105+AP107+AP108+AP110+AP111+AP116+AP119+AP122+AP109+AP126+AP129</f>
        <v>-35084.171999999999</v>
      </c>
      <c r="AQ87" s="37">
        <f t="shared" si="267"/>
        <v>5178733.5729999989</v>
      </c>
      <c r="AR87" s="35">
        <f>AR93+AR95+AR96+AR98+AR99+AR100+AR101+AR102+AR104+AR105+AR107+AR108+AR110+AR111+AR116+AR119+AR122+AR109+AR126+AR129</f>
        <v>0</v>
      </c>
      <c r="AS87" s="37">
        <f t="shared" si="268"/>
        <v>5178733.5729999989</v>
      </c>
      <c r="AT87" s="37">
        <f>AT93+AT95+AT96+AT98+AT99+AT100+AT101+AT102+AT104+AT105+AT107+AT108+AT110+AT111+AT116+AT119+AT122+AT109+AT126+AT129+AT97+AT103+AT94+AT106+AT132</f>
        <v>-151549.54699999993</v>
      </c>
      <c r="AU87" s="35">
        <f>AS87+AT87</f>
        <v>5027184.0259999987</v>
      </c>
      <c r="AV87" s="37">
        <f t="shared" si="277"/>
        <v>914608.79999999993</v>
      </c>
      <c r="AW87" s="37">
        <f>AW93+AW95+AW96+AW98+AW99+AW100+AW101+AW102+AW104+AW105+AW107+AW108+AW110+AW111+AW116+AW119+AW122+AW109+AW126+AW129</f>
        <v>0</v>
      </c>
      <c r="AX87" s="37">
        <f t="shared" si="21"/>
        <v>914608.79999999993</v>
      </c>
      <c r="AY87" s="37">
        <f>AY93+AY95+AY96+AY98+AY99+AY100+AY101+AY102+AY104+AY105+AY107+AY108+AY110+AY111+AY116+AY119+AY122+AY109+AY126+AY129</f>
        <v>130724.838</v>
      </c>
      <c r="AZ87" s="37">
        <f t="shared" si="270"/>
        <v>1045333.6379999999</v>
      </c>
      <c r="BA87" s="37">
        <f>BA93+BA95+BA96+BA98+BA99+BA100+BA101+BA102+BA104+BA105+BA107+BA108+BA110+BA111+BA116+BA119+BA122+BA109+BA126+BA129</f>
        <v>0</v>
      </c>
      <c r="BB87" s="37">
        <f t="shared" si="271"/>
        <v>1045333.6379999999</v>
      </c>
      <c r="BC87" s="37">
        <f>BC93+BC95+BC96+BC98+BC99+BC100+BC101+BC102+BC104+BC105+BC107+BC108+BC110+BC111+BC116+BC119+BC122+BC109+BC126+BC129</f>
        <v>0</v>
      </c>
      <c r="BD87" s="37">
        <f t="shared" si="272"/>
        <v>1045333.6379999999</v>
      </c>
      <c r="BE87" s="37">
        <f>BE93+BE95+BE96+BE98+BE99+BE100+BE101+BE102+BE104+BE105+BE107+BE108+BE110+BE111+BE116+BE119+BE122+BE109+BE126+BE129</f>
        <v>50423.485999999997</v>
      </c>
      <c r="BF87" s="37">
        <f t="shared" si="273"/>
        <v>1095757.1239999998</v>
      </c>
      <c r="BG87" s="37">
        <f>BG93+BG95+BG96+BG98+BG99+BG100+BG101+BG102+BG104+BG105+BG107+BG108+BG110+BG111+BG116+BG119+BG122+BG109+BG126+BG129</f>
        <v>0</v>
      </c>
      <c r="BH87" s="37">
        <f t="shared" si="274"/>
        <v>1095757.1239999998</v>
      </c>
      <c r="BI87" s="35">
        <f>BI93+BI95+BI96+BI98+BI99+BI100+BI101+BI102+BI104+BI105+BI107+BI108+BI110+BI111+BI116+BI119+BI122+BI109+BI126+BI129</f>
        <v>35084.171999999999</v>
      </c>
      <c r="BJ87" s="37">
        <f t="shared" si="275"/>
        <v>1130841.2959999999</v>
      </c>
      <c r="BK87" s="37">
        <f>BK93+BK95+BK96+BK98+BK99+BK100+BK101+BK102+BK104+BK105+BK107+BK108+BK110+BK111+BK116+BK119+BK122+BK109+BK126+BK129+BK97+BK103+BK94+BK106+BK132</f>
        <v>-7736.1820000000007</v>
      </c>
      <c r="BL87" s="35">
        <f t="shared" si="276"/>
        <v>1123105.1139999998</v>
      </c>
      <c r="BM87" s="31"/>
      <c r="BN87" s="24"/>
      <c r="BO87" s="17"/>
    </row>
    <row r="88" spans="1:67" x14ac:dyDescent="0.3">
      <c r="A88" s="1"/>
      <c r="B88" s="7" t="s">
        <v>5</v>
      </c>
      <c r="C88" s="6"/>
      <c r="D88" s="36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5"/>
      <c r="Z88" s="37"/>
      <c r="AA88" s="37"/>
      <c r="AB88" s="35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5"/>
      <c r="AQ88" s="37"/>
      <c r="AR88" s="35"/>
      <c r="AS88" s="37"/>
      <c r="AT88" s="37"/>
      <c r="AU88" s="35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5"/>
      <c r="BJ88" s="37"/>
      <c r="BK88" s="37"/>
      <c r="BL88" s="35"/>
      <c r="BM88" s="31"/>
      <c r="BN88" s="24"/>
      <c r="BO88" s="17"/>
    </row>
    <row r="89" spans="1:67" s="18" customFormat="1" hidden="1" x14ac:dyDescent="0.3">
      <c r="A89" s="16"/>
      <c r="B89" s="19" t="s">
        <v>6</v>
      </c>
      <c r="C89" s="22"/>
      <c r="D89" s="36">
        <f>D93+D95+D96+D98+D99+D100+D101+D102+D104+D108+D105+D107+D110+D113</f>
        <v>466242.5</v>
      </c>
      <c r="E89" s="37">
        <f>E93+E95+E96+E98+E99+E100+E101+E102+E104+E108+E105+E107+E110+E113+E109</f>
        <v>-14166.442999999999</v>
      </c>
      <c r="F89" s="37">
        <f t="shared" si="0"/>
        <v>452076.05700000003</v>
      </c>
      <c r="G89" s="37">
        <f>G93+G95+G96+G98+G99+G100+G101+G102+G104+G108+G105+G107+G110+G113+G109</f>
        <v>218963.45800000001</v>
      </c>
      <c r="H89" s="37">
        <f t="shared" ref="H89:H111" si="278">F89+G89</f>
        <v>671039.51500000001</v>
      </c>
      <c r="I89" s="37">
        <f>I93+I95+I96+I98+I99+I100+I101+I102+I104+I108+I105+I107+I110+I113+I109</f>
        <v>2506.3020000000001</v>
      </c>
      <c r="J89" s="37">
        <f t="shared" ref="J89:J111" si="279">H89+I89</f>
        <v>673545.81700000004</v>
      </c>
      <c r="K89" s="37">
        <f>K93+K95+K96+K98+K99+K100+K101+K102+K104+K108+K105+K107+K110+K113+K109</f>
        <v>-8668.4629999999997</v>
      </c>
      <c r="L89" s="37">
        <f t="shared" ref="L89:L111" si="280">J89+K89</f>
        <v>664877.35400000005</v>
      </c>
      <c r="M89" s="37">
        <f>M93+M95+M96+M98+M99+M100+M101+M102+M104+M108+M105+M107+M110+M113+M109</f>
        <v>0</v>
      </c>
      <c r="N89" s="37">
        <f t="shared" ref="N89:N111" si="281">L89+M89</f>
        <v>664877.35400000005</v>
      </c>
      <c r="O89" s="37">
        <f>O93+O95+O96+O98+O99+O100+O101+O102+O104+O108+O105+O107+O110+O113+O109</f>
        <v>48359.987000000001</v>
      </c>
      <c r="P89" s="37">
        <f t="shared" ref="P89:P111" si="282">N89+O89</f>
        <v>713237.34100000001</v>
      </c>
      <c r="Q89" s="37">
        <f>Q93+Q95+Q96+Q98+Q99+Q100+Q101+Q102+Q104+Q108+Q105+Q107+Q110+Q113+Q109</f>
        <v>1175.914</v>
      </c>
      <c r="R89" s="37">
        <f t="shared" ref="R89:R111" si="283">P89+Q89</f>
        <v>714413.255</v>
      </c>
      <c r="S89" s="37">
        <f>S93+S95+S96+S98+S99+S100+S101+S102+S104+S108+S105+S107+S110+S113+S109</f>
        <v>10868.319</v>
      </c>
      <c r="T89" s="37">
        <f t="shared" ref="T89:T111" si="284">R89+S89</f>
        <v>725281.57400000002</v>
      </c>
      <c r="U89" s="37">
        <f>U93+U95+U96+U98+U99+U100+U101+U102+U104+U108+U105+U107+U110+U113+U109</f>
        <v>202.001</v>
      </c>
      <c r="V89" s="37">
        <f t="shared" ref="V89:V111" si="285">T89+U89</f>
        <v>725483.57500000007</v>
      </c>
      <c r="W89" s="37">
        <f>W93+W95+W96+W98+W99+W100+W101+W102+W104+W108+W105+W107+W110+W113+W109</f>
        <v>91302.62</v>
      </c>
      <c r="X89" s="37">
        <f t="shared" ref="X89:X111" si="286">V89+W89</f>
        <v>816786.19500000007</v>
      </c>
      <c r="Y89" s="35">
        <f>Y93+Y95+Y96+Y98+Y99+Y100+Y101+Y102+Y104+Y108+Y105+Y107+Y110+Y113+Y109</f>
        <v>432.96</v>
      </c>
      <c r="Z89" s="37">
        <f t="shared" ref="Z89:Z111" si="287">X89+Y89</f>
        <v>817219.15500000003</v>
      </c>
      <c r="AA89" s="37">
        <f>AA93+AA95+AA96+AA98+AA99+AA100+AA101+AA102+AA104+AA108+AA105+AA107+AA110+AA113+AA109+AA97+AA103+AA94+AA106+AA132</f>
        <v>-13537.344999999999</v>
      </c>
      <c r="AB89" s="37">
        <f t="shared" ref="AB89:AB111" si="288">Z89+AA89</f>
        <v>803681.81</v>
      </c>
      <c r="AC89" s="37">
        <f t="shared" ref="AC89:AV89" si="289">AC93+AC95+AC96+AC98+AC99+AC100+AC101+AC102+AC104+AC108+AC105+AC107+AC110+AC113</f>
        <v>483024.19999999995</v>
      </c>
      <c r="AD89" s="37">
        <f>AD93+AD95+AD96+AD98+AD99+AD100+AD101+AD102+AD104+AD108+AD105+AD107+AD110+AD113+AD109</f>
        <v>10457.099999999999</v>
      </c>
      <c r="AE89" s="37">
        <f t="shared" si="12"/>
        <v>493481.29999999993</v>
      </c>
      <c r="AF89" s="37">
        <f>AF93+AF95+AF96+AF98+AF99+AF100+AF101+AF102+AF104+AF108+AF105+AF107+AF110+AF113+AF109</f>
        <v>106538.943</v>
      </c>
      <c r="AG89" s="37">
        <f t="shared" ref="AG89:AG111" si="290">AE89+AF89</f>
        <v>600020.2429999999</v>
      </c>
      <c r="AH89" s="37">
        <f>AH93+AH95+AH96+AH98+AH99+AH100+AH101+AH102+AH104+AH108+AH105+AH107+AH110+AH113+AH109</f>
        <v>0</v>
      </c>
      <c r="AI89" s="37">
        <f t="shared" ref="AI89:AI111" si="291">AG89+AH89</f>
        <v>600020.2429999999</v>
      </c>
      <c r="AJ89" s="37">
        <f>AJ93+AJ95+AJ96+AJ98+AJ99+AJ100+AJ101+AJ102+AJ104+AJ108+AJ105+AJ107+AJ110+AJ113+AJ109</f>
        <v>0</v>
      </c>
      <c r="AK89" s="37">
        <f t="shared" ref="AK89:AK111" si="292">AI89+AJ89</f>
        <v>600020.2429999999</v>
      </c>
      <c r="AL89" s="37">
        <f>AL93+AL95+AL96+AL98+AL99+AL100+AL101+AL102+AL104+AL108+AL105+AL107+AL110+AL113+AL109</f>
        <v>0</v>
      </c>
      <c r="AM89" s="37">
        <f t="shared" ref="AM89:AM111" si="293">AK89+AL89</f>
        <v>600020.2429999999</v>
      </c>
      <c r="AN89" s="37">
        <f>AN93+AN95+AN96+AN98+AN99+AN100+AN101+AN102+AN104+AN108+AN105+AN107+AN110+AN113+AN109</f>
        <v>0</v>
      </c>
      <c r="AO89" s="37">
        <f t="shared" ref="AO89:AO111" si="294">AM89+AN89</f>
        <v>600020.2429999999</v>
      </c>
      <c r="AP89" s="35">
        <f>AP93+AP95+AP96+AP98+AP99+AP100+AP101+AP102+AP104+AP108+AP105+AP107+AP110+AP113+AP109</f>
        <v>-35084.171999999999</v>
      </c>
      <c r="AQ89" s="37">
        <f t="shared" ref="AQ89:AQ111" si="295">AO89+AP89</f>
        <v>564936.07099999988</v>
      </c>
      <c r="AR89" s="35">
        <f>AR93+AR95+AR96+AR98+AR99+AR100+AR101+AR102+AR104+AR108+AR105+AR107+AR110+AR113+AR109</f>
        <v>0</v>
      </c>
      <c r="AS89" s="37">
        <f t="shared" ref="AS89:AS111" si="296">AQ89+AR89</f>
        <v>564936.07099999988</v>
      </c>
      <c r="AT89" s="37">
        <f>AT93+AT95+AT96+AT98+AT99+AT100+AT101+AT102+AT104+AT108+AT105+AT107+AT110+AT113+AT109+AT97+AT103+AT94+AT106+AT132</f>
        <v>-151549.54699999993</v>
      </c>
      <c r="AU89" s="37">
        <f t="shared" ref="AU89:AU111" si="297">AS89+AT89</f>
        <v>413386.52399999998</v>
      </c>
      <c r="AV89" s="37">
        <f t="shared" si="289"/>
        <v>554000</v>
      </c>
      <c r="AW89" s="37">
        <f>AW93+AW95+AW96+AW98+AW99+AW100+AW101+AW102+AW104+AW108+AW105+AW107+AW110+AW113+AW109</f>
        <v>0</v>
      </c>
      <c r="AX89" s="37">
        <f t="shared" si="21"/>
        <v>554000</v>
      </c>
      <c r="AY89" s="37">
        <f>AY93+AY95+AY96+AY98+AY99+AY100+AY101+AY102+AY104+AY108+AY105+AY107+AY110+AY113+AY109</f>
        <v>130724.838</v>
      </c>
      <c r="AZ89" s="37">
        <f t="shared" ref="AZ89:AZ111" si="298">AX89+AY89</f>
        <v>684724.83799999999</v>
      </c>
      <c r="BA89" s="37">
        <f>BA93+BA95+BA96+BA98+BA99+BA100+BA101+BA102+BA104+BA108+BA105+BA107+BA110+BA113+BA109</f>
        <v>0</v>
      </c>
      <c r="BB89" s="37">
        <f t="shared" ref="BB89:BB111" si="299">AZ89+BA89</f>
        <v>684724.83799999999</v>
      </c>
      <c r="BC89" s="37">
        <f>BC93+BC95+BC96+BC98+BC99+BC100+BC101+BC102+BC104+BC108+BC105+BC107+BC110+BC113+BC109</f>
        <v>0</v>
      </c>
      <c r="BD89" s="37">
        <f t="shared" ref="BD89:BD111" si="300">BB89+BC89</f>
        <v>684724.83799999999</v>
      </c>
      <c r="BE89" s="37">
        <f>BE93+BE95+BE96+BE98+BE99+BE100+BE101+BE102+BE104+BE108+BE105+BE107+BE110+BE113+BE109</f>
        <v>0</v>
      </c>
      <c r="BF89" s="37">
        <f t="shared" ref="BF89:BF111" si="301">BD89+BE89</f>
        <v>684724.83799999999</v>
      </c>
      <c r="BG89" s="37">
        <f>BG93+BG95+BG96+BG98+BG99+BG100+BG101+BG102+BG104+BG108+BG105+BG107+BG110+BG113+BG109</f>
        <v>0</v>
      </c>
      <c r="BH89" s="37">
        <f t="shared" ref="BH89:BH111" si="302">BF89+BG89</f>
        <v>684724.83799999999</v>
      </c>
      <c r="BI89" s="35">
        <f>BI93+BI95+BI96+BI98+BI99+BI100+BI101+BI102+BI104+BI108+BI105+BI107+BI110+BI113+BI109</f>
        <v>35084.171999999999</v>
      </c>
      <c r="BJ89" s="37">
        <f t="shared" ref="BJ89:BJ111" si="303">BH89+BI89</f>
        <v>719809.01</v>
      </c>
      <c r="BK89" s="37">
        <f>BK93+BK95+BK96+BK98+BK99+BK100+BK101+BK102+BK104+BK108+BK105+BK107+BK110+BK113+BK109+BK97+BK103+BK94+BK106+BK132</f>
        <v>-7736.1820000000007</v>
      </c>
      <c r="BL89" s="37">
        <f t="shared" ref="BL89:BL111" si="304">BJ89+BK89</f>
        <v>712072.82799999998</v>
      </c>
      <c r="BM89" s="31"/>
      <c r="BN89" s="24" t="s">
        <v>50</v>
      </c>
      <c r="BO89" s="17"/>
    </row>
    <row r="90" spans="1:67" x14ac:dyDescent="0.3">
      <c r="A90" s="1"/>
      <c r="B90" s="59" t="s">
        <v>12</v>
      </c>
      <c r="C90" s="6"/>
      <c r="D90" s="36">
        <f>D114+D121+D124</f>
        <v>212318</v>
      </c>
      <c r="E90" s="37">
        <f>E114+E121+E124</f>
        <v>0</v>
      </c>
      <c r="F90" s="37">
        <f t="shared" si="0"/>
        <v>212318</v>
      </c>
      <c r="G90" s="37">
        <f>G114+G121+G124</f>
        <v>0</v>
      </c>
      <c r="H90" s="37">
        <f t="shared" si="278"/>
        <v>212318</v>
      </c>
      <c r="I90" s="37">
        <f>I114+I121+I124</f>
        <v>0</v>
      </c>
      <c r="J90" s="37">
        <f t="shared" si="279"/>
        <v>212318</v>
      </c>
      <c r="K90" s="37">
        <f>K114+K121+K124</f>
        <v>0</v>
      </c>
      <c r="L90" s="37">
        <f t="shared" si="280"/>
        <v>212318</v>
      </c>
      <c r="M90" s="37">
        <f>M114+M121+M124</f>
        <v>0</v>
      </c>
      <c r="N90" s="37">
        <f t="shared" si="281"/>
        <v>212318</v>
      </c>
      <c r="O90" s="37">
        <f>O114+O121+O124</f>
        <v>1056.8</v>
      </c>
      <c r="P90" s="37">
        <f t="shared" si="282"/>
        <v>213374.8</v>
      </c>
      <c r="Q90" s="37">
        <f>Q114+Q121+Q124</f>
        <v>0</v>
      </c>
      <c r="R90" s="37">
        <f t="shared" si="283"/>
        <v>213374.8</v>
      </c>
      <c r="S90" s="37">
        <f>S114+S121+S124</f>
        <v>0</v>
      </c>
      <c r="T90" s="37">
        <f t="shared" si="284"/>
        <v>213374.8</v>
      </c>
      <c r="U90" s="37">
        <f>U114+U121+U124</f>
        <v>0</v>
      </c>
      <c r="V90" s="37">
        <f t="shared" si="285"/>
        <v>213374.8</v>
      </c>
      <c r="W90" s="37">
        <f>W114+W121+W124</f>
        <v>0</v>
      </c>
      <c r="X90" s="37">
        <f t="shared" si="286"/>
        <v>213374.8</v>
      </c>
      <c r="Y90" s="35">
        <f>Y114+Y121+Y124</f>
        <v>0</v>
      </c>
      <c r="Z90" s="37">
        <f t="shared" si="287"/>
        <v>213374.8</v>
      </c>
      <c r="AA90" s="37">
        <f>AA114+AA121+AA124</f>
        <v>0</v>
      </c>
      <c r="AB90" s="35">
        <f t="shared" si="288"/>
        <v>213374.8</v>
      </c>
      <c r="AC90" s="37">
        <f t="shared" ref="AC90:AW90" si="305">AC114+AC121+AC124</f>
        <v>216563.8</v>
      </c>
      <c r="AD90" s="37">
        <f t="shared" ref="AD90:AF90" si="306">AD114+AD121+AD124</f>
        <v>0</v>
      </c>
      <c r="AE90" s="37">
        <f t="shared" si="12"/>
        <v>216563.8</v>
      </c>
      <c r="AF90" s="37">
        <f t="shared" si="306"/>
        <v>0</v>
      </c>
      <c r="AG90" s="37">
        <f t="shared" si="290"/>
        <v>216563.8</v>
      </c>
      <c r="AH90" s="37">
        <f t="shared" ref="AH90:AJ90" si="307">AH114+AH121+AH124</f>
        <v>0</v>
      </c>
      <c r="AI90" s="37">
        <f t="shared" si="291"/>
        <v>216563.8</v>
      </c>
      <c r="AJ90" s="37">
        <f t="shared" si="307"/>
        <v>0</v>
      </c>
      <c r="AK90" s="37">
        <f t="shared" si="292"/>
        <v>216563.8</v>
      </c>
      <c r="AL90" s="37">
        <f t="shared" ref="AL90:AN90" si="308">AL114+AL121+AL124</f>
        <v>-75909.899000000005</v>
      </c>
      <c r="AM90" s="37">
        <f t="shared" si="293"/>
        <v>140653.90099999998</v>
      </c>
      <c r="AN90" s="37">
        <f t="shared" si="308"/>
        <v>0</v>
      </c>
      <c r="AO90" s="37">
        <f t="shared" si="294"/>
        <v>140653.90099999998</v>
      </c>
      <c r="AP90" s="35">
        <f t="shared" ref="AP90:AR90" si="309">AP114+AP121+AP124</f>
        <v>0</v>
      </c>
      <c r="AQ90" s="37">
        <f t="shared" si="295"/>
        <v>140653.90099999998</v>
      </c>
      <c r="AR90" s="35">
        <f t="shared" si="309"/>
        <v>0</v>
      </c>
      <c r="AS90" s="37">
        <f t="shared" si="296"/>
        <v>140653.90099999998</v>
      </c>
      <c r="AT90" s="37">
        <f t="shared" ref="AT90" si="310">AT114+AT121+AT124</f>
        <v>0</v>
      </c>
      <c r="AU90" s="35">
        <f t="shared" si="297"/>
        <v>140653.90099999998</v>
      </c>
      <c r="AV90" s="37">
        <f t="shared" si="305"/>
        <v>261356.10000000003</v>
      </c>
      <c r="AW90" s="37">
        <f t="shared" si="305"/>
        <v>0</v>
      </c>
      <c r="AX90" s="37">
        <f t="shared" si="21"/>
        <v>261356.10000000003</v>
      </c>
      <c r="AY90" s="37">
        <f t="shared" ref="AY90:BA90" si="311">AY114+AY121+AY124</f>
        <v>0</v>
      </c>
      <c r="AZ90" s="37">
        <f t="shared" si="298"/>
        <v>261356.10000000003</v>
      </c>
      <c r="BA90" s="37">
        <f t="shared" si="311"/>
        <v>0</v>
      </c>
      <c r="BB90" s="37">
        <f t="shared" si="299"/>
        <v>261356.10000000003</v>
      </c>
      <c r="BC90" s="37">
        <f t="shared" ref="BC90:BE90" si="312">BC114+BC121+BC124</f>
        <v>0</v>
      </c>
      <c r="BD90" s="37">
        <f t="shared" si="300"/>
        <v>261356.10000000003</v>
      </c>
      <c r="BE90" s="37">
        <f t="shared" si="312"/>
        <v>50423.485999999997</v>
      </c>
      <c r="BF90" s="37">
        <f t="shared" si="301"/>
        <v>311779.58600000001</v>
      </c>
      <c r="BG90" s="37">
        <f t="shared" ref="BG90:BI90" si="313">BG114+BG121+BG124</f>
        <v>0</v>
      </c>
      <c r="BH90" s="37">
        <f t="shared" si="302"/>
        <v>311779.58600000001</v>
      </c>
      <c r="BI90" s="35">
        <f t="shared" si="313"/>
        <v>0</v>
      </c>
      <c r="BJ90" s="37">
        <f t="shared" si="303"/>
        <v>311779.58600000001</v>
      </c>
      <c r="BK90" s="37">
        <f t="shared" ref="BK90" si="314">BK114+BK121+BK124</f>
        <v>0</v>
      </c>
      <c r="BL90" s="35">
        <f t="shared" si="304"/>
        <v>311779.58600000001</v>
      </c>
      <c r="BM90" s="31"/>
      <c r="BN90" s="24"/>
      <c r="BO90" s="17"/>
    </row>
    <row r="91" spans="1:67" x14ac:dyDescent="0.3">
      <c r="A91" s="1"/>
      <c r="B91" s="59" t="s">
        <v>19</v>
      </c>
      <c r="C91" s="6"/>
      <c r="D91" s="36">
        <f>D125</f>
        <v>107290.7</v>
      </c>
      <c r="E91" s="37">
        <f>E125</f>
        <v>0</v>
      </c>
      <c r="F91" s="37">
        <f t="shared" si="0"/>
        <v>107290.7</v>
      </c>
      <c r="G91" s="37">
        <f>G125</f>
        <v>0</v>
      </c>
      <c r="H91" s="37">
        <f t="shared" si="278"/>
        <v>107290.7</v>
      </c>
      <c r="I91" s="37">
        <f>I125</f>
        <v>0</v>
      </c>
      <c r="J91" s="37">
        <f t="shared" si="279"/>
        <v>107290.7</v>
      </c>
      <c r="K91" s="37">
        <f>K125</f>
        <v>0</v>
      </c>
      <c r="L91" s="37">
        <f t="shared" si="280"/>
        <v>107290.7</v>
      </c>
      <c r="M91" s="37">
        <f>M125</f>
        <v>0</v>
      </c>
      <c r="N91" s="37">
        <f t="shared" si="281"/>
        <v>107290.7</v>
      </c>
      <c r="O91" s="37">
        <f>O125</f>
        <v>0</v>
      </c>
      <c r="P91" s="37">
        <f t="shared" si="282"/>
        <v>107290.7</v>
      </c>
      <c r="Q91" s="37">
        <f>Q125</f>
        <v>0</v>
      </c>
      <c r="R91" s="37">
        <f t="shared" si="283"/>
        <v>107290.7</v>
      </c>
      <c r="S91" s="37">
        <f>S125</f>
        <v>0</v>
      </c>
      <c r="T91" s="37">
        <f t="shared" si="284"/>
        <v>107290.7</v>
      </c>
      <c r="U91" s="37">
        <f>U125</f>
        <v>0</v>
      </c>
      <c r="V91" s="37">
        <f t="shared" si="285"/>
        <v>107290.7</v>
      </c>
      <c r="W91" s="37">
        <f>W125</f>
        <v>0</v>
      </c>
      <c r="X91" s="37">
        <f t="shared" si="286"/>
        <v>107290.7</v>
      </c>
      <c r="Y91" s="35">
        <f>Y125</f>
        <v>0</v>
      </c>
      <c r="Z91" s="37">
        <f t="shared" si="287"/>
        <v>107290.7</v>
      </c>
      <c r="AA91" s="37">
        <f>AA125</f>
        <v>0</v>
      </c>
      <c r="AB91" s="35">
        <f t="shared" si="288"/>
        <v>107290.7</v>
      </c>
      <c r="AC91" s="37">
        <f t="shared" ref="AC91:AW91" si="315">AC125</f>
        <v>103845.8</v>
      </c>
      <c r="AD91" s="37">
        <f t="shared" ref="AD91:AF91" si="316">AD125</f>
        <v>0</v>
      </c>
      <c r="AE91" s="37">
        <f t="shared" si="12"/>
        <v>103845.8</v>
      </c>
      <c r="AF91" s="37">
        <f t="shared" si="316"/>
        <v>0</v>
      </c>
      <c r="AG91" s="37">
        <f t="shared" si="290"/>
        <v>103845.8</v>
      </c>
      <c r="AH91" s="37">
        <f t="shared" ref="AH91:AJ91" si="317">AH125</f>
        <v>0</v>
      </c>
      <c r="AI91" s="37">
        <f t="shared" si="291"/>
        <v>103845.8</v>
      </c>
      <c r="AJ91" s="37">
        <f t="shared" si="317"/>
        <v>0</v>
      </c>
      <c r="AK91" s="37">
        <f t="shared" si="292"/>
        <v>103845.8</v>
      </c>
      <c r="AL91" s="37">
        <f t="shared" ref="AL91:AN91" si="318">AL125</f>
        <v>0</v>
      </c>
      <c r="AM91" s="37">
        <f t="shared" si="293"/>
        <v>103845.8</v>
      </c>
      <c r="AN91" s="37">
        <f t="shared" si="318"/>
        <v>0</v>
      </c>
      <c r="AO91" s="37">
        <f t="shared" si="294"/>
        <v>103845.8</v>
      </c>
      <c r="AP91" s="35">
        <f t="shared" ref="AP91:AR91" si="319">AP125</f>
        <v>0</v>
      </c>
      <c r="AQ91" s="37">
        <f t="shared" si="295"/>
        <v>103845.8</v>
      </c>
      <c r="AR91" s="35">
        <f t="shared" si="319"/>
        <v>0</v>
      </c>
      <c r="AS91" s="37">
        <f t="shared" si="296"/>
        <v>103845.8</v>
      </c>
      <c r="AT91" s="37">
        <f t="shared" ref="AT91" si="320">AT125</f>
        <v>0</v>
      </c>
      <c r="AU91" s="35">
        <f t="shared" si="297"/>
        <v>103845.8</v>
      </c>
      <c r="AV91" s="37">
        <f t="shared" si="315"/>
        <v>99252.7</v>
      </c>
      <c r="AW91" s="37">
        <f t="shared" si="315"/>
        <v>0</v>
      </c>
      <c r="AX91" s="37">
        <f t="shared" si="21"/>
        <v>99252.7</v>
      </c>
      <c r="AY91" s="37">
        <f t="shared" ref="AY91:BA91" si="321">AY125</f>
        <v>0</v>
      </c>
      <c r="AZ91" s="37">
        <f t="shared" si="298"/>
        <v>99252.7</v>
      </c>
      <c r="BA91" s="37">
        <f t="shared" si="321"/>
        <v>0</v>
      </c>
      <c r="BB91" s="37">
        <f t="shared" si="299"/>
        <v>99252.7</v>
      </c>
      <c r="BC91" s="37">
        <f t="shared" ref="BC91:BE91" si="322">BC125</f>
        <v>0</v>
      </c>
      <c r="BD91" s="37">
        <f t="shared" si="300"/>
        <v>99252.7</v>
      </c>
      <c r="BE91" s="37">
        <f t="shared" si="322"/>
        <v>0</v>
      </c>
      <c r="BF91" s="37">
        <f t="shared" si="301"/>
        <v>99252.7</v>
      </c>
      <c r="BG91" s="37">
        <f t="shared" ref="BG91:BI91" si="323">BG125</f>
        <v>0</v>
      </c>
      <c r="BH91" s="37">
        <f t="shared" si="302"/>
        <v>99252.7</v>
      </c>
      <c r="BI91" s="35">
        <f t="shared" si="323"/>
        <v>0</v>
      </c>
      <c r="BJ91" s="37">
        <f t="shared" si="303"/>
        <v>99252.7</v>
      </c>
      <c r="BK91" s="37">
        <f t="shared" ref="BK91" si="324">BK125</f>
        <v>0</v>
      </c>
      <c r="BL91" s="35">
        <f t="shared" si="304"/>
        <v>99252.7</v>
      </c>
      <c r="BM91" s="31"/>
      <c r="BN91" s="24"/>
      <c r="BO91" s="17"/>
    </row>
    <row r="92" spans="1:67" ht="37.5" x14ac:dyDescent="0.3">
      <c r="A92" s="1"/>
      <c r="B92" s="59" t="s">
        <v>26</v>
      </c>
      <c r="C92" s="6"/>
      <c r="D92" s="36">
        <f>D115+D118</f>
        <v>1138038.3</v>
      </c>
      <c r="E92" s="37">
        <f>E115+E118+E128+E131</f>
        <v>-344676.79999999993</v>
      </c>
      <c r="F92" s="37">
        <f t="shared" si="0"/>
        <v>793361.50000000012</v>
      </c>
      <c r="G92" s="37">
        <f>G115+G118+G128+G131</f>
        <v>0</v>
      </c>
      <c r="H92" s="37">
        <f t="shared" si="278"/>
        <v>793361.50000000012</v>
      </c>
      <c r="I92" s="37">
        <f>I115+I118+I128+I131</f>
        <v>0</v>
      </c>
      <c r="J92" s="37">
        <f t="shared" si="279"/>
        <v>793361.50000000012</v>
      </c>
      <c r="K92" s="37">
        <f>K115+K118+K128+K131</f>
        <v>0</v>
      </c>
      <c r="L92" s="37">
        <f t="shared" si="280"/>
        <v>793361.50000000012</v>
      </c>
      <c r="M92" s="37">
        <f>M115+M118+M128+M131</f>
        <v>0</v>
      </c>
      <c r="N92" s="37">
        <f t="shared" si="281"/>
        <v>793361.50000000012</v>
      </c>
      <c r="O92" s="37">
        <f>O115+O118+O128+O131</f>
        <v>7274.442</v>
      </c>
      <c r="P92" s="37">
        <f t="shared" si="282"/>
        <v>800635.94200000016</v>
      </c>
      <c r="Q92" s="37">
        <f>Q115+Q118+Q128+Q131</f>
        <v>0</v>
      </c>
      <c r="R92" s="37">
        <f t="shared" si="283"/>
        <v>800635.94200000016</v>
      </c>
      <c r="S92" s="37">
        <f>S115+S118+S128+S131</f>
        <v>0</v>
      </c>
      <c r="T92" s="37">
        <f t="shared" si="284"/>
        <v>800635.94200000016</v>
      </c>
      <c r="U92" s="37">
        <f>U115+U118+U128+U131</f>
        <v>0</v>
      </c>
      <c r="V92" s="37">
        <f t="shared" si="285"/>
        <v>800635.94200000016</v>
      </c>
      <c r="W92" s="37">
        <f>W115+W118+W128+W131</f>
        <v>0</v>
      </c>
      <c r="X92" s="37">
        <f t="shared" si="286"/>
        <v>800635.94200000016</v>
      </c>
      <c r="Y92" s="35">
        <f>Y115+Y118+Y128+Y131</f>
        <v>0</v>
      </c>
      <c r="Z92" s="37">
        <f t="shared" si="287"/>
        <v>800635.94200000016</v>
      </c>
      <c r="AA92" s="37">
        <f>AA115+AA118+AA128+AA131</f>
        <v>0</v>
      </c>
      <c r="AB92" s="35">
        <f t="shared" si="288"/>
        <v>800635.94200000016</v>
      </c>
      <c r="AC92" s="37">
        <f t="shared" ref="AC92:AV92" si="325">AC115+AC118</f>
        <v>4740174.3999999994</v>
      </c>
      <c r="AD92" s="37">
        <f>AD115+AD118+AD128+AD131</f>
        <v>-250718.5</v>
      </c>
      <c r="AE92" s="37">
        <f t="shared" si="12"/>
        <v>4489455.8999999994</v>
      </c>
      <c r="AF92" s="37">
        <f>AF115+AF118+AF128+AF131</f>
        <v>0</v>
      </c>
      <c r="AG92" s="37">
        <f t="shared" si="290"/>
        <v>4489455.8999999994</v>
      </c>
      <c r="AH92" s="37">
        <f>AH115+AH118+AH128+AH131</f>
        <v>0</v>
      </c>
      <c r="AI92" s="37">
        <f t="shared" si="291"/>
        <v>4489455.8999999994</v>
      </c>
      <c r="AJ92" s="37">
        <f>AJ115+AJ118+AJ128+AJ131</f>
        <v>0</v>
      </c>
      <c r="AK92" s="37">
        <f t="shared" si="292"/>
        <v>4489455.8999999994</v>
      </c>
      <c r="AL92" s="37">
        <f>AL115+AL118+AL128+AL131</f>
        <v>-120158.099</v>
      </c>
      <c r="AM92" s="37">
        <f t="shared" si="293"/>
        <v>4369297.800999999</v>
      </c>
      <c r="AN92" s="37">
        <f>AN115+AN118+AN128+AN131</f>
        <v>0</v>
      </c>
      <c r="AO92" s="37">
        <f t="shared" si="294"/>
        <v>4369297.800999999</v>
      </c>
      <c r="AP92" s="35">
        <f>AP115+AP118+AP128+AP131</f>
        <v>0</v>
      </c>
      <c r="AQ92" s="37">
        <f t="shared" si="295"/>
        <v>4369297.800999999</v>
      </c>
      <c r="AR92" s="35">
        <f>AR115+AR118+AR128+AR131</f>
        <v>0</v>
      </c>
      <c r="AS92" s="37">
        <f t="shared" si="296"/>
        <v>4369297.800999999</v>
      </c>
      <c r="AT92" s="37">
        <f>AT115+AT118+AT128+AT131</f>
        <v>0</v>
      </c>
      <c r="AU92" s="35">
        <f t="shared" si="297"/>
        <v>4369297.800999999</v>
      </c>
      <c r="AV92" s="37">
        <f t="shared" si="325"/>
        <v>0</v>
      </c>
      <c r="AW92" s="37">
        <f>AW115+AW118+AW128+AW131</f>
        <v>0</v>
      </c>
      <c r="AX92" s="37">
        <f t="shared" si="21"/>
        <v>0</v>
      </c>
      <c r="AY92" s="37">
        <f>AY115+AY118+AY128+AY131</f>
        <v>0</v>
      </c>
      <c r="AZ92" s="37">
        <f t="shared" si="298"/>
        <v>0</v>
      </c>
      <c r="BA92" s="37">
        <f>BA115+BA118+BA128+BA131</f>
        <v>0</v>
      </c>
      <c r="BB92" s="37">
        <f t="shared" si="299"/>
        <v>0</v>
      </c>
      <c r="BC92" s="37">
        <f>BC115+BC118+BC128+BC131</f>
        <v>0</v>
      </c>
      <c r="BD92" s="37">
        <f t="shared" si="300"/>
        <v>0</v>
      </c>
      <c r="BE92" s="37">
        <f>BE115+BE118+BE128+BE131</f>
        <v>0</v>
      </c>
      <c r="BF92" s="37">
        <f t="shared" si="301"/>
        <v>0</v>
      </c>
      <c r="BG92" s="37">
        <f>BG115+BG118+BG128+BG131</f>
        <v>0</v>
      </c>
      <c r="BH92" s="37">
        <f t="shared" si="302"/>
        <v>0</v>
      </c>
      <c r="BI92" s="35">
        <f>BI115+BI118+BI128+BI131</f>
        <v>0</v>
      </c>
      <c r="BJ92" s="37">
        <f t="shared" si="303"/>
        <v>0</v>
      </c>
      <c r="BK92" s="37">
        <f>BK115+BK118+BK128+BK131</f>
        <v>0</v>
      </c>
      <c r="BL92" s="35">
        <f t="shared" si="304"/>
        <v>0</v>
      </c>
      <c r="BM92" s="31"/>
      <c r="BN92" s="24"/>
      <c r="BO92" s="17"/>
    </row>
    <row r="93" spans="1:67" ht="56.25" x14ac:dyDescent="0.3">
      <c r="A93" s="118" t="s">
        <v>135</v>
      </c>
      <c r="B93" s="114" t="s">
        <v>92</v>
      </c>
      <c r="C93" s="6" t="s">
        <v>32</v>
      </c>
      <c r="D93" s="35">
        <v>0</v>
      </c>
      <c r="E93" s="35"/>
      <c r="F93" s="35">
        <f t="shared" si="0"/>
        <v>0</v>
      </c>
      <c r="G93" s="35"/>
      <c r="H93" s="35">
        <f t="shared" si="278"/>
        <v>0</v>
      </c>
      <c r="I93" s="35"/>
      <c r="J93" s="35">
        <f t="shared" si="279"/>
        <v>0</v>
      </c>
      <c r="K93" s="35"/>
      <c r="L93" s="35">
        <f t="shared" si="280"/>
        <v>0</v>
      </c>
      <c r="M93" s="35"/>
      <c r="N93" s="35">
        <f t="shared" si="281"/>
        <v>0</v>
      </c>
      <c r="O93" s="78"/>
      <c r="P93" s="35">
        <f t="shared" si="282"/>
        <v>0</v>
      </c>
      <c r="Q93" s="35"/>
      <c r="R93" s="35">
        <f t="shared" si="283"/>
        <v>0</v>
      </c>
      <c r="S93" s="35"/>
      <c r="T93" s="35">
        <f t="shared" si="284"/>
        <v>0</v>
      </c>
      <c r="U93" s="35"/>
      <c r="V93" s="35">
        <f t="shared" si="285"/>
        <v>0</v>
      </c>
      <c r="W93" s="35"/>
      <c r="X93" s="35">
        <f t="shared" si="286"/>
        <v>0</v>
      </c>
      <c r="Y93" s="35"/>
      <c r="Z93" s="35">
        <f t="shared" si="287"/>
        <v>0</v>
      </c>
      <c r="AA93" s="46"/>
      <c r="AB93" s="35">
        <f t="shared" si="288"/>
        <v>0</v>
      </c>
      <c r="AC93" s="35">
        <v>80479</v>
      </c>
      <c r="AD93" s="35"/>
      <c r="AE93" s="35">
        <f t="shared" si="12"/>
        <v>80479</v>
      </c>
      <c r="AF93" s="35">
        <v>-80479</v>
      </c>
      <c r="AG93" s="35">
        <f t="shared" si="290"/>
        <v>0</v>
      </c>
      <c r="AH93" s="35"/>
      <c r="AI93" s="35">
        <f t="shared" si="291"/>
        <v>0</v>
      </c>
      <c r="AJ93" s="35"/>
      <c r="AK93" s="35">
        <f t="shared" si="292"/>
        <v>0</v>
      </c>
      <c r="AL93" s="35"/>
      <c r="AM93" s="35">
        <f t="shared" si="293"/>
        <v>0</v>
      </c>
      <c r="AN93" s="35"/>
      <c r="AO93" s="35">
        <f t="shared" si="294"/>
        <v>0</v>
      </c>
      <c r="AP93" s="35"/>
      <c r="AQ93" s="35">
        <f t="shared" si="295"/>
        <v>0</v>
      </c>
      <c r="AR93" s="35"/>
      <c r="AS93" s="35">
        <f t="shared" si="296"/>
        <v>0</v>
      </c>
      <c r="AT93" s="46">
        <v>99683.152000000002</v>
      </c>
      <c r="AU93" s="35">
        <f t="shared" si="297"/>
        <v>99683.152000000002</v>
      </c>
      <c r="AV93" s="35">
        <v>17000</v>
      </c>
      <c r="AW93" s="35"/>
      <c r="AX93" s="35">
        <f t="shared" si="21"/>
        <v>17000</v>
      </c>
      <c r="AY93" s="35">
        <v>80479</v>
      </c>
      <c r="AZ93" s="35">
        <f t="shared" si="298"/>
        <v>97479</v>
      </c>
      <c r="BA93" s="35"/>
      <c r="BB93" s="35">
        <f t="shared" si="299"/>
        <v>97479</v>
      </c>
      <c r="BC93" s="35"/>
      <c r="BD93" s="35">
        <f t="shared" si="300"/>
        <v>97479</v>
      </c>
      <c r="BE93" s="35"/>
      <c r="BF93" s="35">
        <f t="shared" si="301"/>
        <v>97479</v>
      </c>
      <c r="BG93" s="35"/>
      <c r="BH93" s="35">
        <f t="shared" si="302"/>
        <v>97479</v>
      </c>
      <c r="BI93" s="35"/>
      <c r="BJ93" s="35">
        <f t="shared" si="303"/>
        <v>97479</v>
      </c>
      <c r="BK93" s="46"/>
      <c r="BL93" s="35">
        <f t="shared" si="304"/>
        <v>97479</v>
      </c>
      <c r="BM93" s="29" t="s">
        <v>218</v>
      </c>
      <c r="BO93" s="11"/>
    </row>
    <row r="94" spans="1:67" ht="75" hidden="1" x14ac:dyDescent="0.3">
      <c r="A94" s="139"/>
      <c r="B94" s="115"/>
      <c r="C94" s="6" t="s">
        <v>39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78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46"/>
      <c r="AB94" s="35">
        <f t="shared" si="288"/>
        <v>0</v>
      </c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46"/>
      <c r="AU94" s="35">
        <f t="shared" si="297"/>
        <v>0</v>
      </c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46"/>
      <c r="BL94" s="35">
        <f t="shared" si="304"/>
        <v>0</v>
      </c>
      <c r="BM94" s="29" t="s">
        <v>218</v>
      </c>
      <c r="BN94" s="23" t="s">
        <v>50</v>
      </c>
      <c r="BO94" s="11"/>
    </row>
    <row r="95" spans="1:67" ht="56.25" x14ac:dyDescent="0.3">
      <c r="A95" s="1" t="s">
        <v>136</v>
      </c>
      <c r="B95" s="59" t="s">
        <v>37</v>
      </c>
      <c r="C95" s="6" t="s">
        <v>32</v>
      </c>
      <c r="D95" s="35">
        <v>18139.8</v>
      </c>
      <c r="E95" s="35">
        <v>-6406.3429999999998</v>
      </c>
      <c r="F95" s="35">
        <f t="shared" si="0"/>
        <v>11733.456999999999</v>
      </c>
      <c r="G95" s="35"/>
      <c r="H95" s="35">
        <f t="shared" si="278"/>
        <v>11733.456999999999</v>
      </c>
      <c r="I95" s="35"/>
      <c r="J95" s="35">
        <f t="shared" si="279"/>
        <v>11733.456999999999</v>
      </c>
      <c r="K95" s="35">
        <v>-8668.4629999999997</v>
      </c>
      <c r="L95" s="35">
        <f t="shared" si="280"/>
        <v>3064.9939999999988</v>
      </c>
      <c r="M95" s="35"/>
      <c r="N95" s="35">
        <f t="shared" si="281"/>
        <v>3064.9939999999988</v>
      </c>
      <c r="O95" s="78"/>
      <c r="P95" s="35">
        <f t="shared" si="282"/>
        <v>3064.9939999999988</v>
      </c>
      <c r="Q95" s="35"/>
      <c r="R95" s="35">
        <f t="shared" si="283"/>
        <v>3064.9939999999988</v>
      </c>
      <c r="S95" s="35"/>
      <c r="T95" s="35">
        <f t="shared" si="284"/>
        <v>3064.9939999999988</v>
      </c>
      <c r="U95" s="35"/>
      <c r="V95" s="35">
        <f t="shared" si="285"/>
        <v>3064.9939999999988</v>
      </c>
      <c r="W95" s="35"/>
      <c r="X95" s="35">
        <f t="shared" si="286"/>
        <v>3064.9939999999988</v>
      </c>
      <c r="Y95" s="35"/>
      <c r="Z95" s="35">
        <f t="shared" si="287"/>
        <v>3064.9939999999988</v>
      </c>
      <c r="AA95" s="46"/>
      <c r="AB95" s="35">
        <f t="shared" si="288"/>
        <v>3064.9939999999988</v>
      </c>
      <c r="AC95" s="35">
        <v>0</v>
      </c>
      <c r="AD95" s="35"/>
      <c r="AE95" s="35">
        <f t="shared" si="12"/>
        <v>0</v>
      </c>
      <c r="AF95" s="35"/>
      <c r="AG95" s="35">
        <f t="shared" si="290"/>
        <v>0</v>
      </c>
      <c r="AH95" s="35"/>
      <c r="AI95" s="35">
        <f t="shared" si="291"/>
        <v>0</v>
      </c>
      <c r="AJ95" s="35"/>
      <c r="AK95" s="35">
        <f t="shared" si="292"/>
        <v>0</v>
      </c>
      <c r="AL95" s="35"/>
      <c r="AM95" s="35">
        <f t="shared" si="293"/>
        <v>0</v>
      </c>
      <c r="AN95" s="35"/>
      <c r="AO95" s="35">
        <f t="shared" si="294"/>
        <v>0</v>
      </c>
      <c r="AP95" s="35"/>
      <c r="AQ95" s="35">
        <f t="shared" si="295"/>
        <v>0</v>
      </c>
      <c r="AR95" s="35"/>
      <c r="AS95" s="35">
        <f t="shared" si="296"/>
        <v>0</v>
      </c>
      <c r="AT95" s="46"/>
      <c r="AU95" s="35">
        <f t="shared" si="297"/>
        <v>0</v>
      </c>
      <c r="AV95" s="35">
        <v>0</v>
      </c>
      <c r="AW95" s="35"/>
      <c r="AX95" s="35">
        <f t="shared" si="21"/>
        <v>0</v>
      </c>
      <c r="AY95" s="35"/>
      <c r="AZ95" s="35">
        <f t="shared" si="298"/>
        <v>0</v>
      </c>
      <c r="BA95" s="35"/>
      <c r="BB95" s="35">
        <f t="shared" si="299"/>
        <v>0</v>
      </c>
      <c r="BC95" s="35"/>
      <c r="BD95" s="35">
        <f t="shared" si="300"/>
        <v>0</v>
      </c>
      <c r="BE95" s="35"/>
      <c r="BF95" s="35">
        <f t="shared" si="301"/>
        <v>0</v>
      </c>
      <c r="BG95" s="35"/>
      <c r="BH95" s="35">
        <f t="shared" si="302"/>
        <v>0</v>
      </c>
      <c r="BI95" s="35"/>
      <c r="BJ95" s="35">
        <f t="shared" si="303"/>
        <v>0</v>
      </c>
      <c r="BK95" s="46"/>
      <c r="BL95" s="35">
        <f t="shared" si="304"/>
        <v>0</v>
      </c>
      <c r="BM95" s="29" t="s">
        <v>219</v>
      </c>
      <c r="BO95" s="11"/>
    </row>
    <row r="96" spans="1:67" ht="56.25" hidden="1" x14ac:dyDescent="0.3">
      <c r="A96" s="1" t="s">
        <v>137</v>
      </c>
      <c r="B96" s="59" t="s">
        <v>91</v>
      </c>
      <c r="C96" s="6" t="s">
        <v>32</v>
      </c>
      <c r="D96" s="35">
        <v>20000</v>
      </c>
      <c r="E96" s="35">
        <v>4831.5</v>
      </c>
      <c r="F96" s="35">
        <f t="shared" si="0"/>
        <v>24831.5</v>
      </c>
      <c r="G96" s="35"/>
      <c r="H96" s="35">
        <f t="shared" si="278"/>
        <v>24831.5</v>
      </c>
      <c r="I96" s="35"/>
      <c r="J96" s="35">
        <f t="shared" si="279"/>
        <v>24831.5</v>
      </c>
      <c r="K96" s="35"/>
      <c r="L96" s="35">
        <f t="shared" si="280"/>
        <v>24831.5</v>
      </c>
      <c r="M96" s="35"/>
      <c r="N96" s="35">
        <f t="shared" si="281"/>
        <v>24831.5</v>
      </c>
      <c r="O96" s="78"/>
      <c r="P96" s="35">
        <f t="shared" si="282"/>
        <v>24831.5</v>
      </c>
      <c r="Q96" s="35"/>
      <c r="R96" s="35">
        <f t="shared" si="283"/>
        <v>24831.5</v>
      </c>
      <c r="S96" s="35"/>
      <c r="T96" s="35">
        <f t="shared" si="284"/>
        <v>24831.5</v>
      </c>
      <c r="U96" s="35"/>
      <c r="V96" s="35">
        <f t="shared" si="285"/>
        <v>24831.5</v>
      </c>
      <c r="W96" s="35"/>
      <c r="X96" s="35">
        <f t="shared" si="286"/>
        <v>24831.5</v>
      </c>
      <c r="Y96" s="35"/>
      <c r="Z96" s="35">
        <f t="shared" si="287"/>
        <v>24831.5</v>
      </c>
      <c r="AA96" s="46">
        <f>-24831.5</f>
        <v>-24831.5</v>
      </c>
      <c r="AB96" s="35">
        <f t="shared" si="288"/>
        <v>0</v>
      </c>
      <c r="AC96" s="35">
        <v>132806.1</v>
      </c>
      <c r="AD96" s="35">
        <v>27419.5</v>
      </c>
      <c r="AE96" s="35">
        <f t="shared" si="12"/>
        <v>160225.60000000001</v>
      </c>
      <c r="AF96" s="35"/>
      <c r="AG96" s="35">
        <f t="shared" si="290"/>
        <v>160225.60000000001</v>
      </c>
      <c r="AH96" s="35"/>
      <c r="AI96" s="35">
        <f t="shared" si="291"/>
        <v>160225.60000000001</v>
      </c>
      <c r="AJ96" s="35"/>
      <c r="AK96" s="35">
        <f t="shared" si="292"/>
        <v>160225.60000000001</v>
      </c>
      <c r="AL96" s="35"/>
      <c r="AM96" s="35">
        <f t="shared" si="293"/>
        <v>160225.60000000001</v>
      </c>
      <c r="AN96" s="35"/>
      <c r="AO96" s="35">
        <f t="shared" si="294"/>
        <v>160225.60000000001</v>
      </c>
      <c r="AP96" s="35"/>
      <c r="AQ96" s="35">
        <f t="shared" si="295"/>
        <v>160225.60000000001</v>
      </c>
      <c r="AR96" s="35"/>
      <c r="AS96" s="35">
        <f t="shared" si="296"/>
        <v>160225.60000000001</v>
      </c>
      <c r="AT96" s="46">
        <f>-160225.6</f>
        <v>-160225.60000000001</v>
      </c>
      <c r="AU96" s="35">
        <f t="shared" si="297"/>
        <v>0</v>
      </c>
      <c r="AV96" s="35">
        <v>0</v>
      </c>
      <c r="AW96" s="35"/>
      <c r="AX96" s="35">
        <f t="shared" si="21"/>
        <v>0</v>
      </c>
      <c r="AY96" s="35"/>
      <c r="AZ96" s="35">
        <f t="shared" si="298"/>
        <v>0</v>
      </c>
      <c r="BA96" s="35"/>
      <c r="BB96" s="35">
        <f t="shared" si="299"/>
        <v>0</v>
      </c>
      <c r="BC96" s="35"/>
      <c r="BD96" s="35">
        <f t="shared" si="300"/>
        <v>0</v>
      </c>
      <c r="BE96" s="35"/>
      <c r="BF96" s="35">
        <f t="shared" si="301"/>
        <v>0</v>
      </c>
      <c r="BG96" s="35"/>
      <c r="BH96" s="35">
        <f t="shared" si="302"/>
        <v>0</v>
      </c>
      <c r="BI96" s="35"/>
      <c r="BJ96" s="35">
        <f t="shared" si="303"/>
        <v>0</v>
      </c>
      <c r="BK96" s="46"/>
      <c r="BL96" s="35">
        <f t="shared" si="304"/>
        <v>0</v>
      </c>
      <c r="BM96" s="29" t="s">
        <v>220</v>
      </c>
      <c r="BN96" s="23" t="s">
        <v>50</v>
      </c>
      <c r="BO96" s="11"/>
    </row>
    <row r="97" spans="1:67" ht="75" x14ac:dyDescent="0.3">
      <c r="A97" s="1" t="s">
        <v>137</v>
      </c>
      <c r="B97" s="59" t="s">
        <v>91</v>
      </c>
      <c r="C97" s="6" t="s">
        <v>39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78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46">
        <v>48.59</v>
      </c>
      <c r="AB97" s="35">
        <f t="shared" si="288"/>
        <v>48.59</v>
      </c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46">
        <v>37619.726999999999</v>
      </c>
      <c r="AU97" s="35">
        <f t="shared" si="297"/>
        <v>37619.726999999999</v>
      </c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46"/>
      <c r="BL97" s="35">
        <f t="shared" si="304"/>
        <v>0</v>
      </c>
      <c r="BM97" s="29" t="s">
        <v>220</v>
      </c>
      <c r="BO97" s="11"/>
    </row>
    <row r="98" spans="1:67" ht="56.25" x14ac:dyDescent="0.3">
      <c r="A98" s="1" t="s">
        <v>138</v>
      </c>
      <c r="B98" s="59" t="s">
        <v>93</v>
      </c>
      <c r="C98" s="6" t="s">
        <v>32</v>
      </c>
      <c r="D98" s="35">
        <v>2093</v>
      </c>
      <c r="E98" s="35"/>
      <c r="F98" s="35">
        <f t="shared" si="0"/>
        <v>2093</v>
      </c>
      <c r="G98" s="35"/>
      <c r="H98" s="35">
        <f t="shared" si="278"/>
        <v>2093</v>
      </c>
      <c r="I98" s="35"/>
      <c r="J98" s="35">
        <f t="shared" si="279"/>
        <v>2093</v>
      </c>
      <c r="K98" s="35"/>
      <c r="L98" s="35">
        <f t="shared" si="280"/>
        <v>2093</v>
      </c>
      <c r="M98" s="35"/>
      <c r="N98" s="35">
        <f t="shared" si="281"/>
        <v>2093</v>
      </c>
      <c r="O98" s="78"/>
      <c r="P98" s="35">
        <f t="shared" si="282"/>
        <v>2093</v>
      </c>
      <c r="Q98" s="35"/>
      <c r="R98" s="35">
        <f t="shared" si="283"/>
        <v>2093</v>
      </c>
      <c r="S98" s="35"/>
      <c r="T98" s="35">
        <f t="shared" si="284"/>
        <v>2093</v>
      </c>
      <c r="U98" s="35"/>
      <c r="V98" s="35">
        <f t="shared" si="285"/>
        <v>2093</v>
      </c>
      <c r="W98" s="35"/>
      <c r="X98" s="35">
        <f t="shared" si="286"/>
        <v>2093</v>
      </c>
      <c r="Y98" s="35"/>
      <c r="Z98" s="35">
        <f t="shared" si="287"/>
        <v>2093</v>
      </c>
      <c r="AA98" s="46"/>
      <c r="AB98" s="35">
        <f t="shared" si="288"/>
        <v>2093</v>
      </c>
      <c r="AC98" s="35">
        <v>38895</v>
      </c>
      <c r="AD98" s="35">
        <v>-38895</v>
      </c>
      <c r="AE98" s="35">
        <f t="shared" si="12"/>
        <v>0</v>
      </c>
      <c r="AF98" s="35"/>
      <c r="AG98" s="35">
        <f t="shared" si="290"/>
        <v>0</v>
      </c>
      <c r="AH98" s="35"/>
      <c r="AI98" s="35">
        <f t="shared" si="291"/>
        <v>0</v>
      </c>
      <c r="AJ98" s="35"/>
      <c r="AK98" s="35">
        <f t="shared" si="292"/>
        <v>0</v>
      </c>
      <c r="AL98" s="35"/>
      <c r="AM98" s="35">
        <f t="shared" si="293"/>
        <v>0</v>
      </c>
      <c r="AN98" s="35"/>
      <c r="AO98" s="35">
        <f t="shared" si="294"/>
        <v>0</v>
      </c>
      <c r="AP98" s="35"/>
      <c r="AQ98" s="35">
        <f t="shared" si="295"/>
        <v>0</v>
      </c>
      <c r="AR98" s="35"/>
      <c r="AS98" s="35">
        <f t="shared" si="296"/>
        <v>0</v>
      </c>
      <c r="AT98" s="46"/>
      <c r="AU98" s="35">
        <f t="shared" si="297"/>
        <v>0</v>
      </c>
      <c r="AV98" s="35">
        <v>0</v>
      </c>
      <c r="AW98" s="35"/>
      <c r="AX98" s="35">
        <f t="shared" si="21"/>
        <v>0</v>
      </c>
      <c r="AY98" s="35"/>
      <c r="AZ98" s="35">
        <f t="shared" si="298"/>
        <v>0</v>
      </c>
      <c r="BA98" s="35"/>
      <c r="BB98" s="35">
        <f t="shared" si="299"/>
        <v>0</v>
      </c>
      <c r="BC98" s="35"/>
      <c r="BD98" s="35">
        <f t="shared" si="300"/>
        <v>0</v>
      </c>
      <c r="BE98" s="35"/>
      <c r="BF98" s="35">
        <f t="shared" si="301"/>
        <v>0</v>
      </c>
      <c r="BG98" s="35"/>
      <c r="BH98" s="35">
        <f t="shared" si="302"/>
        <v>0</v>
      </c>
      <c r="BI98" s="35"/>
      <c r="BJ98" s="35">
        <f t="shared" si="303"/>
        <v>0</v>
      </c>
      <c r="BK98" s="46"/>
      <c r="BL98" s="35">
        <f t="shared" si="304"/>
        <v>0</v>
      </c>
      <c r="BM98" s="29" t="s">
        <v>221</v>
      </c>
      <c r="BO98" s="11"/>
    </row>
    <row r="99" spans="1:67" ht="75" x14ac:dyDescent="0.3">
      <c r="A99" s="1" t="s">
        <v>139</v>
      </c>
      <c r="B99" s="59" t="s">
        <v>38</v>
      </c>
      <c r="C99" s="6" t="s">
        <v>39</v>
      </c>
      <c r="D99" s="35">
        <v>6293</v>
      </c>
      <c r="E99" s="35">
        <v>2697</v>
      </c>
      <c r="F99" s="35">
        <f t="shared" si="0"/>
        <v>8990</v>
      </c>
      <c r="G99" s="35">
        <v>-6293</v>
      </c>
      <c r="H99" s="35">
        <f t="shared" si="278"/>
        <v>2697</v>
      </c>
      <c r="I99" s="35"/>
      <c r="J99" s="35">
        <f t="shared" si="279"/>
        <v>2697</v>
      </c>
      <c r="K99" s="35"/>
      <c r="L99" s="35">
        <f t="shared" si="280"/>
        <v>2697</v>
      </c>
      <c r="M99" s="35"/>
      <c r="N99" s="35">
        <f t="shared" si="281"/>
        <v>2697</v>
      </c>
      <c r="O99" s="78"/>
      <c r="P99" s="35">
        <f t="shared" si="282"/>
        <v>2697</v>
      </c>
      <c r="Q99" s="35"/>
      <c r="R99" s="35">
        <f t="shared" si="283"/>
        <v>2697</v>
      </c>
      <c r="S99" s="35"/>
      <c r="T99" s="35">
        <f t="shared" si="284"/>
        <v>2697</v>
      </c>
      <c r="U99" s="35"/>
      <c r="V99" s="35">
        <f t="shared" si="285"/>
        <v>2697</v>
      </c>
      <c r="W99" s="35"/>
      <c r="X99" s="35">
        <f t="shared" si="286"/>
        <v>2697</v>
      </c>
      <c r="Y99" s="35"/>
      <c r="Z99" s="35">
        <f t="shared" si="287"/>
        <v>2697</v>
      </c>
      <c r="AA99" s="46"/>
      <c r="AB99" s="35">
        <f t="shared" si="288"/>
        <v>2697</v>
      </c>
      <c r="AC99" s="35">
        <v>0</v>
      </c>
      <c r="AD99" s="35"/>
      <c r="AE99" s="35">
        <f t="shared" si="12"/>
        <v>0</v>
      </c>
      <c r="AF99" s="35">
        <v>6293</v>
      </c>
      <c r="AG99" s="35">
        <f t="shared" si="290"/>
        <v>6293</v>
      </c>
      <c r="AH99" s="35"/>
      <c r="AI99" s="35">
        <f t="shared" si="291"/>
        <v>6293</v>
      </c>
      <c r="AJ99" s="35"/>
      <c r="AK99" s="35">
        <f t="shared" si="292"/>
        <v>6293</v>
      </c>
      <c r="AL99" s="35"/>
      <c r="AM99" s="35">
        <f t="shared" si="293"/>
        <v>6293</v>
      </c>
      <c r="AN99" s="35"/>
      <c r="AO99" s="35">
        <f t="shared" si="294"/>
        <v>6293</v>
      </c>
      <c r="AP99" s="35"/>
      <c r="AQ99" s="35">
        <f t="shared" si="295"/>
        <v>6293</v>
      </c>
      <c r="AR99" s="35"/>
      <c r="AS99" s="35">
        <f t="shared" si="296"/>
        <v>6293</v>
      </c>
      <c r="AT99" s="46"/>
      <c r="AU99" s="35">
        <f t="shared" si="297"/>
        <v>6293</v>
      </c>
      <c r="AV99" s="35">
        <v>0</v>
      </c>
      <c r="AW99" s="35"/>
      <c r="AX99" s="35">
        <f t="shared" si="21"/>
        <v>0</v>
      </c>
      <c r="AY99" s="35"/>
      <c r="AZ99" s="35">
        <f t="shared" si="298"/>
        <v>0</v>
      </c>
      <c r="BA99" s="35"/>
      <c r="BB99" s="35">
        <f t="shared" si="299"/>
        <v>0</v>
      </c>
      <c r="BC99" s="35"/>
      <c r="BD99" s="35">
        <f t="shared" si="300"/>
        <v>0</v>
      </c>
      <c r="BE99" s="35"/>
      <c r="BF99" s="35">
        <f t="shared" si="301"/>
        <v>0</v>
      </c>
      <c r="BG99" s="35"/>
      <c r="BH99" s="35">
        <f t="shared" si="302"/>
        <v>0</v>
      </c>
      <c r="BI99" s="35"/>
      <c r="BJ99" s="35">
        <f t="shared" si="303"/>
        <v>0</v>
      </c>
      <c r="BK99" s="46"/>
      <c r="BL99" s="35">
        <f t="shared" si="304"/>
        <v>0</v>
      </c>
      <c r="BM99" s="29" t="s">
        <v>222</v>
      </c>
      <c r="BO99" s="11"/>
    </row>
    <row r="100" spans="1:67" ht="56.25" x14ac:dyDescent="0.3">
      <c r="A100" s="1" t="s">
        <v>140</v>
      </c>
      <c r="B100" s="59" t="s">
        <v>40</v>
      </c>
      <c r="C100" s="6" t="s">
        <v>32</v>
      </c>
      <c r="D100" s="35">
        <v>9350</v>
      </c>
      <c r="E100" s="35"/>
      <c r="F100" s="35">
        <f t="shared" si="0"/>
        <v>9350</v>
      </c>
      <c r="G100" s="35"/>
      <c r="H100" s="35">
        <f t="shared" si="278"/>
        <v>9350</v>
      </c>
      <c r="I100" s="35"/>
      <c r="J100" s="35">
        <f t="shared" si="279"/>
        <v>9350</v>
      </c>
      <c r="K100" s="35"/>
      <c r="L100" s="35">
        <f t="shared" si="280"/>
        <v>9350</v>
      </c>
      <c r="M100" s="35"/>
      <c r="N100" s="35">
        <f t="shared" si="281"/>
        <v>9350</v>
      </c>
      <c r="O100" s="78">
        <v>245.98699999999999</v>
      </c>
      <c r="P100" s="35">
        <f t="shared" si="282"/>
        <v>9595.9869999999992</v>
      </c>
      <c r="Q100" s="35"/>
      <c r="R100" s="35">
        <f t="shared" si="283"/>
        <v>9595.9869999999992</v>
      </c>
      <c r="S100" s="35"/>
      <c r="T100" s="35">
        <f t="shared" si="284"/>
        <v>9595.9869999999992</v>
      </c>
      <c r="U100" s="35"/>
      <c r="V100" s="35">
        <f t="shared" si="285"/>
        <v>9595.9869999999992</v>
      </c>
      <c r="W100" s="35"/>
      <c r="X100" s="35">
        <f t="shared" si="286"/>
        <v>9595.9869999999992</v>
      </c>
      <c r="Y100" s="35"/>
      <c r="Z100" s="35">
        <f t="shared" si="287"/>
        <v>9595.9869999999992</v>
      </c>
      <c r="AA100" s="46">
        <v>-245.98699999999999</v>
      </c>
      <c r="AB100" s="35">
        <f t="shared" si="288"/>
        <v>9350</v>
      </c>
      <c r="AC100" s="35">
        <v>0</v>
      </c>
      <c r="AD100" s="35"/>
      <c r="AE100" s="35">
        <f t="shared" si="12"/>
        <v>0</v>
      </c>
      <c r="AF100" s="35"/>
      <c r="AG100" s="35">
        <f t="shared" si="290"/>
        <v>0</v>
      </c>
      <c r="AH100" s="35"/>
      <c r="AI100" s="35">
        <f t="shared" si="291"/>
        <v>0</v>
      </c>
      <c r="AJ100" s="35"/>
      <c r="AK100" s="35">
        <f t="shared" si="292"/>
        <v>0</v>
      </c>
      <c r="AL100" s="35"/>
      <c r="AM100" s="35">
        <f t="shared" si="293"/>
        <v>0</v>
      </c>
      <c r="AN100" s="35"/>
      <c r="AO100" s="35">
        <f t="shared" si="294"/>
        <v>0</v>
      </c>
      <c r="AP100" s="35"/>
      <c r="AQ100" s="35">
        <f t="shared" si="295"/>
        <v>0</v>
      </c>
      <c r="AR100" s="35"/>
      <c r="AS100" s="35">
        <f t="shared" si="296"/>
        <v>0</v>
      </c>
      <c r="AT100" s="46">
        <f>282.234+19629.054</f>
        <v>19911.288</v>
      </c>
      <c r="AU100" s="35">
        <f t="shared" si="297"/>
        <v>19911.288</v>
      </c>
      <c r="AV100" s="35">
        <v>0</v>
      </c>
      <c r="AW100" s="35"/>
      <c r="AX100" s="35">
        <f t="shared" si="21"/>
        <v>0</v>
      </c>
      <c r="AY100" s="35"/>
      <c r="AZ100" s="35">
        <f t="shared" si="298"/>
        <v>0</v>
      </c>
      <c r="BA100" s="35"/>
      <c r="BB100" s="35">
        <f t="shared" si="299"/>
        <v>0</v>
      </c>
      <c r="BC100" s="35"/>
      <c r="BD100" s="35">
        <f t="shared" si="300"/>
        <v>0</v>
      </c>
      <c r="BE100" s="35"/>
      <c r="BF100" s="35">
        <f t="shared" si="301"/>
        <v>0</v>
      </c>
      <c r="BG100" s="35"/>
      <c r="BH100" s="35">
        <f t="shared" si="302"/>
        <v>0</v>
      </c>
      <c r="BI100" s="35"/>
      <c r="BJ100" s="35">
        <f t="shared" si="303"/>
        <v>0</v>
      </c>
      <c r="BK100" s="46"/>
      <c r="BL100" s="35">
        <f t="shared" si="304"/>
        <v>0</v>
      </c>
      <c r="BM100" s="29" t="s">
        <v>378</v>
      </c>
      <c r="BO100" s="11"/>
    </row>
    <row r="101" spans="1:67" ht="56.25" x14ac:dyDescent="0.3">
      <c r="A101" s="1" t="s">
        <v>141</v>
      </c>
      <c r="B101" s="59" t="s">
        <v>94</v>
      </c>
      <c r="C101" s="6" t="s">
        <v>32</v>
      </c>
      <c r="D101" s="35">
        <v>15288.6</v>
      </c>
      <c r="E101" s="35">
        <v>-15288.6</v>
      </c>
      <c r="F101" s="35">
        <f t="shared" si="0"/>
        <v>0</v>
      </c>
      <c r="G101" s="35"/>
      <c r="H101" s="35">
        <f t="shared" si="278"/>
        <v>0</v>
      </c>
      <c r="I101" s="35"/>
      <c r="J101" s="35">
        <f t="shared" si="279"/>
        <v>0</v>
      </c>
      <c r="K101" s="35"/>
      <c r="L101" s="35">
        <f t="shared" si="280"/>
        <v>0</v>
      </c>
      <c r="M101" s="35"/>
      <c r="N101" s="35">
        <f t="shared" si="281"/>
        <v>0</v>
      </c>
      <c r="O101" s="78"/>
      <c r="P101" s="35">
        <f t="shared" si="282"/>
        <v>0</v>
      </c>
      <c r="Q101" s="35"/>
      <c r="R101" s="35">
        <f t="shared" si="283"/>
        <v>0</v>
      </c>
      <c r="S101" s="35"/>
      <c r="T101" s="35">
        <f t="shared" si="284"/>
        <v>0</v>
      </c>
      <c r="U101" s="35"/>
      <c r="V101" s="35">
        <f t="shared" si="285"/>
        <v>0</v>
      </c>
      <c r="W101" s="35"/>
      <c r="X101" s="35">
        <f t="shared" si="286"/>
        <v>0</v>
      </c>
      <c r="Y101" s="35"/>
      <c r="Z101" s="35">
        <f t="shared" si="287"/>
        <v>0</v>
      </c>
      <c r="AA101" s="46"/>
      <c r="AB101" s="35">
        <f t="shared" si="288"/>
        <v>0</v>
      </c>
      <c r="AC101" s="35">
        <v>100597.4</v>
      </c>
      <c r="AD101" s="35">
        <v>21932.6</v>
      </c>
      <c r="AE101" s="35">
        <f t="shared" si="12"/>
        <v>122530</v>
      </c>
      <c r="AF101" s="35">
        <v>-30245.838</v>
      </c>
      <c r="AG101" s="35">
        <f t="shared" si="290"/>
        <v>92284.161999999997</v>
      </c>
      <c r="AH101" s="35"/>
      <c r="AI101" s="35">
        <f t="shared" si="291"/>
        <v>92284.161999999997</v>
      </c>
      <c r="AJ101" s="35"/>
      <c r="AK101" s="35">
        <f t="shared" si="292"/>
        <v>92284.161999999997</v>
      </c>
      <c r="AL101" s="35"/>
      <c r="AM101" s="35">
        <f t="shared" si="293"/>
        <v>92284.161999999997</v>
      </c>
      <c r="AN101" s="35"/>
      <c r="AO101" s="35">
        <f t="shared" si="294"/>
        <v>92284.161999999997</v>
      </c>
      <c r="AP101" s="35">
        <v>-35084.171999999999</v>
      </c>
      <c r="AQ101" s="35">
        <f t="shared" si="295"/>
        <v>57199.99</v>
      </c>
      <c r="AR101" s="35"/>
      <c r="AS101" s="35">
        <f t="shared" si="296"/>
        <v>57199.99</v>
      </c>
      <c r="AT101" s="46"/>
      <c r="AU101" s="35">
        <f t="shared" si="297"/>
        <v>57199.99</v>
      </c>
      <c r="AV101" s="35">
        <v>37000</v>
      </c>
      <c r="AW101" s="35"/>
      <c r="AX101" s="35">
        <f t="shared" si="21"/>
        <v>37000</v>
      </c>
      <c r="AY101" s="35">
        <v>30245.838</v>
      </c>
      <c r="AZ101" s="35">
        <f t="shared" si="298"/>
        <v>67245.838000000003</v>
      </c>
      <c r="BA101" s="35"/>
      <c r="BB101" s="35">
        <f t="shared" si="299"/>
        <v>67245.838000000003</v>
      </c>
      <c r="BC101" s="35"/>
      <c r="BD101" s="35">
        <f t="shared" si="300"/>
        <v>67245.838000000003</v>
      </c>
      <c r="BE101" s="35"/>
      <c r="BF101" s="35">
        <f t="shared" si="301"/>
        <v>67245.838000000003</v>
      </c>
      <c r="BG101" s="35"/>
      <c r="BH101" s="35">
        <f t="shared" si="302"/>
        <v>67245.838000000003</v>
      </c>
      <c r="BI101" s="35">
        <v>35084.171999999999</v>
      </c>
      <c r="BJ101" s="35">
        <f t="shared" si="303"/>
        <v>102330.01000000001</v>
      </c>
      <c r="BK101" s="46"/>
      <c r="BL101" s="35">
        <f t="shared" si="304"/>
        <v>102330.01000000001</v>
      </c>
      <c r="BM101" s="29" t="s">
        <v>223</v>
      </c>
      <c r="BO101" s="11"/>
    </row>
    <row r="102" spans="1:67" ht="56.25" x14ac:dyDescent="0.3">
      <c r="A102" s="118" t="s">
        <v>142</v>
      </c>
      <c r="B102" s="114" t="s">
        <v>95</v>
      </c>
      <c r="C102" s="6" t="s">
        <v>32</v>
      </c>
      <c r="D102" s="35">
        <v>14760.4</v>
      </c>
      <c r="E102" s="35"/>
      <c r="F102" s="35">
        <f t="shared" si="0"/>
        <v>14760.4</v>
      </c>
      <c r="G102" s="35">
        <v>25454.12</v>
      </c>
      <c r="H102" s="35">
        <f t="shared" si="278"/>
        <v>40214.519999999997</v>
      </c>
      <c r="I102" s="35">
        <v>-685.54</v>
      </c>
      <c r="J102" s="35">
        <f t="shared" si="279"/>
        <v>39528.979999999996</v>
      </c>
      <c r="K102" s="35"/>
      <c r="L102" s="35">
        <f t="shared" si="280"/>
        <v>39528.979999999996</v>
      </c>
      <c r="M102" s="35"/>
      <c r="N102" s="35">
        <f t="shared" si="281"/>
        <v>39528.979999999996</v>
      </c>
      <c r="O102" s="78"/>
      <c r="P102" s="35">
        <f t="shared" si="282"/>
        <v>39528.979999999996</v>
      </c>
      <c r="Q102" s="35"/>
      <c r="R102" s="35">
        <f t="shared" si="283"/>
        <v>39528.979999999996</v>
      </c>
      <c r="S102" s="35"/>
      <c r="T102" s="35">
        <f t="shared" si="284"/>
        <v>39528.979999999996</v>
      </c>
      <c r="U102" s="35"/>
      <c r="V102" s="35">
        <f t="shared" si="285"/>
        <v>39528.979999999996</v>
      </c>
      <c r="W102" s="35"/>
      <c r="X102" s="35">
        <f t="shared" si="286"/>
        <v>39528.979999999996</v>
      </c>
      <c r="Y102" s="35"/>
      <c r="Z102" s="35">
        <f t="shared" si="287"/>
        <v>39528.979999999996</v>
      </c>
      <c r="AA102" s="46">
        <f>-34100.244</f>
        <v>-34100.243999999999</v>
      </c>
      <c r="AB102" s="35">
        <f t="shared" si="288"/>
        <v>5428.7359999999971</v>
      </c>
      <c r="AC102" s="35">
        <v>0</v>
      </c>
      <c r="AD102" s="35"/>
      <c r="AE102" s="35">
        <f t="shared" si="12"/>
        <v>0</v>
      </c>
      <c r="AF102" s="35">
        <v>232673.386</v>
      </c>
      <c r="AG102" s="35">
        <f t="shared" si="290"/>
        <v>232673.386</v>
      </c>
      <c r="AH102" s="35"/>
      <c r="AI102" s="35">
        <f t="shared" si="291"/>
        <v>232673.386</v>
      </c>
      <c r="AJ102" s="35"/>
      <c r="AK102" s="35">
        <f t="shared" si="292"/>
        <v>232673.386</v>
      </c>
      <c r="AL102" s="35"/>
      <c r="AM102" s="35">
        <f t="shared" si="293"/>
        <v>232673.386</v>
      </c>
      <c r="AN102" s="35"/>
      <c r="AO102" s="35">
        <f t="shared" si="294"/>
        <v>232673.386</v>
      </c>
      <c r="AP102" s="35"/>
      <c r="AQ102" s="35">
        <f t="shared" si="295"/>
        <v>232673.386</v>
      </c>
      <c r="AR102" s="35"/>
      <c r="AS102" s="35">
        <f t="shared" si="296"/>
        <v>232673.386</v>
      </c>
      <c r="AT102" s="46">
        <f>-232673.386</f>
        <v>-232673.386</v>
      </c>
      <c r="AU102" s="35">
        <f t="shared" si="297"/>
        <v>0</v>
      </c>
      <c r="AV102" s="35">
        <v>0</v>
      </c>
      <c r="AW102" s="35"/>
      <c r="AX102" s="35">
        <f t="shared" si="21"/>
        <v>0</v>
      </c>
      <c r="AY102" s="35">
        <v>20000</v>
      </c>
      <c r="AZ102" s="35">
        <f t="shared" si="298"/>
        <v>20000</v>
      </c>
      <c r="BA102" s="35"/>
      <c r="BB102" s="35">
        <f t="shared" si="299"/>
        <v>20000</v>
      </c>
      <c r="BC102" s="35"/>
      <c r="BD102" s="35">
        <f t="shared" si="300"/>
        <v>20000</v>
      </c>
      <c r="BE102" s="35"/>
      <c r="BF102" s="35">
        <f t="shared" si="301"/>
        <v>20000</v>
      </c>
      <c r="BG102" s="35"/>
      <c r="BH102" s="35">
        <f t="shared" si="302"/>
        <v>20000</v>
      </c>
      <c r="BI102" s="35"/>
      <c r="BJ102" s="35">
        <f t="shared" si="303"/>
        <v>20000</v>
      </c>
      <c r="BK102" s="46">
        <v>-20000</v>
      </c>
      <c r="BL102" s="35">
        <f t="shared" si="304"/>
        <v>0</v>
      </c>
      <c r="BM102" s="29" t="s">
        <v>224</v>
      </c>
      <c r="BO102" s="11"/>
    </row>
    <row r="103" spans="1:67" ht="75" x14ac:dyDescent="0.3">
      <c r="A103" s="119"/>
      <c r="B103" s="121"/>
      <c r="C103" s="6" t="s">
        <v>39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78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46">
        <v>18842.655999999999</v>
      </c>
      <c r="AB103" s="35">
        <f t="shared" si="288"/>
        <v>18842.655999999999</v>
      </c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46">
        <v>43835.578000000001</v>
      </c>
      <c r="AU103" s="35">
        <f t="shared" si="297"/>
        <v>43835.578000000001</v>
      </c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46"/>
      <c r="BL103" s="35">
        <f t="shared" si="304"/>
        <v>0</v>
      </c>
      <c r="BM103" s="29" t="s">
        <v>224</v>
      </c>
      <c r="BO103" s="11"/>
    </row>
    <row r="104" spans="1:67" ht="56.25" x14ac:dyDescent="0.3">
      <c r="A104" s="1" t="s">
        <v>143</v>
      </c>
      <c r="B104" s="59" t="s">
        <v>31</v>
      </c>
      <c r="C104" s="6" t="s">
        <v>32</v>
      </c>
      <c r="D104" s="35">
        <v>110724.5</v>
      </c>
      <c r="E104" s="35"/>
      <c r="F104" s="35">
        <f t="shared" si="0"/>
        <v>110724.5</v>
      </c>
      <c r="G104" s="35">
        <v>-60759.125999999997</v>
      </c>
      <c r="H104" s="35">
        <f t="shared" si="278"/>
        <v>49965.374000000003</v>
      </c>
      <c r="I104" s="35"/>
      <c r="J104" s="35">
        <f t="shared" si="279"/>
        <v>49965.374000000003</v>
      </c>
      <c r="K104" s="35"/>
      <c r="L104" s="35">
        <f t="shared" si="280"/>
        <v>49965.374000000003</v>
      </c>
      <c r="M104" s="35"/>
      <c r="N104" s="35">
        <f t="shared" si="281"/>
        <v>49965.374000000003</v>
      </c>
      <c r="O104" s="78"/>
      <c r="P104" s="35">
        <f t="shared" si="282"/>
        <v>49965.374000000003</v>
      </c>
      <c r="Q104" s="35"/>
      <c r="R104" s="35">
        <f t="shared" si="283"/>
        <v>49965.374000000003</v>
      </c>
      <c r="S104" s="35"/>
      <c r="T104" s="35">
        <f t="shared" si="284"/>
        <v>49965.374000000003</v>
      </c>
      <c r="U104" s="35"/>
      <c r="V104" s="35">
        <f t="shared" si="285"/>
        <v>49965.374000000003</v>
      </c>
      <c r="W104" s="35"/>
      <c r="X104" s="35">
        <f t="shared" si="286"/>
        <v>49965.374000000003</v>
      </c>
      <c r="Y104" s="35"/>
      <c r="Z104" s="35">
        <f t="shared" si="287"/>
        <v>49965.374000000003</v>
      </c>
      <c r="AA104" s="46"/>
      <c r="AB104" s="35">
        <f t="shared" si="288"/>
        <v>49965.374000000003</v>
      </c>
      <c r="AC104" s="35">
        <v>26057.3</v>
      </c>
      <c r="AD104" s="35"/>
      <c r="AE104" s="35">
        <f t="shared" si="12"/>
        <v>26057.3</v>
      </c>
      <c r="AF104" s="35">
        <v>-15409.605</v>
      </c>
      <c r="AG104" s="35">
        <f t="shared" si="290"/>
        <v>10647.695</v>
      </c>
      <c r="AH104" s="35"/>
      <c r="AI104" s="35">
        <f t="shared" si="291"/>
        <v>10647.695</v>
      </c>
      <c r="AJ104" s="35"/>
      <c r="AK104" s="35">
        <f t="shared" si="292"/>
        <v>10647.695</v>
      </c>
      <c r="AL104" s="35"/>
      <c r="AM104" s="35">
        <f t="shared" si="293"/>
        <v>10647.695</v>
      </c>
      <c r="AN104" s="35"/>
      <c r="AO104" s="35">
        <f t="shared" si="294"/>
        <v>10647.695</v>
      </c>
      <c r="AP104" s="35"/>
      <c r="AQ104" s="35">
        <f t="shared" si="295"/>
        <v>10647.695</v>
      </c>
      <c r="AR104" s="35"/>
      <c r="AS104" s="35">
        <f t="shared" si="296"/>
        <v>10647.695</v>
      </c>
      <c r="AT104" s="46"/>
      <c r="AU104" s="35">
        <f t="shared" si="297"/>
        <v>10647.695</v>
      </c>
      <c r="AV104" s="35">
        <v>0</v>
      </c>
      <c r="AW104" s="35"/>
      <c r="AX104" s="35">
        <f t="shared" si="21"/>
        <v>0</v>
      </c>
      <c r="AY104" s="35"/>
      <c r="AZ104" s="35">
        <f t="shared" si="298"/>
        <v>0</v>
      </c>
      <c r="BA104" s="35"/>
      <c r="BB104" s="35">
        <f t="shared" si="299"/>
        <v>0</v>
      </c>
      <c r="BC104" s="35"/>
      <c r="BD104" s="35">
        <f t="shared" si="300"/>
        <v>0</v>
      </c>
      <c r="BE104" s="35"/>
      <c r="BF104" s="35">
        <f t="shared" si="301"/>
        <v>0</v>
      </c>
      <c r="BG104" s="35"/>
      <c r="BH104" s="35">
        <f t="shared" si="302"/>
        <v>0</v>
      </c>
      <c r="BI104" s="35"/>
      <c r="BJ104" s="35">
        <f t="shared" si="303"/>
        <v>0</v>
      </c>
      <c r="BK104" s="46"/>
      <c r="BL104" s="35">
        <f t="shared" si="304"/>
        <v>0</v>
      </c>
      <c r="BM104" s="29" t="s">
        <v>225</v>
      </c>
      <c r="BO104" s="11"/>
    </row>
    <row r="105" spans="1:67" ht="56.25" x14ac:dyDescent="0.3">
      <c r="A105" s="118" t="s">
        <v>144</v>
      </c>
      <c r="B105" s="114" t="s">
        <v>382</v>
      </c>
      <c r="C105" s="6" t="s">
        <v>32</v>
      </c>
      <c r="D105" s="35">
        <v>4480</v>
      </c>
      <c r="E105" s="35"/>
      <c r="F105" s="35">
        <f t="shared" ref="F105:F181" si="326">D105+E105</f>
        <v>4480</v>
      </c>
      <c r="G105" s="35">
        <v>-630</v>
      </c>
      <c r="H105" s="35">
        <f t="shared" si="278"/>
        <v>3850</v>
      </c>
      <c r="I105" s="35">
        <v>630</v>
      </c>
      <c r="J105" s="35">
        <f t="shared" si="279"/>
        <v>4480</v>
      </c>
      <c r="K105" s="35"/>
      <c r="L105" s="35">
        <f t="shared" si="280"/>
        <v>4480</v>
      </c>
      <c r="M105" s="35"/>
      <c r="N105" s="35">
        <f t="shared" si="281"/>
        <v>4480</v>
      </c>
      <c r="O105" s="78"/>
      <c r="P105" s="35">
        <f t="shared" si="282"/>
        <v>4480</v>
      </c>
      <c r="Q105" s="35"/>
      <c r="R105" s="35">
        <f t="shared" si="283"/>
        <v>4480</v>
      </c>
      <c r="S105" s="35"/>
      <c r="T105" s="35">
        <f t="shared" si="284"/>
        <v>4480</v>
      </c>
      <c r="U105" s="35"/>
      <c r="V105" s="35">
        <f t="shared" si="285"/>
        <v>4480</v>
      </c>
      <c r="W105" s="35"/>
      <c r="X105" s="35">
        <f t="shared" si="286"/>
        <v>4480</v>
      </c>
      <c r="Y105" s="35"/>
      <c r="Z105" s="35">
        <f t="shared" si="287"/>
        <v>4480</v>
      </c>
      <c r="AA105" s="46">
        <v>-630</v>
      </c>
      <c r="AB105" s="35">
        <f t="shared" si="288"/>
        <v>3850</v>
      </c>
      <c r="AC105" s="35">
        <v>52519.8</v>
      </c>
      <c r="AD105" s="35"/>
      <c r="AE105" s="35">
        <f t="shared" ref="AE105:AE181" si="327">AC105+AD105</f>
        <v>52519.8</v>
      </c>
      <c r="AF105" s="35"/>
      <c r="AG105" s="35">
        <f t="shared" si="290"/>
        <v>52519.8</v>
      </c>
      <c r="AH105" s="35"/>
      <c r="AI105" s="35">
        <f t="shared" si="291"/>
        <v>52519.8</v>
      </c>
      <c r="AJ105" s="35"/>
      <c r="AK105" s="35">
        <f t="shared" si="292"/>
        <v>52519.8</v>
      </c>
      <c r="AL105" s="35"/>
      <c r="AM105" s="35">
        <f t="shared" si="293"/>
        <v>52519.8</v>
      </c>
      <c r="AN105" s="35"/>
      <c r="AO105" s="35">
        <f t="shared" si="294"/>
        <v>52519.8</v>
      </c>
      <c r="AP105" s="35"/>
      <c r="AQ105" s="35">
        <f t="shared" si="295"/>
        <v>52519.8</v>
      </c>
      <c r="AR105" s="35"/>
      <c r="AS105" s="35">
        <f t="shared" si="296"/>
        <v>52519.8</v>
      </c>
      <c r="AT105" s="46">
        <v>-52519.8</v>
      </c>
      <c r="AU105" s="35">
        <f t="shared" si="297"/>
        <v>0</v>
      </c>
      <c r="AV105" s="35">
        <v>0</v>
      </c>
      <c r="AW105" s="35"/>
      <c r="AX105" s="35">
        <f t="shared" ref="AX105:AX181" si="328">AV105+AW105</f>
        <v>0</v>
      </c>
      <c r="AY105" s="35"/>
      <c r="AZ105" s="35">
        <f t="shared" si="298"/>
        <v>0</v>
      </c>
      <c r="BA105" s="35"/>
      <c r="BB105" s="35">
        <f t="shared" si="299"/>
        <v>0</v>
      </c>
      <c r="BC105" s="35"/>
      <c r="BD105" s="35">
        <f t="shared" si="300"/>
        <v>0</v>
      </c>
      <c r="BE105" s="35"/>
      <c r="BF105" s="35">
        <f t="shared" si="301"/>
        <v>0</v>
      </c>
      <c r="BG105" s="35"/>
      <c r="BH105" s="35">
        <f t="shared" si="302"/>
        <v>0</v>
      </c>
      <c r="BI105" s="35"/>
      <c r="BJ105" s="35">
        <f t="shared" si="303"/>
        <v>0</v>
      </c>
      <c r="BK105" s="46"/>
      <c r="BL105" s="35">
        <f t="shared" si="304"/>
        <v>0</v>
      </c>
      <c r="BM105" s="29" t="s">
        <v>226</v>
      </c>
      <c r="BO105" s="11"/>
    </row>
    <row r="106" spans="1:67" ht="75" x14ac:dyDescent="0.3">
      <c r="A106" s="119"/>
      <c r="B106" s="121"/>
      <c r="C106" s="6" t="s">
        <v>39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78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46">
        <v>57.762</v>
      </c>
      <c r="AB106" s="35">
        <f t="shared" si="288"/>
        <v>57.762</v>
      </c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46">
        <v>49055.271999999997</v>
      </c>
      <c r="AU106" s="35">
        <f t="shared" si="297"/>
        <v>49055.271999999997</v>
      </c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46">
        <v>12263.817999999999</v>
      </c>
      <c r="BL106" s="35">
        <f t="shared" si="304"/>
        <v>12263.817999999999</v>
      </c>
      <c r="BM106" s="29" t="s">
        <v>226</v>
      </c>
      <c r="BO106" s="11"/>
    </row>
    <row r="107" spans="1:67" ht="103.5" customHeight="1" x14ac:dyDescent="0.3">
      <c r="A107" s="1" t="s">
        <v>145</v>
      </c>
      <c r="B107" s="59" t="s">
        <v>41</v>
      </c>
      <c r="C107" s="6" t="s">
        <v>32</v>
      </c>
      <c r="D107" s="35">
        <v>37668.300000000003</v>
      </c>
      <c r="E107" s="35"/>
      <c r="F107" s="35">
        <f t="shared" si="326"/>
        <v>37668.300000000003</v>
      </c>
      <c r="G107" s="35">
        <f>7.018+35935.006</f>
        <v>35942.023999999998</v>
      </c>
      <c r="H107" s="35">
        <f t="shared" si="278"/>
        <v>73610.323999999993</v>
      </c>
      <c r="I107" s="35"/>
      <c r="J107" s="35">
        <f t="shared" si="279"/>
        <v>73610.323999999993</v>
      </c>
      <c r="K107" s="35"/>
      <c r="L107" s="35">
        <f t="shared" si="280"/>
        <v>73610.323999999993</v>
      </c>
      <c r="M107" s="35"/>
      <c r="N107" s="35">
        <f t="shared" si="281"/>
        <v>73610.323999999993</v>
      </c>
      <c r="O107" s="78"/>
      <c r="P107" s="35">
        <f t="shared" si="282"/>
        <v>73610.323999999993</v>
      </c>
      <c r="Q107" s="35"/>
      <c r="R107" s="35">
        <f t="shared" si="283"/>
        <v>73610.323999999993</v>
      </c>
      <c r="S107" s="35"/>
      <c r="T107" s="35">
        <f t="shared" si="284"/>
        <v>73610.323999999993</v>
      </c>
      <c r="U107" s="35"/>
      <c r="V107" s="35">
        <f t="shared" si="285"/>
        <v>73610.323999999993</v>
      </c>
      <c r="W107" s="35">
        <v>35084.171999999999</v>
      </c>
      <c r="X107" s="35">
        <f t="shared" si="286"/>
        <v>108694.49599999998</v>
      </c>
      <c r="Y107" s="35"/>
      <c r="Z107" s="35">
        <f t="shared" si="287"/>
        <v>108694.49599999998</v>
      </c>
      <c r="AA107" s="46"/>
      <c r="AB107" s="35">
        <f t="shared" si="288"/>
        <v>108694.49599999998</v>
      </c>
      <c r="AC107" s="35">
        <v>0</v>
      </c>
      <c r="AD107" s="35"/>
      <c r="AE107" s="35">
        <f t="shared" si="327"/>
        <v>0</v>
      </c>
      <c r="AF107" s="35"/>
      <c r="AG107" s="35">
        <f t="shared" si="290"/>
        <v>0</v>
      </c>
      <c r="AH107" s="35"/>
      <c r="AI107" s="35">
        <f t="shared" si="291"/>
        <v>0</v>
      </c>
      <c r="AJ107" s="35"/>
      <c r="AK107" s="35">
        <f t="shared" si="292"/>
        <v>0</v>
      </c>
      <c r="AL107" s="35"/>
      <c r="AM107" s="35">
        <f t="shared" si="293"/>
        <v>0</v>
      </c>
      <c r="AN107" s="35"/>
      <c r="AO107" s="35">
        <f t="shared" si="294"/>
        <v>0</v>
      </c>
      <c r="AP107" s="35"/>
      <c r="AQ107" s="35">
        <f t="shared" si="295"/>
        <v>0</v>
      </c>
      <c r="AR107" s="35"/>
      <c r="AS107" s="35">
        <f t="shared" si="296"/>
        <v>0</v>
      </c>
      <c r="AT107" s="46"/>
      <c r="AU107" s="35">
        <f t="shared" si="297"/>
        <v>0</v>
      </c>
      <c r="AV107" s="35">
        <v>0</v>
      </c>
      <c r="AW107" s="35"/>
      <c r="AX107" s="35">
        <f t="shared" si="328"/>
        <v>0</v>
      </c>
      <c r="AY107" s="35"/>
      <c r="AZ107" s="35">
        <f t="shared" si="298"/>
        <v>0</v>
      </c>
      <c r="BA107" s="35"/>
      <c r="BB107" s="35">
        <f t="shared" si="299"/>
        <v>0</v>
      </c>
      <c r="BC107" s="35"/>
      <c r="BD107" s="35">
        <f t="shared" si="300"/>
        <v>0</v>
      </c>
      <c r="BE107" s="35"/>
      <c r="BF107" s="35">
        <f t="shared" si="301"/>
        <v>0</v>
      </c>
      <c r="BG107" s="35"/>
      <c r="BH107" s="35">
        <f t="shared" si="302"/>
        <v>0</v>
      </c>
      <c r="BI107" s="35"/>
      <c r="BJ107" s="35">
        <f t="shared" si="303"/>
        <v>0</v>
      </c>
      <c r="BK107" s="46"/>
      <c r="BL107" s="35">
        <f t="shared" si="304"/>
        <v>0</v>
      </c>
      <c r="BM107" s="29" t="s">
        <v>227</v>
      </c>
      <c r="BO107" s="11"/>
    </row>
    <row r="108" spans="1:67" ht="56.25" hidden="1" customHeight="1" x14ac:dyDescent="0.3">
      <c r="A108" s="1" t="s">
        <v>146</v>
      </c>
      <c r="B108" s="49" t="s">
        <v>96</v>
      </c>
      <c r="C108" s="6" t="s">
        <v>32</v>
      </c>
      <c r="D108" s="35">
        <v>45000</v>
      </c>
      <c r="E108" s="35">
        <v>-45000</v>
      </c>
      <c r="F108" s="35">
        <f t="shared" si="326"/>
        <v>0</v>
      </c>
      <c r="G108" s="35"/>
      <c r="H108" s="35">
        <f t="shared" si="278"/>
        <v>0</v>
      </c>
      <c r="I108" s="35"/>
      <c r="J108" s="35">
        <f t="shared" si="279"/>
        <v>0</v>
      </c>
      <c r="K108" s="35"/>
      <c r="L108" s="35">
        <f t="shared" si="280"/>
        <v>0</v>
      </c>
      <c r="M108" s="35"/>
      <c r="N108" s="35">
        <f t="shared" si="281"/>
        <v>0</v>
      </c>
      <c r="O108" s="78"/>
      <c r="P108" s="35">
        <f t="shared" si="282"/>
        <v>0</v>
      </c>
      <c r="Q108" s="35"/>
      <c r="R108" s="35">
        <f t="shared" si="283"/>
        <v>0</v>
      </c>
      <c r="S108" s="35"/>
      <c r="T108" s="35">
        <f t="shared" si="284"/>
        <v>0</v>
      </c>
      <c r="U108" s="35"/>
      <c r="V108" s="35">
        <f t="shared" si="285"/>
        <v>0</v>
      </c>
      <c r="W108" s="35"/>
      <c r="X108" s="35">
        <f t="shared" si="286"/>
        <v>0</v>
      </c>
      <c r="Y108" s="35"/>
      <c r="Z108" s="35">
        <f t="shared" si="287"/>
        <v>0</v>
      </c>
      <c r="AA108" s="46"/>
      <c r="AB108" s="35">
        <f t="shared" si="288"/>
        <v>0</v>
      </c>
      <c r="AC108" s="35">
        <v>51669.599999999999</v>
      </c>
      <c r="AD108" s="35">
        <v>-51669.599999999999</v>
      </c>
      <c r="AE108" s="35">
        <f t="shared" si="327"/>
        <v>0</v>
      </c>
      <c r="AF108" s="35"/>
      <c r="AG108" s="35">
        <f t="shared" si="290"/>
        <v>0</v>
      </c>
      <c r="AH108" s="35"/>
      <c r="AI108" s="35">
        <f t="shared" si="291"/>
        <v>0</v>
      </c>
      <c r="AJ108" s="35"/>
      <c r="AK108" s="35">
        <f t="shared" si="292"/>
        <v>0</v>
      </c>
      <c r="AL108" s="35"/>
      <c r="AM108" s="35">
        <f t="shared" si="293"/>
        <v>0</v>
      </c>
      <c r="AN108" s="35"/>
      <c r="AO108" s="35">
        <f t="shared" si="294"/>
        <v>0</v>
      </c>
      <c r="AP108" s="35"/>
      <c r="AQ108" s="35">
        <f t="shared" si="295"/>
        <v>0</v>
      </c>
      <c r="AR108" s="35"/>
      <c r="AS108" s="35">
        <f t="shared" si="296"/>
        <v>0</v>
      </c>
      <c r="AT108" s="46"/>
      <c r="AU108" s="35">
        <f t="shared" si="297"/>
        <v>0</v>
      </c>
      <c r="AV108" s="35">
        <v>0</v>
      </c>
      <c r="AW108" s="35"/>
      <c r="AX108" s="35">
        <f t="shared" si="328"/>
        <v>0</v>
      </c>
      <c r="AY108" s="35"/>
      <c r="AZ108" s="35">
        <f t="shared" si="298"/>
        <v>0</v>
      </c>
      <c r="BA108" s="35"/>
      <c r="BB108" s="35">
        <f t="shared" si="299"/>
        <v>0</v>
      </c>
      <c r="BC108" s="35"/>
      <c r="BD108" s="35">
        <f t="shared" si="300"/>
        <v>0</v>
      </c>
      <c r="BE108" s="35"/>
      <c r="BF108" s="35">
        <f t="shared" si="301"/>
        <v>0</v>
      </c>
      <c r="BG108" s="35"/>
      <c r="BH108" s="35">
        <f t="shared" si="302"/>
        <v>0</v>
      </c>
      <c r="BI108" s="35"/>
      <c r="BJ108" s="35">
        <f t="shared" si="303"/>
        <v>0</v>
      </c>
      <c r="BK108" s="46"/>
      <c r="BL108" s="35">
        <f t="shared" si="304"/>
        <v>0</v>
      </c>
      <c r="BM108" s="29" t="s">
        <v>228</v>
      </c>
      <c r="BN108" s="23" t="s">
        <v>50</v>
      </c>
      <c r="BO108" s="11"/>
    </row>
    <row r="109" spans="1:67" ht="75" x14ac:dyDescent="0.3">
      <c r="A109" s="1" t="s">
        <v>146</v>
      </c>
      <c r="B109" s="53" t="s">
        <v>96</v>
      </c>
      <c r="C109" s="6" t="s">
        <v>39</v>
      </c>
      <c r="D109" s="34"/>
      <c r="E109" s="35">
        <v>45000</v>
      </c>
      <c r="F109" s="35">
        <f t="shared" si="326"/>
        <v>45000</v>
      </c>
      <c r="G109" s="35">
        <v>6293</v>
      </c>
      <c r="H109" s="35">
        <f t="shared" si="278"/>
        <v>51293</v>
      </c>
      <c r="I109" s="35"/>
      <c r="J109" s="35">
        <f t="shared" si="279"/>
        <v>51293</v>
      </c>
      <c r="K109" s="35"/>
      <c r="L109" s="35">
        <f t="shared" si="280"/>
        <v>51293</v>
      </c>
      <c r="M109" s="35"/>
      <c r="N109" s="35">
        <f t="shared" si="281"/>
        <v>51293</v>
      </c>
      <c r="O109" s="78"/>
      <c r="P109" s="35">
        <f t="shared" si="282"/>
        <v>51293</v>
      </c>
      <c r="Q109" s="35"/>
      <c r="R109" s="35">
        <f t="shared" si="283"/>
        <v>51293</v>
      </c>
      <c r="S109" s="35"/>
      <c r="T109" s="35">
        <f t="shared" si="284"/>
        <v>51293</v>
      </c>
      <c r="U109" s="35"/>
      <c r="V109" s="35">
        <f t="shared" si="285"/>
        <v>51293</v>
      </c>
      <c r="W109" s="35"/>
      <c r="X109" s="35">
        <f t="shared" si="286"/>
        <v>51293</v>
      </c>
      <c r="Y109" s="35"/>
      <c r="Z109" s="35">
        <f t="shared" si="287"/>
        <v>51293</v>
      </c>
      <c r="AA109" s="46"/>
      <c r="AB109" s="35">
        <f t="shared" si="288"/>
        <v>51293</v>
      </c>
      <c r="AC109" s="35"/>
      <c r="AD109" s="35">
        <v>51669.599999999999</v>
      </c>
      <c r="AE109" s="35">
        <f t="shared" si="327"/>
        <v>51669.599999999999</v>
      </c>
      <c r="AF109" s="35">
        <v>-6293</v>
      </c>
      <c r="AG109" s="35">
        <f t="shared" si="290"/>
        <v>45376.6</v>
      </c>
      <c r="AH109" s="35"/>
      <c r="AI109" s="35">
        <f t="shared" si="291"/>
        <v>45376.6</v>
      </c>
      <c r="AJ109" s="35"/>
      <c r="AK109" s="35">
        <f t="shared" si="292"/>
        <v>45376.6</v>
      </c>
      <c r="AL109" s="35"/>
      <c r="AM109" s="35">
        <f t="shared" si="293"/>
        <v>45376.6</v>
      </c>
      <c r="AN109" s="35"/>
      <c r="AO109" s="35">
        <f t="shared" si="294"/>
        <v>45376.6</v>
      </c>
      <c r="AP109" s="35"/>
      <c r="AQ109" s="35">
        <f t="shared" si="295"/>
        <v>45376.6</v>
      </c>
      <c r="AR109" s="35"/>
      <c r="AS109" s="35">
        <f t="shared" si="296"/>
        <v>45376.6</v>
      </c>
      <c r="AT109" s="46"/>
      <c r="AU109" s="35">
        <f t="shared" si="297"/>
        <v>45376.6</v>
      </c>
      <c r="AV109" s="35"/>
      <c r="AW109" s="35"/>
      <c r="AX109" s="35">
        <f t="shared" si="328"/>
        <v>0</v>
      </c>
      <c r="AY109" s="35"/>
      <c r="AZ109" s="35">
        <f t="shared" si="298"/>
        <v>0</v>
      </c>
      <c r="BA109" s="35"/>
      <c r="BB109" s="35">
        <f t="shared" si="299"/>
        <v>0</v>
      </c>
      <c r="BC109" s="35"/>
      <c r="BD109" s="35">
        <f t="shared" si="300"/>
        <v>0</v>
      </c>
      <c r="BE109" s="35"/>
      <c r="BF109" s="35">
        <f t="shared" si="301"/>
        <v>0</v>
      </c>
      <c r="BG109" s="35"/>
      <c r="BH109" s="35">
        <f t="shared" si="302"/>
        <v>0</v>
      </c>
      <c r="BI109" s="35"/>
      <c r="BJ109" s="35">
        <f t="shared" si="303"/>
        <v>0</v>
      </c>
      <c r="BK109" s="46"/>
      <c r="BL109" s="35">
        <f t="shared" si="304"/>
        <v>0</v>
      </c>
      <c r="BM109" s="29" t="s">
        <v>228</v>
      </c>
      <c r="BO109" s="11"/>
    </row>
    <row r="110" spans="1:67" ht="56.25" x14ac:dyDescent="0.3">
      <c r="A110" s="1" t="s">
        <v>147</v>
      </c>
      <c r="B110" s="59" t="s">
        <v>97</v>
      </c>
      <c r="C110" s="6" t="s">
        <v>32</v>
      </c>
      <c r="D110" s="34">
        <v>27873.5</v>
      </c>
      <c r="E110" s="35"/>
      <c r="F110" s="35">
        <f t="shared" si="326"/>
        <v>27873.5</v>
      </c>
      <c r="G110" s="35"/>
      <c r="H110" s="35">
        <f t="shared" si="278"/>
        <v>27873.5</v>
      </c>
      <c r="I110" s="35"/>
      <c r="J110" s="35">
        <f t="shared" si="279"/>
        <v>27873.5</v>
      </c>
      <c r="K110" s="35"/>
      <c r="L110" s="35">
        <f t="shared" si="280"/>
        <v>27873.5</v>
      </c>
      <c r="M110" s="35"/>
      <c r="N110" s="35">
        <f t="shared" si="281"/>
        <v>27873.5</v>
      </c>
      <c r="O110" s="78">
        <v>-245.98699999999999</v>
      </c>
      <c r="P110" s="35">
        <f t="shared" si="282"/>
        <v>27627.512999999999</v>
      </c>
      <c r="Q110" s="35"/>
      <c r="R110" s="35">
        <f t="shared" si="283"/>
        <v>27627.512999999999</v>
      </c>
      <c r="S110" s="35"/>
      <c r="T110" s="35">
        <f t="shared" si="284"/>
        <v>27627.512999999999</v>
      </c>
      <c r="U110" s="35"/>
      <c r="V110" s="35">
        <f t="shared" si="285"/>
        <v>27627.512999999999</v>
      </c>
      <c r="W110" s="35"/>
      <c r="X110" s="35">
        <f t="shared" si="286"/>
        <v>27627.512999999999</v>
      </c>
      <c r="Y110" s="35"/>
      <c r="Z110" s="35">
        <f t="shared" si="287"/>
        <v>27627.512999999999</v>
      </c>
      <c r="AA110" s="46"/>
      <c r="AB110" s="35">
        <f t="shared" si="288"/>
        <v>27627.512999999999</v>
      </c>
      <c r="AC110" s="35">
        <v>0</v>
      </c>
      <c r="AD110" s="35"/>
      <c r="AE110" s="35">
        <f t="shared" si="327"/>
        <v>0</v>
      </c>
      <c r="AF110" s="35"/>
      <c r="AG110" s="35">
        <f t="shared" si="290"/>
        <v>0</v>
      </c>
      <c r="AH110" s="35"/>
      <c r="AI110" s="35">
        <f t="shared" si="291"/>
        <v>0</v>
      </c>
      <c r="AJ110" s="35"/>
      <c r="AK110" s="35">
        <f t="shared" si="292"/>
        <v>0</v>
      </c>
      <c r="AL110" s="35"/>
      <c r="AM110" s="35">
        <f t="shared" si="293"/>
        <v>0</v>
      </c>
      <c r="AN110" s="35"/>
      <c r="AO110" s="35">
        <f t="shared" si="294"/>
        <v>0</v>
      </c>
      <c r="AP110" s="35"/>
      <c r="AQ110" s="35">
        <f t="shared" si="295"/>
        <v>0</v>
      </c>
      <c r="AR110" s="35"/>
      <c r="AS110" s="35">
        <f t="shared" si="296"/>
        <v>0</v>
      </c>
      <c r="AT110" s="46"/>
      <c r="AU110" s="35">
        <f t="shared" si="297"/>
        <v>0</v>
      </c>
      <c r="AV110" s="35">
        <v>0</v>
      </c>
      <c r="AW110" s="35"/>
      <c r="AX110" s="35">
        <f t="shared" si="328"/>
        <v>0</v>
      </c>
      <c r="AY110" s="35"/>
      <c r="AZ110" s="35">
        <f t="shared" si="298"/>
        <v>0</v>
      </c>
      <c r="BA110" s="35"/>
      <c r="BB110" s="35">
        <f t="shared" si="299"/>
        <v>0</v>
      </c>
      <c r="BC110" s="35"/>
      <c r="BD110" s="35">
        <f t="shared" si="300"/>
        <v>0</v>
      </c>
      <c r="BE110" s="35"/>
      <c r="BF110" s="35">
        <f t="shared" si="301"/>
        <v>0</v>
      </c>
      <c r="BG110" s="35"/>
      <c r="BH110" s="35">
        <f t="shared" si="302"/>
        <v>0</v>
      </c>
      <c r="BI110" s="35"/>
      <c r="BJ110" s="35">
        <f t="shared" si="303"/>
        <v>0</v>
      </c>
      <c r="BK110" s="46"/>
      <c r="BL110" s="35">
        <f t="shared" si="304"/>
        <v>0</v>
      </c>
      <c r="BM110" s="29" t="s">
        <v>229</v>
      </c>
      <c r="BO110" s="11"/>
    </row>
    <row r="111" spans="1:67" ht="56.25" x14ac:dyDescent="0.3">
      <c r="A111" s="1" t="s">
        <v>148</v>
      </c>
      <c r="B111" s="59" t="s">
        <v>132</v>
      </c>
      <c r="C111" s="6" t="s">
        <v>3</v>
      </c>
      <c r="D111" s="34">
        <f>D113+D114+D115</f>
        <v>1111422.8999999999</v>
      </c>
      <c r="E111" s="35">
        <f>E113+E114+E115</f>
        <v>-367677.39999999997</v>
      </c>
      <c r="F111" s="35">
        <f t="shared" si="326"/>
        <v>743745.5</v>
      </c>
      <c r="G111" s="35">
        <f>G113+G114+G115</f>
        <v>218956.44</v>
      </c>
      <c r="H111" s="35">
        <f t="shared" si="278"/>
        <v>962701.94</v>
      </c>
      <c r="I111" s="35">
        <f>I113+I114+I115</f>
        <v>2561.8420000000001</v>
      </c>
      <c r="J111" s="35">
        <f t="shared" si="279"/>
        <v>965263.78199999989</v>
      </c>
      <c r="K111" s="35">
        <f>K113+K114+K115</f>
        <v>0</v>
      </c>
      <c r="L111" s="35">
        <f t="shared" si="280"/>
        <v>965263.78199999989</v>
      </c>
      <c r="M111" s="35">
        <f>M113+M114+M115</f>
        <v>0</v>
      </c>
      <c r="N111" s="35">
        <f t="shared" si="281"/>
        <v>965263.78199999989</v>
      </c>
      <c r="O111" s="78">
        <f>O113+O114+O115</f>
        <v>56691.229000000007</v>
      </c>
      <c r="P111" s="35">
        <f t="shared" si="282"/>
        <v>1021955.0109999999</v>
      </c>
      <c r="Q111" s="35">
        <f>Q113+Q114+Q115</f>
        <v>1175.914</v>
      </c>
      <c r="R111" s="35">
        <f t="shared" si="283"/>
        <v>1023130.9249999999</v>
      </c>
      <c r="S111" s="35">
        <f>S113+S114+S115</f>
        <v>10868.319</v>
      </c>
      <c r="T111" s="35">
        <f t="shared" si="284"/>
        <v>1033999.2439999999</v>
      </c>
      <c r="U111" s="35">
        <f>U113+U114+U115</f>
        <v>202.001</v>
      </c>
      <c r="V111" s="35">
        <f t="shared" si="285"/>
        <v>1034201.245</v>
      </c>
      <c r="W111" s="35">
        <f>W113+W114+W115</f>
        <v>56218.447999999997</v>
      </c>
      <c r="X111" s="35">
        <f t="shared" si="286"/>
        <v>1090419.693</v>
      </c>
      <c r="Y111" s="35">
        <f>Y113+Y114+Y115</f>
        <v>432.96</v>
      </c>
      <c r="Z111" s="35">
        <f t="shared" si="287"/>
        <v>1090852.6529999999</v>
      </c>
      <c r="AA111" s="46">
        <f>AA113+AA114+AA115</f>
        <v>27321.378000000001</v>
      </c>
      <c r="AB111" s="35">
        <f t="shared" si="288"/>
        <v>1118174.031</v>
      </c>
      <c r="AC111" s="35">
        <f t="shared" ref="AC111:AW111" si="329">AC113+AC114+AC115</f>
        <v>4577948.6999999993</v>
      </c>
      <c r="AD111" s="35">
        <f t="shared" ref="AD111:AF111" si="330">AD113+AD114+AD115</f>
        <v>-1417383.4</v>
      </c>
      <c r="AE111" s="35">
        <f t="shared" si="327"/>
        <v>3160565.2999999993</v>
      </c>
      <c r="AF111" s="35">
        <f t="shared" si="330"/>
        <v>0</v>
      </c>
      <c r="AG111" s="35">
        <f t="shared" si="290"/>
        <v>3160565.2999999993</v>
      </c>
      <c r="AH111" s="35">
        <f t="shared" ref="AH111:AJ111" si="331">AH113+AH114+AH115</f>
        <v>0</v>
      </c>
      <c r="AI111" s="35">
        <f t="shared" si="291"/>
        <v>3160565.2999999993</v>
      </c>
      <c r="AJ111" s="35">
        <f t="shared" si="331"/>
        <v>0</v>
      </c>
      <c r="AK111" s="35">
        <f t="shared" si="292"/>
        <v>3160565.2999999993</v>
      </c>
      <c r="AL111" s="35">
        <f t="shared" ref="AL111:AN111" si="332">AL113+AL114+AL115</f>
        <v>-196067.99800000002</v>
      </c>
      <c r="AM111" s="35">
        <f t="shared" si="293"/>
        <v>2964497.3019999992</v>
      </c>
      <c r="AN111" s="35">
        <f t="shared" si="332"/>
        <v>0</v>
      </c>
      <c r="AO111" s="35">
        <f t="shared" si="294"/>
        <v>2964497.3019999992</v>
      </c>
      <c r="AP111" s="35">
        <f t="shared" ref="AP111:AR111" si="333">AP113+AP114+AP115</f>
        <v>0</v>
      </c>
      <c r="AQ111" s="35">
        <f t="shared" si="295"/>
        <v>2964497.3019999992</v>
      </c>
      <c r="AR111" s="35">
        <f t="shared" si="333"/>
        <v>0</v>
      </c>
      <c r="AS111" s="35">
        <f t="shared" si="296"/>
        <v>2964497.3019999992</v>
      </c>
      <c r="AT111" s="46">
        <f t="shared" ref="AT111" si="334">AT113+AT114+AT115</f>
        <v>0</v>
      </c>
      <c r="AU111" s="35">
        <f t="shared" si="297"/>
        <v>2964497.3019999992</v>
      </c>
      <c r="AV111" s="35">
        <f t="shared" si="329"/>
        <v>649689.69999999995</v>
      </c>
      <c r="AW111" s="35">
        <f t="shared" si="329"/>
        <v>0</v>
      </c>
      <c r="AX111" s="35">
        <f t="shared" si="328"/>
        <v>649689.69999999995</v>
      </c>
      <c r="AY111" s="35">
        <f t="shared" ref="AY111:BA111" si="335">AY113+AY114+AY115</f>
        <v>0</v>
      </c>
      <c r="AZ111" s="35">
        <f t="shared" si="298"/>
        <v>649689.69999999995</v>
      </c>
      <c r="BA111" s="35">
        <f t="shared" si="335"/>
        <v>0</v>
      </c>
      <c r="BB111" s="35">
        <f t="shared" si="299"/>
        <v>649689.69999999995</v>
      </c>
      <c r="BC111" s="35">
        <f t="shared" ref="BC111:BE111" si="336">BC113+BC114+BC115</f>
        <v>0</v>
      </c>
      <c r="BD111" s="35">
        <f t="shared" si="300"/>
        <v>649689.69999999995</v>
      </c>
      <c r="BE111" s="35">
        <f t="shared" si="336"/>
        <v>50423.485999999997</v>
      </c>
      <c r="BF111" s="35">
        <f t="shared" si="301"/>
        <v>700113.18599999999</v>
      </c>
      <c r="BG111" s="35">
        <f t="shared" ref="BG111:BI111" si="337">BG113+BG114+BG115</f>
        <v>0</v>
      </c>
      <c r="BH111" s="35">
        <f t="shared" si="302"/>
        <v>700113.18599999999</v>
      </c>
      <c r="BI111" s="35">
        <f t="shared" si="337"/>
        <v>0</v>
      </c>
      <c r="BJ111" s="35">
        <f t="shared" si="303"/>
        <v>700113.18599999999</v>
      </c>
      <c r="BK111" s="46">
        <f t="shared" ref="BK111" si="338">BK113+BK114+BK115</f>
        <v>0</v>
      </c>
      <c r="BL111" s="35">
        <f t="shared" si="304"/>
        <v>700113.18599999999</v>
      </c>
      <c r="BM111" s="29"/>
      <c r="BO111" s="11"/>
    </row>
    <row r="112" spans="1:67" x14ac:dyDescent="0.3">
      <c r="A112" s="1"/>
      <c r="B112" s="7" t="s">
        <v>5</v>
      </c>
      <c r="C112" s="6"/>
      <c r="D112" s="34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78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46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46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46"/>
      <c r="BL112" s="35"/>
      <c r="BM112" s="29"/>
      <c r="BO112" s="11"/>
    </row>
    <row r="113" spans="1:67" hidden="1" x14ac:dyDescent="0.3">
      <c r="A113" s="1"/>
      <c r="B113" s="5" t="s">
        <v>6</v>
      </c>
      <c r="C113" s="6"/>
      <c r="D113" s="35">
        <v>154571.4</v>
      </c>
      <c r="E113" s="35"/>
      <c r="F113" s="35">
        <f t="shared" si="326"/>
        <v>154571.4</v>
      </c>
      <c r="G113" s="35">
        <f>189570.112+36577.073-41360.692+34169.947</f>
        <v>218956.44</v>
      </c>
      <c r="H113" s="35">
        <f t="shared" ref="H113:H116" si="339">F113+G113</f>
        <v>373527.83999999997</v>
      </c>
      <c r="I113" s="35">
        <v>2561.8420000000001</v>
      </c>
      <c r="J113" s="35">
        <f t="shared" ref="J113:J116" si="340">H113+I113</f>
        <v>376089.68199999997</v>
      </c>
      <c r="K113" s="35"/>
      <c r="L113" s="35">
        <f t="shared" ref="L113:L116" si="341">J113+K113</f>
        <v>376089.68199999997</v>
      </c>
      <c r="M113" s="35"/>
      <c r="N113" s="35">
        <f t="shared" ref="N113:N116" si="342">L113+M113</f>
        <v>376089.68199999997</v>
      </c>
      <c r="O113" s="78">
        <f>48359.987-1056.8+1056.8</f>
        <v>48359.987000000001</v>
      </c>
      <c r="P113" s="35">
        <f t="shared" ref="P113:P116" si="343">N113+O113</f>
        <v>424449.66899999999</v>
      </c>
      <c r="Q113" s="35">
        <f>766.991+408.923</f>
        <v>1175.914</v>
      </c>
      <c r="R113" s="35">
        <f t="shared" ref="R113:R116" si="344">P113+Q113</f>
        <v>425625.58299999998</v>
      </c>
      <c r="S113" s="35">
        <v>10868.319</v>
      </c>
      <c r="T113" s="35">
        <f t="shared" ref="T113:T116" si="345">R113+S113</f>
        <v>436493.902</v>
      </c>
      <c r="U113" s="35">
        <v>202.001</v>
      </c>
      <c r="V113" s="35">
        <f t="shared" ref="V113:V116" si="346">T113+U113</f>
        <v>436695.90299999999</v>
      </c>
      <c r="W113" s="35">
        <v>56218.447999999997</v>
      </c>
      <c r="X113" s="35">
        <f t="shared" ref="X113:X116" si="347">V113+W113</f>
        <v>492914.35099999997</v>
      </c>
      <c r="Y113" s="35">
        <v>432.96</v>
      </c>
      <c r="Z113" s="35">
        <f t="shared" ref="Z113:Z116" si="348">X113+Y113</f>
        <v>493347.31099999999</v>
      </c>
      <c r="AA113" s="46">
        <v>27321.378000000001</v>
      </c>
      <c r="AB113" s="35">
        <f t="shared" ref="AB113:AB116" si="349">Z113+AA113</f>
        <v>520668.68900000001</v>
      </c>
      <c r="AC113" s="35">
        <v>0</v>
      </c>
      <c r="AD113" s="35"/>
      <c r="AE113" s="35">
        <f t="shared" si="327"/>
        <v>0</v>
      </c>
      <c r="AF113" s="35"/>
      <c r="AG113" s="35">
        <f t="shared" ref="AG113:AG116" si="350">AE113+AF113</f>
        <v>0</v>
      </c>
      <c r="AH113" s="35"/>
      <c r="AI113" s="35">
        <f t="shared" ref="AI113:AI116" si="351">AG113+AH113</f>
        <v>0</v>
      </c>
      <c r="AJ113" s="35"/>
      <c r="AK113" s="35">
        <f t="shared" ref="AK113:AK116" si="352">AI113+AJ113</f>
        <v>0</v>
      </c>
      <c r="AL113" s="35"/>
      <c r="AM113" s="35">
        <f t="shared" ref="AM113:AM116" si="353">AK113+AL113</f>
        <v>0</v>
      </c>
      <c r="AN113" s="35"/>
      <c r="AO113" s="35">
        <f t="shared" ref="AO113:AO116" si="354">AM113+AN113</f>
        <v>0</v>
      </c>
      <c r="AP113" s="35"/>
      <c r="AQ113" s="35">
        <f t="shared" ref="AQ113:AQ116" si="355">AO113+AP113</f>
        <v>0</v>
      </c>
      <c r="AR113" s="35"/>
      <c r="AS113" s="35">
        <f t="shared" ref="AS113:AS116" si="356">AQ113+AR113</f>
        <v>0</v>
      </c>
      <c r="AT113" s="46"/>
      <c r="AU113" s="35">
        <f t="shared" ref="AU113:AU116" si="357">AS113+AT113</f>
        <v>0</v>
      </c>
      <c r="AV113" s="35">
        <v>500000</v>
      </c>
      <c r="AW113" s="35"/>
      <c r="AX113" s="35">
        <f t="shared" si="328"/>
        <v>500000</v>
      </c>
      <c r="AY113" s="35"/>
      <c r="AZ113" s="35">
        <f t="shared" ref="AZ113:AZ116" si="358">AX113+AY113</f>
        <v>500000</v>
      </c>
      <c r="BA113" s="35"/>
      <c r="BB113" s="35">
        <f t="shared" ref="BB113:BB116" si="359">AZ113+BA113</f>
        <v>500000</v>
      </c>
      <c r="BC113" s="35"/>
      <c r="BD113" s="35">
        <f t="shared" ref="BD113:BD116" si="360">BB113+BC113</f>
        <v>500000</v>
      </c>
      <c r="BE113" s="35"/>
      <c r="BF113" s="35">
        <f t="shared" ref="BF113:BF116" si="361">BD113+BE113</f>
        <v>500000</v>
      </c>
      <c r="BG113" s="35"/>
      <c r="BH113" s="35">
        <f t="shared" ref="BH113:BH116" si="362">BF113+BG113</f>
        <v>500000</v>
      </c>
      <c r="BI113" s="35"/>
      <c r="BJ113" s="35">
        <f t="shared" ref="BJ113:BJ116" si="363">BH113+BI113</f>
        <v>500000</v>
      </c>
      <c r="BK113" s="46"/>
      <c r="BL113" s="35">
        <f t="shared" ref="BL113:BL116" si="364">BJ113+BK113</f>
        <v>500000</v>
      </c>
      <c r="BM113" s="29" t="s">
        <v>344</v>
      </c>
      <c r="BN113" s="23" t="s">
        <v>50</v>
      </c>
      <c r="BO113" s="11"/>
    </row>
    <row r="114" spans="1:67" x14ac:dyDescent="0.3">
      <c r="A114" s="1"/>
      <c r="B114" s="7" t="s">
        <v>12</v>
      </c>
      <c r="C114" s="6"/>
      <c r="D114" s="35">
        <v>91719.2</v>
      </c>
      <c r="E114" s="35"/>
      <c r="F114" s="35">
        <f t="shared" si="326"/>
        <v>91719.2</v>
      </c>
      <c r="G114" s="35"/>
      <c r="H114" s="35">
        <f t="shared" si="339"/>
        <v>91719.2</v>
      </c>
      <c r="I114" s="35"/>
      <c r="J114" s="35">
        <f t="shared" si="340"/>
        <v>91719.2</v>
      </c>
      <c r="K114" s="35"/>
      <c r="L114" s="35">
        <f t="shared" si="341"/>
        <v>91719.2</v>
      </c>
      <c r="M114" s="35"/>
      <c r="N114" s="35">
        <f t="shared" si="342"/>
        <v>91719.2</v>
      </c>
      <c r="O114" s="78">
        <v>1056.8</v>
      </c>
      <c r="P114" s="35">
        <f t="shared" si="343"/>
        <v>92776</v>
      </c>
      <c r="Q114" s="35"/>
      <c r="R114" s="35">
        <f t="shared" si="344"/>
        <v>92776</v>
      </c>
      <c r="S114" s="35"/>
      <c r="T114" s="35">
        <f t="shared" si="345"/>
        <v>92776</v>
      </c>
      <c r="U114" s="35"/>
      <c r="V114" s="35">
        <f t="shared" si="346"/>
        <v>92776</v>
      </c>
      <c r="W114" s="35"/>
      <c r="X114" s="35">
        <f t="shared" si="347"/>
        <v>92776</v>
      </c>
      <c r="Y114" s="35"/>
      <c r="Z114" s="35">
        <f t="shared" si="348"/>
        <v>92776</v>
      </c>
      <c r="AA114" s="46"/>
      <c r="AB114" s="35">
        <f t="shared" si="349"/>
        <v>92776</v>
      </c>
      <c r="AC114" s="35">
        <v>99793.1</v>
      </c>
      <c r="AD114" s="35"/>
      <c r="AE114" s="35">
        <f t="shared" si="327"/>
        <v>99793.1</v>
      </c>
      <c r="AF114" s="35"/>
      <c r="AG114" s="35">
        <f t="shared" si="350"/>
        <v>99793.1</v>
      </c>
      <c r="AH114" s="35"/>
      <c r="AI114" s="35">
        <f t="shared" si="351"/>
        <v>99793.1</v>
      </c>
      <c r="AJ114" s="35"/>
      <c r="AK114" s="35">
        <f t="shared" si="352"/>
        <v>99793.1</v>
      </c>
      <c r="AL114" s="35">
        <v>-75909.899000000005</v>
      </c>
      <c r="AM114" s="35">
        <f t="shared" si="353"/>
        <v>23883.201000000001</v>
      </c>
      <c r="AN114" s="35"/>
      <c r="AO114" s="35">
        <f t="shared" si="354"/>
        <v>23883.201000000001</v>
      </c>
      <c r="AP114" s="35"/>
      <c r="AQ114" s="35">
        <f t="shared" si="355"/>
        <v>23883.201000000001</v>
      </c>
      <c r="AR114" s="35"/>
      <c r="AS114" s="35">
        <f t="shared" si="356"/>
        <v>23883.201000000001</v>
      </c>
      <c r="AT114" s="46"/>
      <c r="AU114" s="35">
        <f t="shared" si="357"/>
        <v>23883.201000000001</v>
      </c>
      <c r="AV114" s="35">
        <v>149689.70000000001</v>
      </c>
      <c r="AW114" s="35"/>
      <c r="AX114" s="35">
        <f t="shared" si="328"/>
        <v>149689.70000000001</v>
      </c>
      <c r="AY114" s="35"/>
      <c r="AZ114" s="35">
        <f t="shared" si="358"/>
        <v>149689.70000000001</v>
      </c>
      <c r="BA114" s="35"/>
      <c r="BB114" s="35">
        <f t="shared" si="359"/>
        <v>149689.70000000001</v>
      </c>
      <c r="BC114" s="35"/>
      <c r="BD114" s="35">
        <f t="shared" si="360"/>
        <v>149689.70000000001</v>
      </c>
      <c r="BE114" s="35">
        <v>50423.485999999997</v>
      </c>
      <c r="BF114" s="35">
        <f t="shared" si="361"/>
        <v>200113.18600000002</v>
      </c>
      <c r="BG114" s="35"/>
      <c r="BH114" s="35">
        <f t="shared" si="362"/>
        <v>200113.18600000002</v>
      </c>
      <c r="BI114" s="35"/>
      <c r="BJ114" s="35">
        <f t="shared" si="363"/>
        <v>200113.18600000002</v>
      </c>
      <c r="BK114" s="46"/>
      <c r="BL114" s="35">
        <f t="shared" si="364"/>
        <v>200113.18600000002</v>
      </c>
      <c r="BM114" s="29" t="s">
        <v>343</v>
      </c>
      <c r="BO114" s="11"/>
    </row>
    <row r="115" spans="1:67" ht="37.5" x14ac:dyDescent="0.3">
      <c r="A115" s="1"/>
      <c r="B115" s="59" t="s">
        <v>26</v>
      </c>
      <c r="C115" s="59"/>
      <c r="D115" s="35">
        <v>865132.3</v>
      </c>
      <c r="E115" s="35">
        <f>-344676.8-23000.6</f>
        <v>-367677.39999999997</v>
      </c>
      <c r="F115" s="35">
        <f t="shared" si="326"/>
        <v>497454.90000000008</v>
      </c>
      <c r="G115" s="35"/>
      <c r="H115" s="35">
        <f t="shared" si="339"/>
        <v>497454.90000000008</v>
      </c>
      <c r="I115" s="35"/>
      <c r="J115" s="35">
        <f t="shared" si="340"/>
        <v>497454.90000000008</v>
      </c>
      <c r="K115" s="35"/>
      <c r="L115" s="35">
        <f t="shared" si="341"/>
        <v>497454.90000000008</v>
      </c>
      <c r="M115" s="35"/>
      <c r="N115" s="35">
        <f t="shared" si="342"/>
        <v>497454.90000000008</v>
      </c>
      <c r="O115" s="78">
        <v>7274.442</v>
      </c>
      <c r="P115" s="35">
        <f t="shared" si="343"/>
        <v>504729.34200000006</v>
      </c>
      <c r="Q115" s="35"/>
      <c r="R115" s="35">
        <f t="shared" si="344"/>
        <v>504729.34200000006</v>
      </c>
      <c r="S115" s="35"/>
      <c r="T115" s="35">
        <f t="shared" si="345"/>
        <v>504729.34200000006</v>
      </c>
      <c r="U115" s="35"/>
      <c r="V115" s="35">
        <f t="shared" si="346"/>
        <v>504729.34200000006</v>
      </c>
      <c r="W115" s="35"/>
      <c r="X115" s="35">
        <f t="shared" si="347"/>
        <v>504729.34200000006</v>
      </c>
      <c r="Y115" s="35"/>
      <c r="Z115" s="35">
        <f t="shared" si="348"/>
        <v>504729.34200000006</v>
      </c>
      <c r="AA115" s="46"/>
      <c r="AB115" s="35">
        <f t="shared" si="349"/>
        <v>504729.34200000006</v>
      </c>
      <c r="AC115" s="35">
        <v>4478155.5999999996</v>
      </c>
      <c r="AD115" s="35">
        <f>-250718.5-1166664.9</f>
        <v>-1417383.4</v>
      </c>
      <c r="AE115" s="35">
        <f t="shared" si="327"/>
        <v>3060772.1999999997</v>
      </c>
      <c r="AF115" s="35"/>
      <c r="AG115" s="35">
        <f t="shared" si="350"/>
        <v>3060772.1999999997</v>
      </c>
      <c r="AH115" s="35"/>
      <c r="AI115" s="35">
        <f t="shared" si="351"/>
        <v>3060772.1999999997</v>
      </c>
      <c r="AJ115" s="35"/>
      <c r="AK115" s="35">
        <f t="shared" si="352"/>
        <v>3060772.1999999997</v>
      </c>
      <c r="AL115" s="35">
        <v>-120158.099</v>
      </c>
      <c r="AM115" s="35">
        <f t="shared" si="353"/>
        <v>2940614.1009999998</v>
      </c>
      <c r="AN115" s="35"/>
      <c r="AO115" s="35">
        <f t="shared" si="354"/>
        <v>2940614.1009999998</v>
      </c>
      <c r="AP115" s="35"/>
      <c r="AQ115" s="35">
        <f t="shared" si="355"/>
        <v>2940614.1009999998</v>
      </c>
      <c r="AR115" s="35"/>
      <c r="AS115" s="35">
        <f t="shared" si="356"/>
        <v>2940614.1009999998</v>
      </c>
      <c r="AT115" s="46"/>
      <c r="AU115" s="35">
        <f t="shared" si="357"/>
        <v>2940614.1009999998</v>
      </c>
      <c r="AV115" s="35">
        <v>0</v>
      </c>
      <c r="AW115" s="35"/>
      <c r="AX115" s="35">
        <f t="shared" si="328"/>
        <v>0</v>
      </c>
      <c r="AY115" s="35"/>
      <c r="AZ115" s="35">
        <f t="shared" si="358"/>
        <v>0</v>
      </c>
      <c r="BA115" s="35"/>
      <c r="BB115" s="35">
        <f t="shared" si="359"/>
        <v>0</v>
      </c>
      <c r="BC115" s="35"/>
      <c r="BD115" s="35">
        <f t="shared" si="360"/>
        <v>0</v>
      </c>
      <c r="BE115" s="35"/>
      <c r="BF115" s="35">
        <f t="shared" si="361"/>
        <v>0</v>
      </c>
      <c r="BG115" s="35"/>
      <c r="BH115" s="35">
        <f t="shared" si="362"/>
        <v>0</v>
      </c>
      <c r="BI115" s="35"/>
      <c r="BJ115" s="35">
        <f t="shared" si="363"/>
        <v>0</v>
      </c>
      <c r="BK115" s="46"/>
      <c r="BL115" s="35">
        <f t="shared" si="364"/>
        <v>0</v>
      </c>
      <c r="BM115" s="29" t="s">
        <v>232</v>
      </c>
      <c r="BO115" s="11"/>
    </row>
    <row r="116" spans="1:67" ht="56.25" x14ac:dyDescent="0.3">
      <c r="A116" s="1" t="s">
        <v>149</v>
      </c>
      <c r="B116" s="5" t="s">
        <v>351</v>
      </c>
      <c r="C116" s="6" t="s">
        <v>32</v>
      </c>
      <c r="D116" s="35">
        <f>D118</f>
        <v>272906</v>
      </c>
      <c r="E116" s="35">
        <f>E118</f>
        <v>0</v>
      </c>
      <c r="F116" s="35">
        <f t="shared" si="326"/>
        <v>272906</v>
      </c>
      <c r="G116" s="35">
        <f>G118</f>
        <v>0</v>
      </c>
      <c r="H116" s="35">
        <f t="shared" si="339"/>
        <v>272906</v>
      </c>
      <c r="I116" s="35">
        <f>I118</f>
        <v>0</v>
      </c>
      <c r="J116" s="35">
        <f t="shared" si="340"/>
        <v>272906</v>
      </c>
      <c r="K116" s="35">
        <f>K118</f>
        <v>0</v>
      </c>
      <c r="L116" s="35">
        <f t="shared" si="341"/>
        <v>272906</v>
      </c>
      <c r="M116" s="35">
        <f>M118</f>
        <v>0</v>
      </c>
      <c r="N116" s="35">
        <f t="shared" si="342"/>
        <v>272906</v>
      </c>
      <c r="O116" s="78">
        <f>O118</f>
        <v>0</v>
      </c>
      <c r="P116" s="35">
        <f t="shared" si="343"/>
        <v>272906</v>
      </c>
      <c r="Q116" s="35">
        <f>Q118</f>
        <v>0</v>
      </c>
      <c r="R116" s="35">
        <f t="shared" si="344"/>
        <v>272906</v>
      </c>
      <c r="S116" s="35">
        <f>S118</f>
        <v>0</v>
      </c>
      <c r="T116" s="35">
        <f t="shared" si="345"/>
        <v>272906</v>
      </c>
      <c r="U116" s="35">
        <f>U118</f>
        <v>0</v>
      </c>
      <c r="V116" s="35">
        <f t="shared" si="346"/>
        <v>272906</v>
      </c>
      <c r="W116" s="35">
        <f>W118</f>
        <v>0</v>
      </c>
      <c r="X116" s="35">
        <f t="shared" si="347"/>
        <v>272906</v>
      </c>
      <c r="Y116" s="35">
        <f>Y118</f>
        <v>0</v>
      </c>
      <c r="Z116" s="35">
        <f t="shared" si="348"/>
        <v>272906</v>
      </c>
      <c r="AA116" s="46">
        <f>AA118</f>
        <v>0</v>
      </c>
      <c r="AB116" s="35">
        <f t="shared" si="349"/>
        <v>272906</v>
      </c>
      <c r="AC116" s="35">
        <f t="shared" ref="AC116:AW116" si="365">AC118</f>
        <v>262018.8</v>
      </c>
      <c r="AD116" s="35">
        <f t="shared" ref="AD116:AF116" si="366">AD118</f>
        <v>0</v>
      </c>
      <c r="AE116" s="35">
        <f t="shared" si="327"/>
        <v>262018.8</v>
      </c>
      <c r="AF116" s="35">
        <f t="shared" si="366"/>
        <v>0</v>
      </c>
      <c r="AG116" s="35">
        <f t="shared" si="350"/>
        <v>262018.8</v>
      </c>
      <c r="AH116" s="35">
        <f t="shared" ref="AH116:AJ116" si="367">AH118</f>
        <v>0</v>
      </c>
      <c r="AI116" s="35">
        <f t="shared" si="351"/>
        <v>262018.8</v>
      </c>
      <c r="AJ116" s="35">
        <f t="shared" si="367"/>
        <v>0</v>
      </c>
      <c r="AK116" s="35">
        <f t="shared" si="352"/>
        <v>262018.8</v>
      </c>
      <c r="AL116" s="35">
        <f t="shared" ref="AL116:AN116" si="368">AL118</f>
        <v>0</v>
      </c>
      <c r="AM116" s="35">
        <f t="shared" si="353"/>
        <v>262018.8</v>
      </c>
      <c r="AN116" s="35">
        <f t="shared" si="368"/>
        <v>0</v>
      </c>
      <c r="AO116" s="35">
        <f t="shared" si="354"/>
        <v>262018.8</v>
      </c>
      <c r="AP116" s="35">
        <f t="shared" ref="AP116:AR116" si="369">AP118</f>
        <v>0</v>
      </c>
      <c r="AQ116" s="35">
        <f t="shared" si="355"/>
        <v>262018.8</v>
      </c>
      <c r="AR116" s="35">
        <f t="shared" si="369"/>
        <v>0</v>
      </c>
      <c r="AS116" s="35">
        <f t="shared" si="356"/>
        <v>262018.8</v>
      </c>
      <c r="AT116" s="46">
        <f t="shared" ref="AT116" si="370">AT118</f>
        <v>0</v>
      </c>
      <c r="AU116" s="35">
        <f t="shared" si="357"/>
        <v>262018.8</v>
      </c>
      <c r="AV116" s="35">
        <f t="shared" si="365"/>
        <v>0</v>
      </c>
      <c r="AW116" s="35">
        <f t="shared" si="365"/>
        <v>0</v>
      </c>
      <c r="AX116" s="35">
        <f t="shared" si="328"/>
        <v>0</v>
      </c>
      <c r="AY116" s="35">
        <f t="shared" ref="AY116:BA116" si="371">AY118</f>
        <v>0</v>
      </c>
      <c r="AZ116" s="35">
        <f t="shared" si="358"/>
        <v>0</v>
      </c>
      <c r="BA116" s="35">
        <f t="shared" si="371"/>
        <v>0</v>
      </c>
      <c r="BB116" s="35">
        <f t="shared" si="359"/>
        <v>0</v>
      </c>
      <c r="BC116" s="35">
        <f t="shared" ref="BC116:BE116" si="372">BC118</f>
        <v>0</v>
      </c>
      <c r="BD116" s="35">
        <f t="shared" si="360"/>
        <v>0</v>
      </c>
      <c r="BE116" s="35">
        <f t="shared" si="372"/>
        <v>0</v>
      </c>
      <c r="BF116" s="35">
        <f t="shared" si="361"/>
        <v>0</v>
      </c>
      <c r="BG116" s="35">
        <f t="shared" ref="BG116:BI116" si="373">BG118</f>
        <v>0</v>
      </c>
      <c r="BH116" s="35">
        <f t="shared" si="362"/>
        <v>0</v>
      </c>
      <c r="BI116" s="35">
        <f t="shared" si="373"/>
        <v>0</v>
      </c>
      <c r="BJ116" s="35">
        <f t="shared" si="363"/>
        <v>0</v>
      </c>
      <c r="BK116" s="46">
        <f t="shared" ref="BK116" si="374">BK118</f>
        <v>0</v>
      </c>
      <c r="BL116" s="35">
        <f t="shared" si="364"/>
        <v>0</v>
      </c>
      <c r="BM116" s="29"/>
      <c r="BO116" s="11"/>
    </row>
    <row r="117" spans="1:67" x14ac:dyDescent="0.3">
      <c r="A117" s="1"/>
      <c r="B117" s="59" t="s">
        <v>5</v>
      </c>
      <c r="C117" s="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78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46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46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46"/>
      <c r="BL117" s="35"/>
      <c r="BM117" s="29"/>
      <c r="BO117" s="11"/>
    </row>
    <row r="118" spans="1:67" ht="37.5" x14ac:dyDescent="0.3">
      <c r="A118" s="1"/>
      <c r="B118" s="59" t="s">
        <v>26</v>
      </c>
      <c r="C118" s="6"/>
      <c r="D118" s="35">
        <v>272906</v>
      </c>
      <c r="E118" s="35"/>
      <c r="F118" s="35">
        <f t="shared" si="326"/>
        <v>272906</v>
      </c>
      <c r="G118" s="35"/>
      <c r="H118" s="35">
        <f t="shared" ref="H118:H119" si="375">F118+G118</f>
        <v>272906</v>
      </c>
      <c r="I118" s="35"/>
      <c r="J118" s="35">
        <f t="shared" ref="J118:J119" si="376">H118+I118</f>
        <v>272906</v>
      </c>
      <c r="K118" s="35"/>
      <c r="L118" s="35">
        <f t="shared" ref="L118:L119" si="377">J118+K118</f>
        <v>272906</v>
      </c>
      <c r="M118" s="35"/>
      <c r="N118" s="35">
        <f t="shared" ref="N118:N119" si="378">L118+M118</f>
        <v>272906</v>
      </c>
      <c r="O118" s="78"/>
      <c r="P118" s="35">
        <f t="shared" ref="P118:P119" si="379">N118+O118</f>
        <v>272906</v>
      </c>
      <c r="Q118" s="35"/>
      <c r="R118" s="35">
        <f t="shared" ref="R118:R119" si="380">P118+Q118</f>
        <v>272906</v>
      </c>
      <c r="S118" s="35"/>
      <c r="T118" s="35">
        <f t="shared" ref="T118:T119" si="381">R118+S118</f>
        <v>272906</v>
      </c>
      <c r="U118" s="35"/>
      <c r="V118" s="35">
        <f t="shared" ref="V118:V119" si="382">T118+U118</f>
        <v>272906</v>
      </c>
      <c r="W118" s="35"/>
      <c r="X118" s="35">
        <f t="shared" ref="X118:X119" si="383">V118+W118</f>
        <v>272906</v>
      </c>
      <c r="Y118" s="35"/>
      <c r="Z118" s="35">
        <f t="shared" ref="Z118:Z119" si="384">X118+Y118</f>
        <v>272906</v>
      </c>
      <c r="AA118" s="46"/>
      <c r="AB118" s="35">
        <f t="shared" ref="AB118:AB119" si="385">Z118+AA118</f>
        <v>272906</v>
      </c>
      <c r="AC118" s="35">
        <v>262018.8</v>
      </c>
      <c r="AD118" s="35"/>
      <c r="AE118" s="35">
        <f t="shared" si="327"/>
        <v>262018.8</v>
      </c>
      <c r="AF118" s="35"/>
      <c r="AG118" s="35">
        <f t="shared" ref="AG118:AG119" si="386">AE118+AF118</f>
        <v>262018.8</v>
      </c>
      <c r="AH118" s="35"/>
      <c r="AI118" s="35">
        <f t="shared" ref="AI118:AI119" si="387">AG118+AH118</f>
        <v>262018.8</v>
      </c>
      <c r="AJ118" s="35"/>
      <c r="AK118" s="35">
        <f t="shared" ref="AK118:AK119" si="388">AI118+AJ118</f>
        <v>262018.8</v>
      </c>
      <c r="AL118" s="35"/>
      <c r="AM118" s="35">
        <f t="shared" ref="AM118:AM119" si="389">AK118+AL118</f>
        <v>262018.8</v>
      </c>
      <c r="AN118" s="35"/>
      <c r="AO118" s="35">
        <f t="shared" ref="AO118:AO119" si="390">AM118+AN118</f>
        <v>262018.8</v>
      </c>
      <c r="AP118" s="35"/>
      <c r="AQ118" s="35">
        <f t="shared" ref="AQ118:AQ119" si="391">AO118+AP118</f>
        <v>262018.8</v>
      </c>
      <c r="AR118" s="35"/>
      <c r="AS118" s="35">
        <f t="shared" ref="AS118:AS119" si="392">AQ118+AR118</f>
        <v>262018.8</v>
      </c>
      <c r="AT118" s="46"/>
      <c r="AU118" s="35">
        <f t="shared" ref="AU118:AU119" si="393">AS118+AT118</f>
        <v>262018.8</v>
      </c>
      <c r="AV118" s="35">
        <v>0</v>
      </c>
      <c r="AW118" s="35"/>
      <c r="AX118" s="35">
        <f t="shared" si="328"/>
        <v>0</v>
      </c>
      <c r="AY118" s="35"/>
      <c r="AZ118" s="35">
        <f t="shared" ref="AZ118:AZ119" si="394">AX118+AY118</f>
        <v>0</v>
      </c>
      <c r="BA118" s="35"/>
      <c r="BB118" s="35">
        <f t="shared" ref="BB118:BB119" si="395">AZ118+BA118</f>
        <v>0</v>
      </c>
      <c r="BC118" s="35"/>
      <c r="BD118" s="35">
        <f t="shared" ref="BD118:BD119" si="396">BB118+BC118</f>
        <v>0</v>
      </c>
      <c r="BE118" s="35"/>
      <c r="BF118" s="35">
        <f t="shared" ref="BF118:BF119" si="397">BD118+BE118</f>
        <v>0</v>
      </c>
      <c r="BG118" s="35"/>
      <c r="BH118" s="35">
        <f t="shared" ref="BH118:BH119" si="398">BF118+BG118</f>
        <v>0</v>
      </c>
      <c r="BI118" s="35"/>
      <c r="BJ118" s="35">
        <f t="shared" ref="BJ118:BJ119" si="399">BH118+BI118</f>
        <v>0</v>
      </c>
      <c r="BK118" s="46"/>
      <c r="BL118" s="35">
        <f t="shared" ref="BL118:BL119" si="400">BJ118+BK118</f>
        <v>0</v>
      </c>
      <c r="BM118" s="29" t="s">
        <v>232</v>
      </c>
      <c r="BO118" s="11"/>
    </row>
    <row r="119" spans="1:67" ht="120" customHeight="1" x14ac:dyDescent="0.3">
      <c r="A119" s="1" t="s">
        <v>150</v>
      </c>
      <c r="B119" s="59" t="s">
        <v>133</v>
      </c>
      <c r="C119" s="6" t="s">
        <v>3</v>
      </c>
      <c r="D119" s="35">
        <f>D121</f>
        <v>84835.199999999997</v>
      </c>
      <c r="E119" s="35">
        <f>E121</f>
        <v>0</v>
      </c>
      <c r="F119" s="35">
        <f t="shared" si="326"/>
        <v>84835.199999999997</v>
      </c>
      <c r="G119" s="35">
        <f>G121</f>
        <v>0</v>
      </c>
      <c r="H119" s="35">
        <f t="shared" si="375"/>
        <v>84835.199999999997</v>
      </c>
      <c r="I119" s="35">
        <f>I121</f>
        <v>0</v>
      </c>
      <c r="J119" s="35">
        <f t="shared" si="376"/>
        <v>84835.199999999997</v>
      </c>
      <c r="K119" s="35">
        <f>K121</f>
        <v>0</v>
      </c>
      <c r="L119" s="35">
        <f t="shared" si="377"/>
        <v>84835.199999999997</v>
      </c>
      <c r="M119" s="35">
        <f>M121</f>
        <v>0</v>
      </c>
      <c r="N119" s="35">
        <f t="shared" si="378"/>
        <v>84835.199999999997</v>
      </c>
      <c r="O119" s="78">
        <f>O121</f>
        <v>0</v>
      </c>
      <c r="P119" s="35">
        <f t="shared" si="379"/>
        <v>84835.199999999997</v>
      </c>
      <c r="Q119" s="35">
        <f>Q121</f>
        <v>0</v>
      </c>
      <c r="R119" s="35">
        <f t="shared" si="380"/>
        <v>84835.199999999997</v>
      </c>
      <c r="S119" s="35">
        <f>S121</f>
        <v>0</v>
      </c>
      <c r="T119" s="35">
        <f t="shared" si="381"/>
        <v>84835.199999999997</v>
      </c>
      <c r="U119" s="35">
        <f>U121</f>
        <v>0</v>
      </c>
      <c r="V119" s="35">
        <f t="shared" si="382"/>
        <v>84835.199999999997</v>
      </c>
      <c r="W119" s="35">
        <f>W121</f>
        <v>0</v>
      </c>
      <c r="X119" s="35">
        <f t="shared" si="383"/>
        <v>84835.199999999997</v>
      </c>
      <c r="Y119" s="35">
        <f>Y121</f>
        <v>0</v>
      </c>
      <c r="Z119" s="35">
        <f t="shared" si="384"/>
        <v>84835.199999999997</v>
      </c>
      <c r="AA119" s="46">
        <f>AA121</f>
        <v>0</v>
      </c>
      <c r="AB119" s="35">
        <f t="shared" si="385"/>
        <v>84835.199999999997</v>
      </c>
      <c r="AC119" s="35">
        <f t="shared" ref="AC119:AW119" si="401">AC121</f>
        <v>82155.399999999994</v>
      </c>
      <c r="AD119" s="35">
        <f t="shared" ref="AD119:AF119" si="402">AD121</f>
        <v>0</v>
      </c>
      <c r="AE119" s="35">
        <f t="shared" si="327"/>
        <v>82155.399999999994</v>
      </c>
      <c r="AF119" s="35">
        <f t="shared" si="402"/>
        <v>0</v>
      </c>
      <c r="AG119" s="35">
        <f t="shared" si="386"/>
        <v>82155.399999999994</v>
      </c>
      <c r="AH119" s="35">
        <f t="shared" ref="AH119:AJ119" si="403">AH121</f>
        <v>0</v>
      </c>
      <c r="AI119" s="35">
        <f t="shared" si="387"/>
        <v>82155.399999999994</v>
      </c>
      <c r="AJ119" s="35">
        <f t="shared" si="403"/>
        <v>0</v>
      </c>
      <c r="AK119" s="35">
        <f t="shared" si="388"/>
        <v>82155.399999999994</v>
      </c>
      <c r="AL119" s="35">
        <f t="shared" ref="AL119:AN119" si="404">AL121</f>
        <v>0</v>
      </c>
      <c r="AM119" s="35">
        <f t="shared" si="389"/>
        <v>82155.399999999994</v>
      </c>
      <c r="AN119" s="35">
        <f t="shared" si="404"/>
        <v>0</v>
      </c>
      <c r="AO119" s="35">
        <f t="shared" si="390"/>
        <v>82155.399999999994</v>
      </c>
      <c r="AP119" s="35">
        <f t="shared" ref="AP119:AR119" si="405">AP121</f>
        <v>0</v>
      </c>
      <c r="AQ119" s="35">
        <f t="shared" si="391"/>
        <v>82155.399999999994</v>
      </c>
      <c r="AR119" s="35">
        <f t="shared" si="405"/>
        <v>0</v>
      </c>
      <c r="AS119" s="35">
        <f t="shared" si="392"/>
        <v>82155.399999999994</v>
      </c>
      <c r="AT119" s="46">
        <f t="shared" ref="AT119" si="406">AT121</f>
        <v>0</v>
      </c>
      <c r="AU119" s="35">
        <f t="shared" si="393"/>
        <v>82155.399999999994</v>
      </c>
      <c r="AV119" s="35">
        <f t="shared" si="401"/>
        <v>78582.2</v>
      </c>
      <c r="AW119" s="35">
        <f t="shared" si="401"/>
        <v>0</v>
      </c>
      <c r="AX119" s="35">
        <f t="shared" si="328"/>
        <v>78582.2</v>
      </c>
      <c r="AY119" s="35">
        <f t="shared" ref="AY119:BA119" si="407">AY121</f>
        <v>0</v>
      </c>
      <c r="AZ119" s="35">
        <f t="shared" si="394"/>
        <v>78582.2</v>
      </c>
      <c r="BA119" s="35">
        <f t="shared" si="407"/>
        <v>0</v>
      </c>
      <c r="BB119" s="35">
        <f t="shared" si="395"/>
        <v>78582.2</v>
      </c>
      <c r="BC119" s="35">
        <f t="shared" ref="BC119:BE119" si="408">BC121</f>
        <v>0</v>
      </c>
      <c r="BD119" s="35">
        <f t="shared" si="396"/>
        <v>78582.2</v>
      </c>
      <c r="BE119" s="35">
        <f t="shared" si="408"/>
        <v>0</v>
      </c>
      <c r="BF119" s="35">
        <f t="shared" si="397"/>
        <v>78582.2</v>
      </c>
      <c r="BG119" s="35">
        <f t="shared" ref="BG119:BI119" si="409">BG121</f>
        <v>0</v>
      </c>
      <c r="BH119" s="35">
        <f t="shared" si="398"/>
        <v>78582.2</v>
      </c>
      <c r="BI119" s="35">
        <f t="shared" si="409"/>
        <v>0</v>
      </c>
      <c r="BJ119" s="35">
        <f t="shared" si="399"/>
        <v>78582.2</v>
      </c>
      <c r="BK119" s="46">
        <f t="shared" ref="BK119" si="410">BK121</f>
        <v>0</v>
      </c>
      <c r="BL119" s="35">
        <f t="shared" si="400"/>
        <v>78582.2</v>
      </c>
      <c r="BM119" s="29"/>
      <c r="BO119" s="11"/>
    </row>
    <row r="120" spans="1:67" x14ac:dyDescent="0.3">
      <c r="A120" s="1"/>
      <c r="B120" s="59" t="s">
        <v>5</v>
      </c>
      <c r="C120" s="6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78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46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46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46"/>
      <c r="BL120" s="35"/>
      <c r="BM120" s="29"/>
      <c r="BO120" s="11"/>
    </row>
    <row r="121" spans="1:67" x14ac:dyDescent="0.3">
      <c r="A121" s="1"/>
      <c r="B121" s="59" t="s">
        <v>12</v>
      </c>
      <c r="C121" s="6"/>
      <c r="D121" s="35">
        <v>84835.199999999997</v>
      </c>
      <c r="E121" s="35"/>
      <c r="F121" s="35">
        <f t="shared" si="326"/>
        <v>84835.199999999997</v>
      </c>
      <c r="G121" s="35"/>
      <c r="H121" s="35">
        <f t="shared" ref="H121:H122" si="411">F121+G121</f>
        <v>84835.199999999997</v>
      </c>
      <c r="I121" s="35"/>
      <c r="J121" s="35">
        <f t="shared" ref="J121:J122" si="412">H121+I121</f>
        <v>84835.199999999997</v>
      </c>
      <c r="K121" s="35"/>
      <c r="L121" s="35">
        <f t="shared" ref="L121:L122" si="413">J121+K121</f>
        <v>84835.199999999997</v>
      </c>
      <c r="M121" s="35"/>
      <c r="N121" s="35">
        <f t="shared" ref="N121:N122" si="414">L121+M121</f>
        <v>84835.199999999997</v>
      </c>
      <c r="O121" s="78"/>
      <c r="P121" s="35">
        <f t="shared" ref="P121:P122" si="415">N121+O121</f>
        <v>84835.199999999997</v>
      </c>
      <c r="Q121" s="35"/>
      <c r="R121" s="35">
        <f t="shared" ref="R121:R122" si="416">P121+Q121</f>
        <v>84835.199999999997</v>
      </c>
      <c r="S121" s="35"/>
      <c r="T121" s="35">
        <f t="shared" ref="T121:T122" si="417">R121+S121</f>
        <v>84835.199999999997</v>
      </c>
      <c r="U121" s="35"/>
      <c r="V121" s="35">
        <f t="shared" ref="V121:V122" si="418">T121+U121</f>
        <v>84835.199999999997</v>
      </c>
      <c r="W121" s="35"/>
      <c r="X121" s="35">
        <f t="shared" ref="X121:X122" si="419">V121+W121</f>
        <v>84835.199999999997</v>
      </c>
      <c r="Y121" s="35"/>
      <c r="Z121" s="35">
        <f t="shared" ref="Z121:Z122" si="420">X121+Y121</f>
        <v>84835.199999999997</v>
      </c>
      <c r="AA121" s="46"/>
      <c r="AB121" s="35">
        <f t="shared" ref="AB121:AB122" si="421">Z121+AA121</f>
        <v>84835.199999999997</v>
      </c>
      <c r="AC121" s="35">
        <v>82155.399999999994</v>
      </c>
      <c r="AD121" s="35"/>
      <c r="AE121" s="35">
        <f t="shared" si="327"/>
        <v>82155.399999999994</v>
      </c>
      <c r="AF121" s="35"/>
      <c r="AG121" s="35">
        <f t="shared" ref="AG121:AG122" si="422">AE121+AF121</f>
        <v>82155.399999999994</v>
      </c>
      <c r="AH121" s="35"/>
      <c r="AI121" s="35">
        <f t="shared" ref="AI121:AI122" si="423">AG121+AH121</f>
        <v>82155.399999999994</v>
      </c>
      <c r="AJ121" s="35"/>
      <c r="AK121" s="35">
        <f t="shared" ref="AK121:AK122" si="424">AI121+AJ121</f>
        <v>82155.399999999994</v>
      </c>
      <c r="AL121" s="35"/>
      <c r="AM121" s="35">
        <f t="shared" ref="AM121:AM122" si="425">AK121+AL121</f>
        <v>82155.399999999994</v>
      </c>
      <c r="AN121" s="35"/>
      <c r="AO121" s="35">
        <f t="shared" ref="AO121:AO122" si="426">AM121+AN121</f>
        <v>82155.399999999994</v>
      </c>
      <c r="AP121" s="35"/>
      <c r="AQ121" s="35">
        <f t="shared" ref="AQ121:AQ122" si="427">AO121+AP121</f>
        <v>82155.399999999994</v>
      </c>
      <c r="AR121" s="35"/>
      <c r="AS121" s="35">
        <f t="shared" ref="AS121:AS122" si="428">AQ121+AR121</f>
        <v>82155.399999999994</v>
      </c>
      <c r="AT121" s="46"/>
      <c r="AU121" s="35">
        <f t="shared" ref="AU121:AU122" si="429">AS121+AT121</f>
        <v>82155.399999999994</v>
      </c>
      <c r="AV121" s="35">
        <v>78582.2</v>
      </c>
      <c r="AW121" s="35"/>
      <c r="AX121" s="35">
        <f t="shared" si="328"/>
        <v>78582.2</v>
      </c>
      <c r="AY121" s="35"/>
      <c r="AZ121" s="35">
        <f t="shared" ref="AZ121:AZ122" si="430">AX121+AY121</f>
        <v>78582.2</v>
      </c>
      <c r="BA121" s="35"/>
      <c r="BB121" s="35">
        <f t="shared" ref="BB121:BB122" si="431">AZ121+BA121</f>
        <v>78582.2</v>
      </c>
      <c r="BC121" s="35"/>
      <c r="BD121" s="35">
        <f t="shared" ref="BD121:BD122" si="432">BB121+BC121</f>
        <v>78582.2</v>
      </c>
      <c r="BE121" s="35"/>
      <c r="BF121" s="35">
        <f t="shared" ref="BF121:BF122" si="433">BD121+BE121</f>
        <v>78582.2</v>
      </c>
      <c r="BG121" s="35"/>
      <c r="BH121" s="35">
        <f t="shared" ref="BH121:BH122" si="434">BF121+BG121</f>
        <v>78582.2</v>
      </c>
      <c r="BI121" s="35"/>
      <c r="BJ121" s="35">
        <f t="shared" ref="BJ121:BJ122" si="435">BH121+BI121</f>
        <v>78582.2</v>
      </c>
      <c r="BK121" s="46"/>
      <c r="BL121" s="35">
        <f t="shared" ref="BL121:BL122" si="436">BJ121+BK121</f>
        <v>78582.2</v>
      </c>
      <c r="BM121" s="29" t="s">
        <v>230</v>
      </c>
      <c r="BO121" s="11"/>
    </row>
    <row r="122" spans="1:67" ht="56.25" x14ac:dyDescent="0.3">
      <c r="A122" s="1" t="s">
        <v>151</v>
      </c>
      <c r="B122" s="59" t="s">
        <v>134</v>
      </c>
      <c r="C122" s="6" t="s">
        <v>3</v>
      </c>
      <c r="D122" s="35">
        <f>D124+D125</f>
        <v>143054.29999999999</v>
      </c>
      <c r="E122" s="35">
        <f>E124+E125</f>
        <v>0</v>
      </c>
      <c r="F122" s="35">
        <f t="shared" si="326"/>
        <v>143054.29999999999</v>
      </c>
      <c r="G122" s="35">
        <f>G124+G125</f>
        <v>0</v>
      </c>
      <c r="H122" s="35">
        <f t="shared" si="411"/>
        <v>143054.29999999999</v>
      </c>
      <c r="I122" s="35">
        <f>I124+I125</f>
        <v>0</v>
      </c>
      <c r="J122" s="35">
        <f t="shared" si="412"/>
        <v>143054.29999999999</v>
      </c>
      <c r="K122" s="35">
        <f>K124+K125</f>
        <v>0</v>
      </c>
      <c r="L122" s="35">
        <f t="shared" si="413"/>
        <v>143054.29999999999</v>
      </c>
      <c r="M122" s="35">
        <f>M124+M125</f>
        <v>0</v>
      </c>
      <c r="N122" s="35">
        <f t="shared" si="414"/>
        <v>143054.29999999999</v>
      </c>
      <c r="O122" s="78">
        <f>O124+O125</f>
        <v>0</v>
      </c>
      <c r="P122" s="35">
        <f t="shared" si="415"/>
        <v>143054.29999999999</v>
      </c>
      <c r="Q122" s="35">
        <f>Q124+Q125</f>
        <v>0</v>
      </c>
      <c r="R122" s="35">
        <f t="shared" si="416"/>
        <v>143054.29999999999</v>
      </c>
      <c r="S122" s="35">
        <f>S124+S125</f>
        <v>0</v>
      </c>
      <c r="T122" s="35">
        <f t="shared" si="417"/>
        <v>143054.29999999999</v>
      </c>
      <c r="U122" s="35">
        <f>U124+U125</f>
        <v>0</v>
      </c>
      <c r="V122" s="35">
        <f t="shared" si="418"/>
        <v>143054.29999999999</v>
      </c>
      <c r="W122" s="35">
        <f>W124+W125</f>
        <v>0</v>
      </c>
      <c r="X122" s="35">
        <f t="shared" si="419"/>
        <v>143054.29999999999</v>
      </c>
      <c r="Y122" s="35">
        <f>Y124+Y125</f>
        <v>0</v>
      </c>
      <c r="Z122" s="35">
        <f t="shared" si="420"/>
        <v>143054.29999999999</v>
      </c>
      <c r="AA122" s="46">
        <f>AA124+AA125</f>
        <v>0</v>
      </c>
      <c r="AB122" s="35">
        <f t="shared" si="421"/>
        <v>143054.29999999999</v>
      </c>
      <c r="AC122" s="35">
        <f t="shared" ref="AC122:AW122" si="437">AC124+AC125</f>
        <v>138461.1</v>
      </c>
      <c r="AD122" s="35">
        <f t="shared" ref="AD122:AF122" si="438">AD124+AD125</f>
        <v>0</v>
      </c>
      <c r="AE122" s="35">
        <f t="shared" si="327"/>
        <v>138461.1</v>
      </c>
      <c r="AF122" s="35">
        <f t="shared" si="438"/>
        <v>0</v>
      </c>
      <c r="AG122" s="35">
        <f t="shared" si="422"/>
        <v>138461.1</v>
      </c>
      <c r="AH122" s="35">
        <f t="shared" ref="AH122:AJ122" si="439">AH124+AH125</f>
        <v>0</v>
      </c>
      <c r="AI122" s="35">
        <f t="shared" si="423"/>
        <v>138461.1</v>
      </c>
      <c r="AJ122" s="35">
        <f t="shared" si="439"/>
        <v>0</v>
      </c>
      <c r="AK122" s="35">
        <f t="shared" si="424"/>
        <v>138461.1</v>
      </c>
      <c r="AL122" s="35">
        <f t="shared" ref="AL122:AN122" si="440">AL124+AL125</f>
        <v>0</v>
      </c>
      <c r="AM122" s="35">
        <f t="shared" si="425"/>
        <v>138461.1</v>
      </c>
      <c r="AN122" s="35">
        <f t="shared" si="440"/>
        <v>0</v>
      </c>
      <c r="AO122" s="35">
        <f t="shared" si="426"/>
        <v>138461.1</v>
      </c>
      <c r="AP122" s="35">
        <f t="shared" ref="AP122:AR122" si="441">AP124+AP125</f>
        <v>0</v>
      </c>
      <c r="AQ122" s="35">
        <f t="shared" si="427"/>
        <v>138461.1</v>
      </c>
      <c r="AR122" s="35">
        <f t="shared" si="441"/>
        <v>0</v>
      </c>
      <c r="AS122" s="35">
        <f t="shared" si="428"/>
        <v>138461.1</v>
      </c>
      <c r="AT122" s="46">
        <f t="shared" ref="AT122" si="442">AT124+AT125</f>
        <v>0</v>
      </c>
      <c r="AU122" s="35">
        <f t="shared" si="429"/>
        <v>138461.1</v>
      </c>
      <c r="AV122" s="35">
        <f t="shared" si="437"/>
        <v>132336.9</v>
      </c>
      <c r="AW122" s="35">
        <f t="shared" si="437"/>
        <v>0</v>
      </c>
      <c r="AX122" s="35">
        <f t="shared" si="328"/>
        <v>132336.9</v>
      </c>
      <c r="AY122" s="35">
        <f t="shared" ref="AY122:BA122" si="443">AY124+AY125</f>
        <v>0</v>
      </c>
      <c r="AZ122" s="35">
        <f t="shared" si="430"/>
        <v>132336.9</v>
      </c>
      <c r="BA122" s="35">
        <f t="shared" si="443"/>
        <v>0</v>
      </c>
      <c r="BB122" s="35">
        <f t="shared" si="431"/>
        <v>132336.9</v>
      </c>
      <c r="BC122" s="35">
        <f t="shared" ref="BC122:BE122" si="444">BC124+BC125</f>
        <v>0</v>
      </c>
      <c r="BD122" s="35">
        <f t="shared" si="432"/>
        <v>132336.9</v>
      </c>
      <c r="BE122" s="35">
        <f t="shared" si="444"/>
        <v>0</v>
      </c>
      <c r="BF122" s="35">
        <f t="shared" si="433"/>
        <v>132336.9</v>
      </c>
      <c r="BG122" s="35">
        <f t="shared" ref="BG122:BI122" si="445">BG124+BG125</f>
        <v>0</v>
      </c>
      <c r="BH122" s="35">
        <f t="shared" si="434"/>
        <v>132336.9</v>
      </c>
      <c r="BI122" s="35">
        <f t="shared" si="445"/>
        <v>0</v>
      </c>
      <c r="BJ122" s="35">
        <f t="shared" si="435"/>
        <v>132336.9</v>
      </c>
      <c r="BK122" s="46">
        <f t="shared" ref="BK122" si="446">BK124+BK125</f>
        <v>0</v>
      </c>
      <c r="BL122" s="35">
        <f t="shared" si="436"/>
        <v>132336.9</v>
      </c>
      <c r="BM122" s="29"/>
      <c r="BO122" s="11"/>
    </row>
    <row r="123" spans="1:67" x14ac:dyDescent="0.3">
      <c r="A123" s="1"/>
      <c r="B123" s="59" t="s">
        <v>5</v>
      </c>
      <c r="C123" s="6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78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46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46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46"/>
      <c r="BL123" s="35"/>
      <c r="BM123" s="29"/>
      <c r="BO123" s="11"/>
    </row>
    <row r="124" spans="1:67" x14ac:dyDescent="0.3">
      <c r="A124" s="1"/>
      <c r="B124" s="59" t="s">
        <v>12</v>
      </c>
      <c r="C124" s="6"/>
      <c r="D124" s="35">
        <v>35763.599999999999</v>
      </c>
      <c r="E124" s="35"/>
      <c r="F124" s="35">
        <f t="shared" si="326"/>
        <v>35763.599999999999</v>
      </c>
      <c r="G124" s="35"/>
      <c r="H124" s="35">
        <f t="shared" ref="H124:H126" si="447">F124+G124</f>
        <v>35763.599999999999</v>
      </c>
      <c r="I124" s="35"/>
      <c r="J124" s="35">
        <f t="shared" ref="J124:J126" si="448">H124+I124</f>
        <v>35763.599999999999</v>
      </c>
      <c r="K124" s="35"/>
      <c r="L124" s="35">
        <f t="shared" ref="L124:L126" si="449">J124+K124</f>
        <v>35763.599999999999</v>
      </c>
      <c r="M124" s="35"/>
      <c r="N124" s="35">
        <f t="shared" ref="N124:N126" si="450">L124+M124</f>
        <v>35763.599999999999</v>
      </c>
      <c r="O124" s="78"/>
      <c r="P124" s="35">
        <f t="shared" ref="P124:P126" si="451">N124+O124</f>
        <v>35763.599999999999</v>
      </c>
      <c r="Q124" s="35"/>
      <c r="R124" s="35">
        <f t="shared" ref="R124:R126" si="452">P124+Q124</f>
        <v>35763.599999999999</v>
      </c>
      <c r="S124" s="35"/>
      <c r="T124" s="35">
        <f t="shared" ref="T124:T126" si="453">R124+S124</f>
        <v>35763.599999999999</v>
      </c>
      <c r="U124" s="35"/>
      <c r="V124" s="35">
        <f t="shared" ref="V124:V126" si="454">T124+U124</f>
        <v>35763.599999999999</v>
      </c>
      <c r="W124" s="35"/>
      <c r="X124" s="35">
        <f t="shared" ref="X124:X126" si="455">V124+W124</f>
        <v>35763.599999999999</v>
      </c>
      <c r="Y124" s="35"/>
      <c r="Z124" s="35">
        <f t="shared" ref="Z124:Z126" si="456">X124+Y124</f>
        <v>35763.599999999999</v>
      </c>
      <c r="AA124" s="46"/>
      <c r="AB124" s="35">
        <f t="shared" ref="AB124:AB126" si="457">Z124+AA124</f>
        <v>35763.599999999999</v>
      </c>
      <c r="AC124" s="35">
        <v>34615.300000000003</v>
      </c>
      <c r="AD124" s="35"/>
      <c r="AE124" s="35">
        <f t="shared" si="327"/>
        <v>34615.300000000003</v>
      </c>
      <c r="AF124" s="35"/>
      <c r="AG124" s="35">
        <f t="shared" ref="AG124:AG126" si="458">AE124+AF124</f>
        <v>34615.300000000003</v>
      </c>
      <c r="AH124" s="35"/>
      <c r="AI124" s="35">
        <f t="shared" ref="AI124:AI126" si="459">AG124+AH124</f>
        <v>34615.300000000003</v>
      </c>
      <c r="AJ124" s="35"/>
      <c r="AK124" s="35">
        <f t="shared" ref="AK124:AK126" si="460">AI124+AJ124</f>
        <v>34615.300000000003</v>
      </c>
      <c r="AL124" s="35"/>
      <c r="AM124" s="35">
        <f t="shared" ref="AM124:AM126" si="461">AK124+AL124</f>
        <v>34615.300000000003</v>
      </c>
      <c r="AN124" s="35"/>
      <c r="AO124" s="35">
        <f t="shared" ref="AO124:AO126" si="462">AM124+AN124</f>
        <v>34615.300000000003</v>
      </c>
      <c r="AP124" s="35"/>
      <c r="AQ124" s="35">
        <f t="shared" ref="AQ124:AQ126" si="463">AO124+AP124</f>
        <v>34615.300000000003</v>
      </c>
      <c r="AR124" s="35"/>
      <c r="AS124" s="35">
        <f t="shared" ref="AS124:AS126" si="464">AQ124+AR124</f>
        <v>34615.300000000003</v>
      </c>
      <c r="AT124" s="46"/>
      <c r="AU124" s="35">
        <f t="shared" ref="AU124:AU126" si="465">AS124+AT124</f>
        <v>34615.300000000003</v>
      </c>
      <c r="AV124" s="35">
        <v>33084.199999999997</v>
      </c>
      <c r="AW124" s="35"/>
      <c r="AX124" s="35">
        <f t="shared" si="328"/>
        <v>33084.199999999997</v>
      </c>
      <c r="AY124" s="35"/>
      <c r="AZ124" s="35">
        <f t="shared" ref="AZ124:AZ126" si="466">AX124+AY124</f>
        <v>33084.199999999997</v>
      </c>
      <c r="BA124" s="35"/>
      <c r="BB124" s="35">
        <f t="shared" ref="BB124:BB126" si="467">AZ124+BA124</f>
        <v>33084.199999999997</v>
      </c>
      <c r="BC124" s="35"/>
      <c r="BD124" s="35">
        <f t="shared" ref="BD124:BD126" si="468">BB124+BC124</f>
        <v>33084.199999999997</v>
      </c>
      <c r="BE124" s="35"/>
      <c r="BF124" s="35">
        <f t="shared" ref="BF124:BF126" si="469">BD124+BE124</f>
        <v>33084.199999999997</v>
      </c>
      <c r="BG124" s="35"/>
      <c r="BH124" s="35">
        <f t="shared" ref="BH124:BH126" si="470">BF124+BG124</f>
        <v>33084.199999999997</v>
      </c>
      <c r="BI124" s="35"/>
      <c r="BJ124" s="35">
        <f t="shared" ref="BJ124:BJ126" si="471">BH124+BI124</f>
        <v>33084.199999999997</v>
      </c>
      <c r="BK124" s="46"/>
      <c r="BL124" s="35">
        <f t="shared" ref="BL124:BL126" si="472">BJ124+BK124</f>
        <v>33084.199999999997</v>
      </c>
      <c r="BM124" s="29" t="s">
        <v>231</v>
      </c>
      <c r="BO124" s="11"/>
    </row>
    <row r="125" spans="1:67" x14ac:dyDescent="0.3">
      <c r="A125" s="1"/>
      <c r="B125" s="59" t="s">
        <v>19</v>
      </c>
      <c r="C125" s="6"/>
      <c r="D125" s="35">
        <v>107290.7</v>
      </c>
      <c r="E125" s="35"/>
      <c r="F125" s="35">
        <f t="shared" si="326"/>
        <v>107290.7</v>
      </c>
      <c r="G125" s="35"/>
      <c r="H125" s="35">
        <f t="shared" si="447"/>
        <v>107290.7</v>
      </c>
      <c r="I125" s="35"/>
      <c r="J125" s="35">
        <f t="shared" si="448"/>
        <v>107290.7</v>
      </c>
      <c r="K125" s="35"/>
      <c r="L125" s="35">
        <f t="shared" si="449"/>
        <v>107290.7</v>
      </c>
      <c r="M125" s="35"/>
      <c r="N125" s="35">
        <f t="shared" si="450"/>
        <v>107290.7</v>
      </c>
      <c r="O125" s="78"/>
      <c r="P125" s="35">
        <f t="shared" si="451"/>
        <v>107290.7</v>
      </c>
      <c r="Q125" s="35"/>
      <c r="R125" s="35">
        <f t="shared" si="452"/>
        <v>107290.7</v>
      </c>
      <c r="S125" s="35"/>
      <c r="T125" s="35">
        <f t="shared" si="453"/>
        <v>107290.7</v>
      </c>
      <c r="U125" s="35"/>
      <c r="V125" s="35">
        <f t="shared" si="454"/>
        <v>107290.7</v>
      </c>
      <c r="W125" s="35"/>
      <c r="X125" s="35">
        <f t="shared" si="455"/>
        <v>107290.7</v>
      </c>
      <c r="Y125" s="35"/>
      <c r="Z125" s="35">
        <f t="shared" si="456"/>
        <v>107290.7</v>
      </c>
      <c r="AA125" s="46"/>
      <c r="AB125" s="35">
        <f t="shared" si="457"/>
        <v>107290.7</v>
      </c>
      <c r="AC125" s="35">
        <v>103845.8</v>
      </c>
      <c r="AD125" s="35"/>
      <c r="AE125" s="35">
        <f t="shared" si="327"/>
        <v>103845.8</v>
      </c>
      <c r="AF125" s="35"/>
      <c r="AG125" s="35">
        <f t="shared" si="458"/>
        <v>103845.8</v>
      </c>
      <c r="AH125" s="35"/>
      <c r="AI125" s="35">
        <f t="shared" si="459"/>
        <v>103845.8</v>
      </c>
      <c r="AJ125" s="35"/>
      <c r="AK125" s="35">
        <f t="shared" si="460"/>
        <v>103845.8</v>
      </c>
      <c r="AL125" s="35"/>
      <c r="AM125" s="35">
        <f t="shared" si="461"/>
        <v>103845.8</v>
      </c>
      <c r="AN125" s="35"/>
      <c r="AO125" s="35">
        <f t="shared" si="462"/>
        <v>103845.8</v>
      </c>
      <c r="AP125" s="35"/>
      <c r="AQ125" s="35">
        <f t="shared" si="463"/>
        <v>103845.8</v>
      </c>
      <c r="AR125" s="35"/>
      <c r="AS125" s="35">
        <f t="shared" si="464"/>
        <v>103845.8</v>
      </c>
      <c r="AT125" s="46"/>
      <c r="AU125" s="35">
        <f t="shared" si="465"/>
        <v>103845.8</v>
      </c>
      <c r="AV125" s="35">
        <v>99252.7</v>
      </c>
      <c r="AW125" s="35"/>
      <c r="AX125" s="35">
        <f t="shared" si="328"/>
        <v>99252.7</v>
      </c>
      <c r="AY125" s="35"/>
      <c r="AZ125" s="35">
        <f t="shared" si="466"/>
        <v>99252.7</v>
      </c>
      <c r="BA125" s="35"/>
      <c r="BB125" s="35">
        <f t="shared" si="467"/>
        <v>99252.7</v>
      </c>
      <c r="BC125" s="35"/>
      <c r="BD125" s="35">
        <f t="shared" si="468"/>
        <v>99252.7</v>
      </c>
      <c r="BE125" s="35"/>
      <c r="BF125" s="35">
        <f t="shared" si="469"/>
        <v>99252.7</v>
      </c>
      <c r="BG125" s="35"/>
      <c r="BH125" s="35">
        <f t="shared" si="470"/>
        <v>99252.7</v>
      </c>
      <c r="BI125" s="35"/>
      <c r="BJ125" s="35">
        <f t="shared" si="471"/>
        <v>99252.7</v>
      </c>
      <c r="BK125" s="46"/>
      <c r="BL125" s="35">
        <f t="shared" si="472"/>
        <v>99252.7</v>
      </c>
      <c r="BM125" s="29" t="s">
        <v>231</v>
      </c>
      <c r="BO125" s="11"/>
    </row>
    <row r="126" spans="1:67" ht="56.25" x14ac:dyDescent="0.3">
      <c r="A126" s="1" t="s">
        <v>152</v>
      </c>
      <c r="B126" s="59" t="s">
        <v>352</v>
      </c>
      <c r="C126" s="6" t="s">
        <v>32</v>
      </c>
      <c r="D126" s="35"/>
      <c r="E126" s="35">
        <f>E128</f>
        <v>11500.2</v>
      </c>
      <c r="F126" s="35">
        <f t="shared" si="326"/>
        <v>11500.2</v>
      </c>
      <c r="G126" s="35">
        <f>G128</f>
        <v>0</v>
      </c>
      <c r="H126" s="35">
        <f t="shared" si="447"/>
        <v>11500.2</v>
      </c>
      <c r="I126" s="35">
        <f>I128</f>
        <v>0</v>
      </c>
      <c r="J126" s="35">
        <f t="shared" si="448"/>
        <v>11500.2</v>
      </c>
      <c r="K126" s="35">
        <f>K128</f>
        <v>0</v>
      </c>
      <c r="L126" s="35">
        <f t="shared" si="449"/>
        <v>11500.2</v>
      </c>
      <c r="M126" s="35">
        <f>M128</f>
        <v>0</v>
      </c>
      <c r="N126" s="35">
        <f t="shared" si="450"/>
        <v>11500.2</v>
      </c>
      <c r="O126" s="78">
        <f>O128</f>
        <v>0</v>
      </c>
      <c r="P126" s="35">
        <f t="shared" si="451"/>
        <v>11500.2</v>
      </c>
      <c r="Q126" s="35">
        <f>Q128</f>
        <v>0</v>
      </c>
      <c r="R126" s="35">
        <f t="shared" si="452"/>
        <v>11500.2</v>
      </c>
      <c r="S126" s="35">
        <f>S128</f>
        <v>0</v>
      </c>
      <c r="T126" s="35">
        <f t="shared" si="453"/>
        <v>11500.2</v>
      </c>
      <c r="U126" s="35">
        <f>U128</f>
        <v>0</v>
      </c>
      <c r="V126" s="35">
        <f t="shared" si="454"/>
        <v>11500.2</v>
      </c>
      <c r="W126" s="35">
        <f>W128</f>
        <v>0</v>
      </c>
      <c r="X126" s="35">
        <f t="shared" si="455"/>
        <v>11500.2</v>
      </c>
      <c r="Y126" s="35">
        <f>Y128</f>
        <v>0</v>
      </c>
      <c r="Z126" s="35">
        <f t="shared" si="456"/>
        <v>11500.2</v>
      </c>
      <c r="AA126" s="46">
        <f>AA128</f>
        <v>0</v>
      </c>
      <c r="AB126" s="35">
        <f t="shared" si="457"/>
        <v>11500.2</v>
      </c>
      <c r="AC126" s="35"/>
      <c r="AD126" s="35">
        <f>AD128</f>
        <v>583233.69999999995</v>
      </c>
      <c r="AE126" s="35">
        <f t="shared" si="327"/>
        <v>583233.69999999995</v>
      </c>
      <c r="AF126" s="35">
        <f>AF128</f>
        <v>0</v>
      </c>
      <c r="AG126" s="35">
        <f t="shared" si="458"/>
        <v>583233.69999999995</v>
      </c>
      <c r="AH126" s="35">
        <f>AH128</f>
        <v>0</v>
      </c>
      <c r="AI126" s="35">
        <f t="shared" si="459"/>
        <v>583233.69999999995</v>
      </c>
      <c r="AJ126" s="35">
        <f>AJ128</f>
        <v>0</v>
      </c>
      <c r="AK126" s="35">
        <f t="shared" si="460"/>
        <v>583233.69999999995</v>
      </c>
      <c r="AL126" s="35">
        <f>AL128</f>
        <v>0</v>
      </c>
      <c r="AM126" s="35">
        <f t="shared" si="461"/>
        <v>583233.69999999995</v>
      </c>
      <c r="AN126" s="35">
        <f>AN128</f>
        <v>0</v>
      </c>
      <c r="AO126" s="35">
        <f t="shared" si="462"/>
        <v>583233.69999999995</v>
      </c>
      <c r="AP126" s="35">
        <f>AP128</f>
        <v>0</v>
      </c>
      <c r="AQ126" s="35">
        <f t="shared" si="463"/>
        <v>583233.69999999995</v>
      </c>
      <c r="AR126" s="35">
        <f>AR128</f>
        <v>0</v>
      </c>
      <c r="AS126" s="35">
        <f t="shared" si="464"/>
        <v>583233.69999999995</v>
      </c>
      <c r="AT126" s="46">
        <f>AT128</f>
        <v>0</v>
      </c>
      <c r="AU126" s="35">
        <f t="shared" si="465"/>
        <v>583233.69999999995</v>
      </c>
      <c r="AV126" s="35"/>
      <c r="AW126" s="35"/>
      <c r="AX126" s="35">
        <f t="shared" si="328"/>
        <v>0</v>
      </c>
      <c r="AY126" s="35"/>
      <c r="AZ126" s="35">
        <f t="shared" si="466"/>
        <v>0</v>
      </c>
      <c r="BA126" s="35"/>
      <c r="BB126" s="35">
        <f t="shared" si="467"/>
        <v>0</v>
      </c>
      <c r="BC126" s="35"/>
      <c r="BD126" s="35">
        <f t="shared" si="468"/>
        <v>0</v>
      </c>
      <c r="BE126" s="35"/>
      <c r="BF126" s="35">
        <f t="shared" si="469"/>
        <v>0</v>
      </c>
      <c r="BG126" s="35"/>
      <c r="BH126" s="35">
        <f t="shared" si="470"/>
        <v>0</v>
      </c>
      <c r="BI126" s="35"/>
      <c r="BJ126" s="35">
        <f t="shared" si="471"/>
        <v>0</v>
      </c>
      <c r="BK126" s="46"/>
      <c r="BL126" s="35">
        <f t="shared" si="472"/>
        <v>0</v>
      </c>
      <c r="BM126" s="29"/>
      <c r="BO126" s="11"/>
    </row>
    <row r="127" spans="1:67" x14ac:dyDescent="0.3">
      <c r="A127" s="1"/>
      <c r="B127" s="59" t="s">
        <v>5</v>
      </c>
      <c r="C127" s="6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78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46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46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46"/>
      <c r="BL127" s="35"/>
      <c r="BM127" s="29"/>
      <c r="BO127" s="11"/>
    </row>
    <row r="128" spans="1:67" ht="37.5" x14ac:dyDescent="0.3">
      <c r="A128" s="1"/>
      <c r="B128" s="59" t="s">
        <v>26</v>
      </c>
      <c r="C128" s="6"/>
      <c r="D128" s="35"/>
      <c r="E128" s="35">
        <v>11500.2</v>
      </c>
      <c r="F128" s="35">
        <f t="shared" si="326"/>
        <v>11500.2</v>
      </c>
      <c r="G128" s="35"/>
      <c r="H128" s="35">
        <f t="shared" ref="H128:H129" si="473">F128+G128</f>
        <v>11500.2</v>
      </c>
      <c r="I128" s="35"/>
      <c r="J128" s="35">
        <f t="shared" ref="J128:J129" si="474">H128+I128</f>
        <v>11500.2</v>
      </c>
      <c r="K128" s="35"/>
      <c r="L128" s="35">
        <f t="shared" ref="L128:L129" si="475">J128+K128</f>
        <v>11500.2</v>
      </c>
      <c r="M128" s="35"/>
      <c r="N128" s="35">
        <f t="shared" ref="N128:N129" si="476">L128+M128</f>
        <v>11500.2</v>
      </c>
      <c r="O128" s="78"/>
      <c r="P128" s="35">
        <f t="shared" ref="P128:P129" si="477">N128+O128</f>
        <v>11500.2</v>
      </c>
      <c r="Q128" s="35"/>
      <c r="R128" s="35">
        <f t="shared" ref="R128:R129" si="478">P128+Q128</f>
        <v>11500.2</v>
      </c>
      <c r="S128" s="35"/>
      <c r="T128" s="35">
        <f t="shared" ref="T128:T129" si="479">R128+S128</f>
        <v>11500.2</v>
      </c>
      <c r="U128" s="35"/>
      <c r="V128" s="35">
        <f t="shared" ref="V128:V129" si="480">T128+U128</f>
        <v>11500.2</v>
      </c>
      <c r="W128" s="35"/>
      <c r="X128" s="35">
        <f t="shared" ref="X128:X129" si="481">V128+W128</f>
        <v>11500.2</v>
      </c>
      <c r="Y128" s="35"/>
      <c r="Z128" s="35">
        <f t="shared" ref="Z128:Z129" si="482">X128+Y128</f>
        <v>11500.2</v>
      </c>
      <c r="AA128" s="46"/>
      <c r="AB128" s="35">
        <f t="shared" ref="AB128:AB129" si="483">Z128+AA128</f>
        <v>11500.2</v>
      </c>
      <c r="AC128" s="35"/>
      <c r="AD128" s="35">
        <v>583233.69999999995</v>
      </c>
      <c r="AE128" s="35">
        <f t="shared" si="327"/>
        <v>583233.69999999995</v>
      </c>
      <c r="AF128" s="35"/>
      <c r="AG128" s="35">
        <f t="shared" ref="AG128:AG129" si="484">AE128+AF128</f>
        <v>583233.69999999995</v>
      </c>
      <c r="AH128" s="35"/>
      <c r="AI128" s="35">
        <f t="shared" ref="AI128:AI129" si="485">AG128+AH128</f>
        <v>583233.69999999995</v>
      </c>
      <c r="AJ128" s="35"/>
      <c r="AK128" s="35">
        <f t="shared" ref="AK128:AK129" si="486">AI128+AJ128</f>
        <v>583233.69999999995</v>
      </c>
      <c r="AL128" s="35"/>
      <c r="AM128" s="35">
        <f t="shared" ref="AM128:AM129" si="487">AK128+AL128</f>
        <v>583233.69999999995</v>
      </c>
      <c r="AN128" s="35"/>
      <c r="AO128" s="35">
        <f t="shared" ref="AO128:AO129" si="488">AM128+AN128</f>
        <v>583233.69999999995</v>
      </c>
      <c r="AP128" s="35"/>
      <c r="AQ128" s="35">
        <f t="shared" ref="AQ128:AQ129" si="489">AO128+AP128</f>
        <v>583233.69999999995</v>
      </c>
      <c r="AR128" s="35"/>
      <c r="AS128" s="35">
        <f t="shared" ref="AS128:AS129" si="490">AQ128+AR128</f>
        <v>583233.69999999995</v>
      </c>
      <c r="AT128" s="46"/>
      <c r="AU128" s="35">
        <f t="shared" ref="AU128:AU129" si="491">AS128+AT128</f>
        <v>583233.69999999995</v>
      </c>
      <c r="AV128" s="35"/>
      <c r="AW128" s="35"/>
      <c r="AX128" s="35">
        <f t="shared" si="328"/>
        <v>0</v>
      </c>
      <c r="AY128" s="35"/>
      <c r="AZ128" s="35">
        <f t="shared" ref="AZ128:AZ129" si="492">AX128+AY128</f>
        <v>0</v>
      </c>
      <c r="BA128" s="35"/>
      <c r="BB128" s="35">
        <f t="shared" ref="BB128:BB129" si="493">AZ128+BA128</f>
        <v>0</v>
      </c>
      <c r="BC128" s="35"/>
      <c r="BD128" s="35">
        <f t="shared" ref="BD128:BD129" si="494">BB128+BC128</f>
        <v>0</v>
      </c>
      <c r="BE128" s="35"/>
      <c r="BF128" s="35">
        <f t="shared" ref="BF128:BF129" si="495">BD128+BE128</f>
        <v>0</v>
      </c>
      <c r="BG128" s="35"/>
      <c r="BH128" s="35">
        <f t="shared" ref="BH128:BH129" si="496">BF128+BG128</f>
        <v>0</v>
      </c>
      <c r="BI128" s="35"/>
      <c r="BJ128" s="35">
        <f t="shared" ref="BJ128:BJ129" si="497">BH128+BI128</f>
        <v>0</v>
      </c>
      <c r="BK128" s="46"/>
      <c r="BL128" s="35">
        <f t="shared" ref="BL128:BL129" si="498">BJ128+BK128</f>
        <v>0</v>
      </c>
      <c r="BM128" s="29" t="s">
        <v>232</v>
      </c>
      <c r="BO128" s="11"/>
    </row>
    <row r="129" spans="1:67" ht="56.25" x14ac:dyDescent="0.3">
      <c r="A129" s="1" t="s">
        <v>153</v>
      </c>
      <c r="B129" s="59" t="s">
        <v>353</v>
      </c>
      <c r="C129" s="6" t="s">
        <v>32</v>
      </c>
      <c r="D129" s="35"/>
      <c r="E129" s="35">
        <f>E131</f>
        <v>11500.4</v>
      </c>
      <c r="F129" s="35">
        <f t="shared" si="326"/>
        <v>11500.4</v>
      </c>
      <c r="G129" s="35">
        <f>G131</f>
        <v>0</v>
      </c>
      <c r="H129" s="35">
        <f t="shared" si="473"/>
        <v>11500.4</v>
      </c>
      <c r="I129" s="35">
        <f>I131</f>
        <v>0</v>
      </c>
      <c r="J129" s="35">
        <f t="shared" si="474"/>
        <v>11500.4</v>
      </c>
      <c r="K129" s="35">
        <f>K131</f>
        <v>0</v>
      </c>
      <c r="L129" s="35">
        <f t="shared" si="475"/>
        <v>11500.4</v>
      </c>
      <c r="M129" s="35">
        <f>M131</f>
        <v>0</v>
      </c>
      <c r="N129" s="35">
        <f t="shared" si="476"/>
        <v>11500.4</v>
      </c>
      <c r="O129" s="78">
        <f>O131</f>
        <v>0</v>
      </c>
      <c r="P129" s="35">
        <f t="shared" si="477"/>
        <v>11500.4</v>
      </c>
      <c r="Q129" s="35">
        <f>Q131</f>
        <v>0</v>
      </c>
      <c r="R129" s="35">
        <f t="shared" si="478"/>
        <v>11500.4</v>
      </c>
      <c r="S129" s="35">
        <f>S131</f>
        <v>0</v>
      </c>
      <c r="T129" s="35">
        <f t="shared" si="479"/>
        <v>11500.4</v>
      </c>
      <c r="U129" s="35">
        <f>U131</f>
        <v>0</v>
      </c>
      <c r="V129" s="35">
        <f t="shared" si="480"/>
        <v>11500.4</v>
      </c>
      <c r="W129" s="35">
        <f>W131</f>
        <v>0</v>
      </c>
      <c r="X129" s="35">
        <f t="shared" si="481"/>
        <v>11500.4</v>
      </c>
      <c r="Y129" s="35">
        <f>Y131</f>
        <v>0</v>
      </c>
      <c r="Z129" s="35">
        <f t="shared" si="482"/>
        <v>11500.4</v>
      </c>
      <c r="AA129" s="46">
        <f>AA131</f>
        <v>0</v>
      </c>
      <c r="AB129" s="35">
        <f t="shared" si="483"/>
        <v>11500.4</v>
      </c>
      <c r="AC129" s="35"/>
      <c r="AD129" s="35">
        <f>AD131</f>
        <v>583431.19999999995</v>
      </c>
      <c r="AE129" s="35">
        <f t="shared" si="327"/>
        <v>583431.19999999995</v>
      </c>
      <c r="AF129" s="35">
        <f>AF131</f>
        <v>0</v>
      </c>
      <c r="AG129" s="35">
        <f t="shared" si="484"/>
        <v>583431.19999999995</v>
      </c>
      <c r="AH129" s="35">
        <f>AH131</f>
        <v>0</v>
      </c>
      <c r="AI129" s="35">
        <f t="shared" si="485"/>
        <v>583431.19999999995</v>
      </c>
      <c r="AJ129" s="35">
        <f>AJ131</f>
        <v>0</v>
      </c>
      <c r="AK129" s="35">
        <f t="shared" si="486"/>
        <v>583431.19999999995</v>
      </c>
      <c r="AL129" s="35">
        <f>AL131</f>
        <v>0</v>
      </c>
      <c r="AM129" s="35">
        <f t="shared" si="487"/>
        <v>583431.19999999995</v>
      </c>
      <c r="AN129" s="35">
        <f>AN131</f>
        <v>0</v>
      </c>
      <c r="AO129" s="35">
        <f t="shared" si="488"/>
        <v>583431.19999999995</v>
      </c>
      <c r="AP129" s="35">
        <f>AP131</f>
        <v>0</v>
      </c>
      <c r="AQ129" s="35">
        <f t="shared" si="489"/>
        <v>583431.19999999995</v>
      </c>
      <c r="AR129" s="35">
        <f>AR131</f>
        <v>0</v>
      </c>
      <c r="AS129" s="35">
        <f t="shared" si="490"/>
        <v>583431.19999999995</v>
      </c>
      <c r="AT129" s="46">
        <f>AT131</f>
        <v>0</v>
      </c>
      <c r="AU129" s="35">
        <f t="shared" si="491"/>
        <v>583431.19999999995</v>
      </c>
      <c r="AV129" s="35"/>
      <c r="AW129" s="35"/>
      <c r="AX129" s="35">
        <f t="shared" si="328"/>
        <v>0</v>
      </c>
      <c r="AY129" s="35"/>
      <c r="AZ129" s="35">
        <f t="shared" si="492"/>
        <v>0</v>
      </c>
      <c r="BA129" s="35"/>
      <c r="BB129" s="35">
        <f t="shared" si="493"/>
        <v>0</v>
      </c>
      <c r="BC129" s="35"/>
      <c r="BD129" s="35">
        <f t="shared" si="494"/>
        <v>0</v>
      </c>
      <c r="BE129" s="35"/>
      <c r="BF129" s="35">
        <f t="shared" si="495"/>
        <v>0</v>
      </c>
      <c r="BG129" s="35"/>
      <c r="BH129" s="35">
        <f t="shared" si="496"/>
        <v>0</v>
      </c>
      <c r="BI129" s="35"/>
      <c r="BJ129" s="35">
        <f t="shared" si="497"/>
        <v>0</v>
      </c>
      <c r="BK129" s="46"/>
      <c r="BL129" s="35">
        <f t="shared" si="498"/>
        <v>0</v>
      </c>
      <c r="BM129" s="29"/>
      <c r="BO129" s="11"/>
    </row>
    <row r="130" spans="1:67" x14ac:dyDescent="0.3">
      <c r="A130" s="1"/>
      <c r="B130" s="59" t="s">
        <v>5</v>
      </c>
      <c r="C130" s="6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78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46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46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46"/>
      <c r="BL130" s="35"/>
      <c r="BM130" s="29"/>
      <c r="BO130" s="11"/>
    </row>
    <row r="131" spans="1:67" ht="37.5" x14ac:dyDescent="0.3">
      <c r="A131" s="1"/>
      <c r="B131" s="59" t="s">
        <v>26</v>
      </c>
      <c r="C131" s="6"/>
      <c r="D131" s="35"/>
      <c r="E131" s="35">
        <v>11500.4</v>
      </c>
      <c r="F131" s="35">
        <f t="shared" si="326"/>
        <v>11500.4</v>
      </c>
      <c r="G131" s="35"/>
      <c r="H131" s="35">
        <f t="shared" ref="H131:H133" si="499">F131+G131</f>
        <v>11500.4</v>
      </c>
      <c r="I131" s="35"/>
      <c r="J131" s="35">
        <f t="shared" ref="J131:J133" si="500">H131+I131</f>
        <v>11500.4</v>
      </c>
      <c r="K131" s="35"/>
      <c r="L131" s="35">
        <f t="shared" ref="L131:L133" si="501">J131+K131</f>
        <v>11500.4</v>
      </c>
      <c r="M131" s="35"/>
      <c r="N131" s="35">
        <f t="shared" ref="N131:N133" si="502">L131+M131</f>
        <v>11500.4</v>
      </c>
      <c r="O131" s="78"/>
      <c r="P131" s="35">
        <f t="shared" ref="P131:P133" si="503">N131+O131</f>
        <v>11500.4</v>
      </c>
      <c r="Q131" s="35"/>
      <c r="R131" s="35">
        <f t="shared" ref="R131:R133" si="504">P131+Q131</f>
        <v>11500.4</v>
      </c>
      <c r="S131" s="35"/>
      <c r="T131" s="35">
        <f t="shared" ref="T131:T133" si="505">R131+S131</f>
        <v>11500.4</v>
      </c>
      <c r="U131" s="35"/>
      <c r="V131" s="35">
        <f t="shared" ref="V131:V133" si="506">T131+U131</f>
        <v>11500.4</v>
      </c>
      <c r="W131" s="35"/>
      <c r="X131" s="35">
        <f t="shared" ref="X131:X133" si="507">V131+W131</f>
        <v>11500.4</v>
      </c>
      <c r="Y131" s="35"/>
      <c r="Z131" s="35">
        <f t="shared" ref="Z131:Z133" si="508">X131+Y131</f>
        <v>11500.4</v>
      </c>
      <c r="AA131" s="46"/>
      <c r="AB131" s="35">
        <f t="shared" ref="AB131:AB133" si="509">Z131+AA131</f>
        <v>11500.4</v>
      </c>
      <c r="AC131" s="35"/>
      <c r="AD131" s="35">
        <v>583431.19999999995</v>
      </c>
      <c r="AE131" s="35">
        <f t="shared" si="327"/>
        <v>583431.19999999995</v>
      </c>
      <c r="AF131" s="35"/>
      <c r="AG131" s="35">
        <f t="shared" ref="AG131:AG133" si="510">AE131+AF131</f>
        <v>583431.19999999995</v>
      </c>
      <c r="AH131" s="35"/>
      <c r="AI131" s="35">
        <f t="shared" ref="AI131:AI133" si="511">AG131+AH131</f>
        <v>583431.19999999995</v>
      </c>
      <c r="AJ131" s="35"/>
      <c r="AK131" s="35">
        <f t="shared" ref="AK131:AK133" si="512">AI131+AJ131</f>
        <v>583431.19999999995</v>
      </c>
      <c r="AL131" s="35"/>
      <c r="AM131" s="35">
        <f t="shared" ref="AM131:AM133" si="513">AK131+AL131</f>
        <v>583431.19999999995</v>
      </c>
      <c r="AN131" s="35"/>
      <c r="AO131" s="35">
        <f t="shared" ref="AO131:AO133" si="514">AM131+AN131</f>
        <v>583431.19999999995</v>
      </c>
      <c r="AP131" s="35"/>
      <c r="AQ131" s="35">
        <f t="shared" ref="AQ131:AQ133" si="515">AO131+AP131</f>
        <v>583431.19999999995</v>
      </c>
      <c r="AR131" s="35"/>
      <c r="AS131" s="35">
        <f t="shared" ref="AS131:AS133" si="516">AQ131+AR131</f>
        <v>583431.19999999995</v>
      </c>
      <c r="AT131" s="46"/>
      <c r="AU131" s="35">
        <f t="shared" ref="AU131:AU133" si="517">AS131+AT131</f>
        <v>583431.19999999995</v>
      </c>
      <c r="AV131" s="35"/>
      <c r="AW131" s="35"/>
      <c r="AX131" s="35">
        <f t="shared" si="328"/>
        <v>0</v>
      </c>
      <c r="AY131" s="35"/>
      <c r="AZ131" s="35">
        <f t="shared" ref="AZ131:AZ133" si="518">AX131+AY131</f>
        <v>0</v>
      </c>
      <c r="BA131" s="35"/>
      <c r="BB131" s="35">
        <f t="shared" ref="BB131:BB133" si="519">AZ131+BA131</f>
        <v>0</v>
      </c>
      <c r="BC131" s="35"/>
      <c r="BD131" s="35">
        <f t="shared" ref="BD131:BD133" si="520">BB131+BC131</f>
        <v>0</v>
      </c>
      <c r="BE131" s="35"/>
      <c r="BF131" s="35">
        <f t="shared" ref="BF131:BF133" si="521">BD131+BE131</f>
        <v>0</v>
      </c>
      <c r="BG131" s="35"/>
      <c r="BH131" s="35">
        <f t="shared" ref="BH131:BH133" si="522">BF131+BG131</f>
        <v>0</v>
      </c>
      <c r="BI131" s="35"/>
      <c r="BJ131" s="35">
        <f t="shared" ref="BJ131:BJ133" si="523">BH131+BI131</f>
        <v>0</v>
      </c>
      <c r="BK131" s="46"/>
      <c r="BL131" s="35">
        <f t="shared" ref="BL131:BL133" si="524">BJ131+BK131</f>
        <v>0</v>
      </c>
      <c r="BM131" s="29" t="s">
        <v>232</v>
      </c>
      <c r="BO131" s="11"/>
    </row>
    <row r="132" spans="1:67" ht="56.25" x14ac:dyDescent="0.3">
      <c r="A132" s="1" t="s">
        <v>154</v>
      </c>
      <c r="B132" s="59" t="s">
        <v>379</v>
      </c>
      <c r="C132" s="6" t="s">
        <v>32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78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46"/>
      <c r="AB132" s="35">
        <f t="shared" si="509"/>
        <v>0</v>
      </c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46">
        <v>43764.222000000002</v>
      </c>
      <c r="AU132" s="35">
        <f t="shared" si="517"/>
        <v>43764.222000000002</v>
      </c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46"/>
      <c r="BL132" s="35">
        <f t="shared" si="524"/>
        <v>0</v>
      </c>
      <c r="BM132" s="39">
        <v>1710142360</v>
      </c>
      <c r="BO132" s="11"/>
    </row>
    <row r="133" spans="1:67" x14ac:dyDescent="0.3">
      <c r="A133" s="1"/>
      <c r="B133" s="59" t="s">
        <v>24</v>
      </c>
      <c r="C133" s="59"/>
      <c r="D133" s="37">
        <f>D137+D141+D142+D143+D144+D145+D146+D147+D148+D149+D150+D151</f>
        <v>517225.00000000006</v>
      </c>
      <c r="E133" s="37">
        <f>E137+E141+E142+E143+E144+E145+E146+E147+E148+E149+E150+E151+E152</f>
        <v>-1474.1000000000004</v>
      </c>
      <c r="F133" s="37">
        <f t="shared" si="326"/>
        <v>515750.90000000008</v>
      </c>
      <c r="G133" s="37">
        <f>G137+G141+G142+G143+G144+G145+G146+G147+G148+G149+G150+G151+G152</f>
        <v>4011.2</v>
      </c>
      <c r="H133" s="37">
        <f t="shared" si="499"/>
        <v>519762.10000000009</v>
      </c>
      <c r="I133" s="37">
        <f>I137+I141+I142+I143+I144+I145+I146+I147+I148+I149+I150+I151+I152</f>
        <v>0</v>
      </c>
      <c r="J133" s="37">
        <f t="shared" si="500"/>
        <v>519762.10000000009</v>
      </c>
      <c r="K133" s="37">
        <f>K137+K141+K142+K143+K144+K145+K146+K147+K148+K149+K150+K151+K152</f>
        <v>0</v>
      </c>
      <c r="L133" s="37">
        <f t="shared" si="501"/>
        <v>519762.10000000009</v>
      </c>
      <c r="M133" s="37">
        <f>M137+M141+M142+M143+M144+M145+M146+M147+M148+M149+M150+M151+M152</f>
        <v>0</v>
      </c>
      <c r="N133" s="37">
        <f t="shared" si="502"/>
        <v>519762.10000000009</v>
      </c>
      <c r="O133" s="37">
        <f>O137+O141+O142+O143+O144+O145+O146+O147+O148+O149+O150+O151+O152</f>
        <v>18000</v>
      </c>
      <c r="P133" s="37">
        <f t="shared" si="503"/>
        <v>537762.10000000009</v>
      </c>
      <c r="Q133" s="37">
        <f>Q137+Q141+Q142+Q143+Q144+Q145+Q146+Q147+Q148+Q149+Q150+Q151+Q152</f>
        <v>0</v>
      </c>
      <c r="R133" s="37">
        <f t="shared" si="504"/>
        <v>537762.10000000009</v>
      </c>
      <c r="S133" s="37">
        <f>S137+S141+S142+S143+S144+S145+S146+S147+S148+S149+S150+S151+S152</f>
        <v>-1361.5</v>
      </c>
      <c r="T133" s="37">
        <f t="shared" si="505"/>
        <v>536400.60000000009</v>
      </c>
      <c r="U133" s="37">
        <f>U137+U141+U142+U143+U144+U145+U146+U147+U148+U149+U150+U151+U152</f>
        <v>0</v>
      </c>
      <c r="V133" s="37">
        <f t="shared" si="506"/>
        <v>536400.60000000009</v>
      </c>
      <c r="W133" s="37">
        <f>W137+W141+W142+W143+W144+W145+W146+W147+W148+W149+W150+W151+W152</f>
        <v>-11500</v>
      </c>
      <c r="X133" s="37">
        <f t="shared" si="507"/>
        <v>524900.60000000009</v>
      </c>
      <c r="Y133" s="35">
        <f>Y137+Y141+Y142+Y143+Y144+Y145+Y146+Y147+Y148+Y149+Y150+Y151+Y152</f>
        <v>0</v>
      </c>
      <c r="Z133" s="37">
        <f t="shared" si="508"/>
        <v>524900.60000000009</v>
      </c>
      <c r="AA133" s="37">
        <f>AA137+AA141+AA142+AA143+AA144+AA145+AA146+AA147+AA148+AA149+AA150+AA151+AA152</f>
        <v>-18538.133999999998</v>
      </c>
      <c r="AB133" s="35">
        <f t="shared" si="509"/>
        <v>506362.46600000007</v>
      </c>
      <c r="AC133" s="37">
        <f t="shared" ref="AC133:AV133" si="525">AC137+AC141+AC142+AC143+AC144+AC145+AC146+AC147+AC148+AC149+AC150+AC151</f>
        <v>618381.4</v>
      </c>
      <c r="AD133" s="37">
        <f>AD137+AD141+AD142+AD143+AD144+AD145+AD146+AD147+AD148+AD149+AD150+AD151+AD152</f>
        <v>-1768.8999999999996</v>
      </c>
      <c r="AE133" s="37">
        <f t="shared" si="327"/>
        <v>616612.5</v>
      </c>
      <c r="AF133" s="37">
        <f>AF137+AF141+AF142+AF143+AF144+AF145+AF146+AF147+AF148+AF149+AF150+AF151+AF152</f>
        <v>0</v>
      </c>
      <c r="AG133" s="37">
        <f t="shared" si="510"/>
        <v>616612.5</v>
      </c>
      <c r="AH133" s="37">
        <f>AH137+AH141+AH142+AH143+AH144+AH145+AH146+AH147+AH148+AH149+AH150+AH151+AH152</f>
        <v>0</v>
      </c>
      <c r="AI133" s="37">
        <f t="shared" si="511"/>
        <v>616612.5</v>
      </c>
      <c r="AJ133" s="37">
        <f>AJ137+AJ141+AJ142+AJ143+AJ144+AJ145+AJ146+AJ147+AJ148+AJ149+AJ150+AJ151+AJ152</f>
        <v>0</v>
      </c>
      <c r="AK133" s="37">
        <f t="shared" si="512"/>
        <v>616612.5</v>
      </c>
      <c r="AL133" s="37">
        <f>AL137+AL141+AL142+AL143+AL144+AL145+AL146+AL147+AL148+AL149+AL150+AL151+AL152</f>
        <v>-18000</v>
      </c>
      <c r="AM133" s="37">
        <f t="shared" si="513"/>
        <v>598612.5</v>
      </c>
      <c r="AN133" s="37">
        <f>AN137+AN141+AN142+AN143+AN144+AN145+AN146+AN147+AN148+AN149+AN150+AN151+AN152</f>
        <v>0</v>
      </c>
      <c r="AO133" s="37">
        <f t="shared" si="514"/>
        <v>598612.5</v>
      </c>
      <c r="AP133" s="35">
        <f>AP137+AP141+AP142+AP143+AP144+AP145+AP146+AP147+AP148+AP149+AP150+AP151+AP152</f>
        <v>2738.9789999999994</v>
      </c>
      <c r="AQ133" s="37">
        <f t="shared" si="515"/>
        <v>601351.47900000005</v>
      </c>
      <c r="AR133" s="35">
        <f>AR137+AR141+AR142+AR143+AR144+AR145+AR146+AR147+AR148+AR149+AR150+AR151+AR152</f>
        <v>0</v>
      </c>
      <c r="AS133" s="37">
        <f t="shared" si="516"/>
        <v>601351.47900000005</v>
      </c>
      <c r="AT133" s="37">
        <f>AT137+AT141+AT142+AT143+AT144+AT145+AT146+AT147+AT148+AT149+AT150+AT151+AT152</f>
        <v>45000</v>
      </c>
      <c r="AU133" s="35">
        <f t="shared" si="517"/>
        <v>646351.47900000005</v>
      </c>
      <c r="AV133" s="37">
        <f t="shared" si="525"/>
        <v>201480.4</v>
      </c>
      <c r="AW133" s="37">
        <f>AW137+AW141+AW142+AW143+AW144+AW145+AW146+AW147+AW148+AW149+AW150+AW151+AW152</f>
        <v>0</v>
      </c>
      <c r="AX133" s="37">
        <f t="shared" si="328"/>
        <v>201480.4</v>
      </c>
      <c r="AY133" s="37">
        <f>AY137+AY141+AY142+AY143+AY144+AY145+AY146+AY147+AY148+AY149+AY150+AY151+AY152</f>
        <v>0</v>
      </c>
      <c r="AZ133" s="37">
        <f t="shared" si="518"/>
        <v>201480.4</v>
      </c>
      <c r="BA133" s="37">
        <f>BA137+BA141+BA142+BA143+BA144+BA145+BA146+BA147+BA148+BA149+BA150+BA151+BA152</f>
        <v>0</v>
      </c>
      <c r="BB133" s="37">
        <f t="shared" si="519"/>
        <v>201480.4</v>
      </c>
      <c r="BC133" s="37">
        <f>BC137+BC141+BC142+BC143+BC144+BC145+BC146+BC147+BC148+BC149+BC150+BC151+BC152</f>
        <v>0</v>
      </c>
      <c r="BD133" s="37">
        <f t="shared" si="520"/>
        <v>201480.4</v>
      </c>
      <c r="BE133" s="37">
        <f>BE137+BE141+BE142+BE143+BE144+BE145+BE146+BE147+BE148+BE149+BE150+BE151+BE152</f>
        <v>-92000</v>
      </c>
      <c r="BF133" s="37">
        <f t="shared" si="521"/>
        <v>109480.4</v>
      </c>
      <c r="BG133" s="37">
        <f>BG137+BG141+BG142+BG143+BG144+BG145+BG146+BG147+BG148+BG149+BG150+BG151+BG152</f>
        <v>0</v>
      </c>
      <c r="BH133" s="37">
        <f t="shared" si="522"/>
        <v>109480.4</v>
      </c>
      <c r="BI133" s="35">
        <f>BI137+BI141+BI142+BI143+BI144+BI145+BI146+BI147+BI148+BI149+BI150+BI151+BI152</f>
        <v>0</v>
      </c>
      <c r="BJ133" s="37">
        <f t="shared" si="523"/>
        <v>109480.4</v>
      </c>
      <c r="BK133" s="37">
        <f>BK137+BK141+BK142+BK143+BK144+BK145+BK146+BK147+BK148+BK149+BK150+BK151+BK152</f>
        <v>0</v>
      </c>
      <c r="BL133" s="35">
        <f t="shared" si="524"/>
        <v>109480.4</v>
      </c>
      <c r="BM133" s="31"/>
      <c r="BN133" s="24"/>
      <c r="BO133" s="17"/>
    </row>
    <row r="134" spans="1:67" x14ac:dyDescent="0.3">
      <c r="A134" s="1"/>
      <c r="B134" s="7" t="s">
        <v>5</v>
      </c>
      <c r="C134" s="59"/>
      <c r="D134" s="36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5"/>
      <c r="Z134" s="37"/>
      <c r="AA134" s="37"/>
      <c r="AB134" s="35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5"/>
      <c r="AQ134" s="37"/>
      <c r="AR134" s="35"/>
      <c r="AS134" s="37"/>
      <c r="AT134" s="37"/>
      <c r="AU134" s="35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5"/>
      <c r="BJ134" s="37"/>
      <c r="BK134" s="37"/>
      <c r="BL134" s="35"/>
      <c r="BM134" s="31"/>
      <c r="BN134" s="24"/>
      <c r="BO134" s="17"/>
    </row>
    <row r="135" spans="1:67" s="18" customFormat="1" hidden="1" x14ac:dyDescent="0.3">
      <c r="A135" s="16"/>
      <c r="B135" s="19" t="s">
        <v>6</v>
      </c>
      <c r="C135" s="55"/>
      <c r="D135" s="36">
        <f>D139+D141+D142+D143+D144+D145+D146+D147+D148+D149+D150+D151</f>
        <v>433563.80000000005</v>
      </c>
      <c r="E135" s="37">
        <f>E139+E141+E142+E143+E144+E145+E146+E147+E148+E149+E150+E151+E154</f>
        <v>-1474.1</v>
      </c>
      <c r="F135" s="37">
        <f t="shared" si="326"/>
        <v>432089.70000000007</v>
      </c>
      <c r="G135" s="37">
        <f>G139+G141+G142+G143+G144+G145+G146+G147+G148+G149+G150+G151+G154</f>
        <v>4011.2</v>
      </c>
      <c r="H135" s="37">
        <f t="shared" ref="H135:H137" si="526">F135+G135</f>
        <v>436100.90000000008</v>
      </c>
      <c r="I135" s="37">
        <f>I139+I141+I142+I143+I144+I145+I146+I147+I148+I149+I150+I151+I154</f>
        <v>0</v>
      </c>
      <c r="J135" s="37">
        <f t="shared" ref="J135:J137" si="527">H135+I135</f>
        <v>436100.90000000008</v>
      </c>
      <c r="K135" s="37">
        <f>K139+K141+K142+K143+K144+K145+K146+K147+K148+K149+K150+K151+K154</f>
        <v>0</v>
      </c>
      <c r="L135" s="37">
        <f t="shared" ref="L135:L137" si="528">J135+K135</f>
        <v>436100.90000000008</v>
      </c>
      <c r="M135" s="37">
        <f>M139+M141+M142+M143+M144+M145+M146+M147+M148+M149+M150+M151+M154</f>
        <v>0</v>
      </c>
      <c r="N135" s="37">
        <f t="shared" ref="N135:N137" si="529">L135+M135</f>
        <v>436100.90000000008</v>
      </c>
      <c r="O135" s="37">
        <f>O139+O141+O142+O143+O144+O145+O146+O147+O148+O149+O150+O151+O154</f>
        <v>18000</v>
      </c>
      <c r="P135" s="37">
        <f t="shared" ref="P135:P137" si="530">N135+O135</f>
        <v>454100.90000000008</v>
      </c>
      <c r="Q135" s="37">
        <f>Q139+Q141+Q142+Q143+Q144+Q145+Q146+Q147+Q148+Q149+Q150+Q151+Q154</f>
        <v>0</v>
      </c>
      <c r="R135" s="37">
        <f t="shared" ref="R135:R137" si="531">P135+Q135</f>
        <v>454100.90000000008</v>
      </c>
      <c r="S135" s="37">
        <f>S139+S141+S142+S143+S144+S145+S146+S147+S148+S149+S150+S151+S154</f>
        <v>-1361.5</v>
      </c>
      <c r="T135" s="37">
        <f t="shared" ref="T135:T137" si="532">R135+S135</f>
        <v>452739.40000000008</v>
      </c>
      <c r="U135" s="37">
        <f>U139+U141+U142+U143+U144+U145+U146+U147+U148+U149+U150+U151+U154</f>
        <v>0</v>
      </c>
      <c r="V135" s="37">
        <f t="shared" ref="V135:V137" si="533">T135+U135</f>
        <v>452739.40000000008</v>
      </c>
      <c r="W135" s="37">
        <f>W139+W141+W142+W143+W144+W145+W146+W147+W148+W149+W150+W151+W154</f>
        <v>-11500</v>
      </c>
      <c r="X135" s="37">
        <f t="shared" ref="X135:X137" si="534">V135+W135</f>
        <v>441239.40000000008</v>
      </c>
      <c r="Y135" s="35">
        <f>Y139+Y141+Y142+Y143+Y144+Y145+Y146+Y147+Y148+Y149+Y150+Y151+Y154</f>
        <v>0</v>
      </c>
      <c r="Z135" s="37">
        <f t="shared" ref="Z135:Z137" si="535">X135+Y135</f>
        <v>441239.40000000008</v>
      </c>
      <c r="AA135" s="37">
        <f>AA139+AA141+AA142+AA143+AA144+AA145+AA146+AA147+AA148+AA149+AA150+AA151+AA154</f>
        <v>-18538.133999999998</v>
      </c>
      <c r="AB135" s="37">
        <f t="shared" ref="AB135:AB137" si="536">Z135+AA135</f>
        <v>422701.26600000006</v>
      </c>
      <c r="AC135" s="37">
        <f t="shared" ref="AC135:AV135" si="537">AC139+AC141+AC142+AC143+AC144+AC145+AC146+AC147+AC148+AC149+AC150+AC151</f>
        <v>618381.4</v>
      </c>
      <c r="AD135" s="37">
        <f>AD139+AD141+AD142+AD143+AD144+AD145+AD146+AD147+AD148+AD149+AD150+AD151+AD154</f>
        <v>-1768.8999999999996</v>
      </c>
      <c r="AE135" s="37">
        <f t="shared" si="327"/>
        <v>616612.5</v>
      </c>
      <c r="AF135" s="37">
        <f>AF139+AF141+AF142+AF143+AF144+AF145+AF146+AF147+AF148+AF149+AF150+AF151+AF154</f>
        <v>0</v>
      </c>
      <c r="AG135" s="37">
        <f t="shared" ref="AG135:AG137" si="538">AE135+AF135</f>
        <v>616612.5</v>
      </c>
      <c r="AH135" s="37">
        <f>AH139+AH141+AH142+AH143+AH144+AH145+AH146+AH147+AH148+AH149+AH150+AH151+AH154</f>
        <v>0</v>
      </c>
      <c r="AI135" s="37">
        <f t="shared" ref="AI135:AI137" si="539">AG135+AH135</f>
        <v>616612.5</v>
      </c>
      <c r="AJ135" s="37">
        <f>AJ139+AJ141+AJ142+AJ143+AJ144+AJ145+AJ146+AJ147+AJ148+AJ149+AJ150+AJ151+AJ154</f>
        <v>0</v>
      </c>
      <c r="AK135" s="37">
        <f t="shared" ref="AK135:AK137" si="540">AI135+AJ135</f>
        <v>616612.5</v>
      </c>
      <c r="AL135" s="37">
        <f>AL139+AL141+AL142+AL143+AL144+AL145+AL146+AL147+AL148+AL149+AL150+AL151+AL154</f>
        <v>-18000</v>
      </c>
      <c r="AM135" s="37">
        <f t="shared" ref="AM135:AM137" si="541">AK135+AL135</f>
        <v>598612.5</v>
      </c>
      <c r="AN135" s="37">
        <f>AN139+AN141+AN142+AN143+AN144+AN145+AN146+AN147+AN148+AN149+AN150+AN151+AN154</f>
        <v>0</v>
      </c>
      <c r="AO135" s="37">
        <f t="shared" ref="AO135:AO137" si="542">AM135+AN135</f>
        <v>598612.5</v>
      </c>
      <c r="AP135" s="35">
        <f>AP139+AP141+AP142+AP143+AP144+AP145+AP146+AP147+AP148+AP149+AP150+AP151+AP154</f>
        <v>2738.9789999999994</v>
      </c>
      <c r="AQ135" s="37">
        <f t="shared" ref="AQ135:AQ137" si="543">AO135+AP135</f>
        <v>601351.47900000005</v>
      </c>
      <c r="AR135" s="35">
        <f>AR139+AR141+AR142+AR143+AR144+AR145+AR146+AR147+AR148+AR149+AR150+AR151+AR154</f>
        <v>0</v>
      </c>
      <c r="AS135" s="37">
        <f t="shared" ref="AS135:AS137" si="544">AQ135+AR135</f>
        <v>601351.47900000005</v>
      </c>
      <c r="AT135" s="37">
        <f>AT139+AT141+AT142+AT143+AT144+AT145+AT146+AT147+AT148+AT149+AT150+AT151+AT154</f>
        <v>45000</v>
      </c>
      <c r="AU135" s="37">
        <f t="shared" ref="AU135:AU137" si="545">AS135+AT135</f>
        <v>646351.47900000005</v>
      </c>
      <c r="AV135" s="37">
        <f t="shared" si="537"/>
        <v>201480.4</v>
      </c>
      <c r="AW135" s="37">
        <f>AW139+AW141+AW142+AW143+AW144+AW145+AW146+AW147+AW148+AW149+AW150+AW151+AW154</f>
        <v>0</v>
      </c>
      <c r="AX135" s="37">
        <f t="shared" si="328"/>
        <v>201480.4</v>
      </c>
      <c r="AY135" s="37">
        <f>AY139+AY141+AY142+AY143+AY144+AY145+AY146+AY147+AY148+AY149+AY150+AY151+AY154</f>
        <v>0</v>
      </c>
      <c r="AZ135" s="37">
        <f t="shared" ref="AZ135:AZ137" si="546">AX135+AY135</f>
        <v>201480.4</v>
      </c>
      <c r="BA135" s="37">
        <f>BA139+BA141+BA142+BA143+BA144+BA145+BA146+BA147+BA148+BA149+BA150+BA151+BA154</f>
        <v>0</v>
      </c>
      <c r="BB135" s="37">
        <f t="shared" ref="BB135:BB137" si="547">AZ135+BA135</f>
        <v>201480.4</v>
      </c>
      <c r="BC135" s="37">
        <f>BC139+BC141+BC142+BC143+BC144+BC145+BC146+BC147+BC148+BC149+BC150+BC151+BC154</f>
        <v>0</v>
      </c>
      <c r="BD135" s="37">
        <f t="shared" ref="BD135:BD137" si="548">BB135+BC135</f>
        <v>201480.4</v>
      </c>
      <c r="BE135" s="37">
        <f>BE139+BE141+BE142+BE143+BE144+BE145+BE146+BE147+BE148+BE149+BE150+BE151+BE154</f>
        <v>-92000</v>
      </c>
      <c r="BF135" s="37">
        <f t="shared" ref="BF135:BF137" si="549">BD135+BE135</f>
        <v>109480.4</v>
      </c>
      <c r="BG135" s="37">
        <f>BG139+BG141+BG142+BG143+BG144+BG145+BG146+BG147+BG148+BG149+BG150+BG151+BG154</f>
        <v>0</v>
      </c>
      <c r="BH135" s="37">
        <f t="shared" ref="BH135:BH137" si="550">BF135+BG135</f>
        <v>109480.4</v>
      </c>
      <c r="BI135" s="35">
        <f>BI139+BI141+BI142+BI143+BI144+BI145+BI146+BI147+BI148+BI149+BI150+BI151+BI154</f>
        <v>0</v>
      </c>
      <c r="BJ135" s="37">
        <f t="shared" ref="BJ135:BJ137" si="551">BH135+BI135</f>
        <v>109480.4</v>
      </c>
      <c r="BK135" s="37">
        <f>BK139+BK141+BK142+BK143+BK144+BK145+BK146+BK147+BK148+BK149+BK150+BK151+BK154</f>
        <v>0</v>
      </c>
      <c r="BL135" s="37">
        <f t="shared" ref="BL135:BL137" si="552">BJ135+BK135</f>
        <v>109480.4</v>
      </c>
      <c r="BM135" s="31"/>
      <c r="BN135" s="24" t="s">
        <v>50</v>
      </c>
      <c r="BO135" s="17"/>
    </row>
    <row r="136" spans="1:67" x14ac:dyDescent="0.3">
      <c r="A136" s="1"/>
      <c r="B136" s="7" t="s">
        <v>12</v>
      </c>
      <c r="C136" s="59"/>
      <c r="D136" s="36">
        <f>D140</f>
        <v>83661.2</v>
      </c>
      <c r="E136" s="37">
        <f>E140+E155</f>
        <v>0</v>
      </c>
      <c r="F136" s="37">
        <f t="shared" si="326"/>
        <v>83661.2</v>
      </c>
      <c r="G136" s="37">
        <f>G140+G155</f>
        <v>0</v>
      </c>
      <c r="H136" s="37">
        <f t="shared" si="526"/>
        <v>83661.2</v>
      </c>
      <c r="I136" s="37">
        <f>I140+I155</f>
        <v>0</v>
      </c>
      <c r="J136" s="37">
        <f t="shared" si="527"/>
        <v>83661.2</v>
      </c>
      <c r="K136" s="37">
        <f>K140+K155</f>
        <v>0</v>
      </c>
      <c r="L136" s="37">
        <f t="shared" si="528"/>
        <v>83661.2</v>
      </c>
      <c r="M136" s="37">
        <f>M140+M155</f>
        <v>0</v>
      </c>
      <c r="N136" s="37">
        <f t="shared" si="529"/>
        <v>83661.2</v>
      </c>
      <c r="O136" s="37">
        <f>O140+O155</f>
        <v>0</v>
      </c>
      <c r="P136" s="37">
        <f t="shared" si="530"/>
        <v>83661.2</v>
      </c>
      <c r="Q136" s="37">
        <f>Q140+Q155</f>
        <v>0</v>
      </c>
      <c r="R136" s="37">
        <f t="shared" si="531"/>
        <v>83661.2</v>
      </c>
      <c r="S136" s="37">
        <f>S140+S155</f>
        <v>0</v>
      </c>
      <c r="T136" s="37">
        <f t="shared" si="532"/>
        <v>83661.2</v>
      </c>
      <c r="U136" s="37">
        <f>U140+U155</f>
        <v>0</v>
      </c>
      <c r="V136" s="37">
        <f t="shared" si="533"/>
        <v>83661.2</v>
      </c>
      <c r="W136" s="37">
        <f>W140+W155</f>
        <v>0</v>
      </c>
      <c r="X136" s="37">
        <f t="shared" si="534"/>
        <v>83661.2</v>
      </c>
      <c r="Y136" s="35">
        <f>Y140+Y155</f>
        <v>0</v>
      </c>
      <c r="Z136" s="37">
        <f t="shared" si="535"/>
        <v>83661.2</v>
      </c>
      <c r="AA136" s="37">
        <f>AA140+AA155</f>
        <v>0</v>
      </c>
      <c r="AB136" s="35">
        <f t="shared" si="536"/>
        <v>83661.2</v>
      </c>
      <c r="AC136" s="37">
        <f t="shared" ref="AC136:AV136" si="553">AC140</f>
        <v>0</v>
      </c>
      <c r="AD136" s="37">
        <f>AD140+AD155</f>
        <v>0</v>
      </c>
      <c r="AE136" s="37">
        <f t="shared" si="327"/>
        <v>0</v>
      </c>
      <c r="AF136" s="37">
        <f>AF140+AF155</f>
        <v>0</v>
      </c>
      <c r="AG136" s="37">
        <f t="shared" si="538"/>
        <v>0</v>
      </c>
      <c r="AH136" s="37">
        <f>AH140+AH155</f>
        <v>0</v>
      </c>
      <c r="AI136" s="37">
        <f t="shared" si="539"/>
        <v>0</v>
      </c>
      <c r="AJ136" s="37">
        <f>AJ140+AJ155</f>
        <v>0</v>
      </c>
      <c r="AK136" s="37">
        <f t="shared" si="540"/>
        <v>0</v>
      </c>
      <c r="AL136" s="37">
        <f>AL140+AL155</f>
        <v>0</v>
      </c>
      <c r="AM136" s="37">
        <f t="shared" si="541"/>
        <v>0</v>
      </c>
      <c r="AN136" s="37">
        <f>AN140+AN155</f>
        <v>0</v>
      </c>
      <c r="AO136" s="37">
        <f t="shared" si="542"/>
        <v>0</v>
      </c>
      <c r="AP136" s="35">
        <f>AP140+AP155</f>
        <v>0</v>
      </c>
      <c r="AQ136" s="37">
        <f t="shared" si="543"/>
        <v>0</v>
      </c>
      <c r="AR136" s="35">
        <f>AR140+AR155</f>
        <v>0</v>
      </c>
      <c r="AS136" s="37">
        <f t="shared" si="544"/>
        <v>0</v>
      </c>
      <c r="AT136" s="37">
        <f>AT140+AT155</f>
        <v>0</v>
      </c>
      <c r="AU136" s="35">
        <f t="shared" si="545"/>
        <v>0</v>
      </c>
      <c r="AV136" s="37">
        <f t="shared" si="553"/>
        <v>0</v>
      </c>
      <c r="AW136" s="37">
        <f>AW140+AW155</f>
        <v>0</v>
      </c>
      <c r="AX136" s="37">
        <f t="shared" si="328"/>
        <v>0</v>
      </c>
      <c r="AY136" s="37">
        <f>AY140+AY155</f>
        <v>0</v>
      </c>
      <c r="AZ136" s="37">
        <f t="shared" si="546"/>
        <v>0</v>
      </c>
      <c r="BA136" s="37">
        <f>BA140+BA155</f>
        <v>0</v>
      </c>
      <c r="BB136" s="37">
        <f t="shared" si="547"/>
        <v>0</v>
      </c>
      <c r="BC136" s="37">
        <f>BC140+BC155</f>
        <v>0</v>
      </c>
      <c r="BD136" s="37">
        <f t="shared" si="548"/>
        <v>0</v>
      </c>
      <c r="BE136" s="37">
        <f>BE140+BE155</f>
        <v>0</v>
      </c>
      <c r="BF136" s="37">
        <f t="shared" si="549"/>
        <v>0</v>
      </c>
      <c r="BG136" s="37">
        <f>BG140+BG155</f>
        <v>0</v>
      </c>
      <c r="BH136" s="37">
        <f t="shared" si="550"/>
        <v>0</v>
      </c>
      <c r="BI136" s="35">
        <f>BI140+BI155</f>
        <v>0</v>
      </c>
      <c r="BJ136" s="37">
        <f t="shared" si="551"/>
        <v>0</v>
      </c>
      <c r="BK136" s="37">
        <f>BK140+BK155</f>
        <v>0</v>
      </c>
      <c r="BL136" s="35">
        <f t="shared" si="552"/>
        <v>0</v>
      </c>
      <c r="BM136" s="31"/>
      <c r="BN136" s="24"/>
      <c r="BO136" s="17"/>
    </row>
    <row r="137" spans="1:67" ht="56.25" x14ac:dyDescent="0.3">
      <c r="A137" s="1" t="s">
        <v>155</v>
      </c>
      <c r="B137" s="7" t="s">
        <v>98</v>
      </c>
      <c r="C137" s="6" t="s">
        <v>28</v>
      </c>
      <c r="D137" s="34">
        <f>D139+D140</f>
        <v>144161.20000000001</v>
      </c>
      <c r="E137" s="35">
        <f>E139+E140</f>
        <v>-8013.6</v>
      </c>
      <c r="F137" s="35">
        <f t="shared" si="326"/>
        <v>136147.6</v>
      </c>
      <c r="G137" s="35">
        <f>G139+G140</f>
        <v>3770.5059999999999</v>
      </c>
      <c r="H137" s="35">
        <f t="shared" si="526"/>
        <v>139918.106</v>
      </c>
      <c r="I137" s="35">
        <f>I139+I140</f>
        <v>0</v>
      </c>
      <c r="J137" s="35">
        <f t="shared" si="527"/>
        <v>139918.106</v>
      </c>
      <c r="K137" s="35">
        <f>K139+K140</f>
        <v>-2353.636</v>
      </c>
      <c r="L137" s="35">
        <f t="shared" si="528"/>
        <v>137564.47</v>
      </c>
      <c r="M137" s="35">
        <f>M139+M140</f>
        <v>2353.6</v>
      </c>
      <c r="N137" s="35">
        <f t="shared" si="529"/>
        <v>139918.07</v>
      </c>
      <c r="O137" s="78">
        <f>O139+O140</f>
        <v>18000</v>
      </c>
      <c r="P137" s="35">
        <f t="shared" si="530"/>
        <v>157918.07</v>
      </c>
      <c r="Q137" s="35">
        <f>Q139+Q140</f>
        <v>0</v>
      </c>
      <c r="R137" s="35">
        <f t="shared" si="531"/>
        <v>157918.07</v>
      </c>
      <c r="S137" s="35">
        <f>S139+S140</f>
        <v>0</v>
      </c>
      <c r="T137" s="35">
        <f t="shared" si="532"/>
        <v>157918.07</v>
      </c>
      <c r="U137" s="35">
        <f>U139+U140</f>
        <v>0</v>
      </c>
      <c r="V137" s="35">
        <f t="shared" si="533"/>
        <v>157918.07</v>
      </c>
      <c r="W137" s="35">
        <f>W139+W140</f>
        <v>0</v>
      </c>
      <c r="X137" s="35">
        <f t="shared" si="534"/>
        <v>157918.07</v>
      </c>
      <c r="Y137" s="35">
        <f>Y139+Y140</f>
        <v>0</v>
      </c>
      <c r="Z137" s="35">
        <f t="shared" si="535"/>
        <v>157918.07</v>
      </c>
      <c r="AA137" s="46">
        <f>AA139+AA140</f>
        <v>-16426.754000000001</v>
      </c>
      <c r="AB137" s="35">
        <f t="shared" si="536"/>
        <v>141491.31599999999</v>
      </c>
      <c r="AC137" s="35">
        <f t="shared" ref="AC137:AW137" si="554">AC139+AC140</f>
        <v>68900</v>
      </c>
      <c r="AD137" s="35">
        <f t="shared" ref="AD137:AF137" si="555">AD139+AD140</f>
        <v>-8356.2000000000007</v>
      </c>
      <c r="AE137" s="35">
        <f t="shared" si="327"/>
        <v>60543.8</v>
      </c>
      <c r="AF137" s="35">
        <f t="shared" si="555"/>
        <v>0</v>
      </c>
      <c r="AG137" s="35">
        <f t="shared" si="538"/>
        <v>60543.8</v>
      </c>
      <c r="AH137" s="35">
        <f t="shared" ref="AH137:AJ137" si="556">AH139+AH140</f>
        <v>0</v>
      </c>
      <c r="AI137" s="35">
        <f t="shared" si="539"/>
        <v>60543.8</v>
      </c>
      <c r="AJ137" s="35">
        <f t="shared" si="556"/>
        <v>0</v>
      </c>
      <c r="AK137" s="35">
        <f t="shared" si="540"/>
        <v>60543.8</v>
      </c>
      <c r="AL137" s="35">
        <f t="shared" ref="AL137:AN137" si="557">AL139+AL140</f>
        <v>-18000</v>
      </c>
      <c r="AM137" s="35">
        <f t="shared" si="541"/>
        <v>42543.8</v>
      </c>
      <c r="AN137" s="35">
        <f t="shared" si="557"/>
        <v>0</v>
      </c>
      <c r="AO137" s="35">
        <f t="shared" si="542"/>
        <v>42543.8</v>
      </c>
      <c r="AP137" s="35">
        <f t="shared" ref="AP137:AR137" si="558">AP139+AP140</f>
        <v>0</v>
      </c>
      <c r="AQ137" s="35">
        <f t="shared" si="543"/>
        <v>42543.8</v>
      </c>
      <c r="AR137" s="35">
        <f t="shared" si="558"/>
        <v>0</v>
      </c>
      <c r="AS137" s="35">
        <f t="shared" si="544"/>
        <v>42543.8</v>
      </c>
      <c r="AT137" s="46">
        <f t="shared" ref="AT137" si="559">AT139+AT140</f>
        <v>-10266.974</v>
      </c>
      <c r="AU137" s="35">
        <f t="shared" si="545"/>
        <v>32276.826000000001</v>
      </c>
      <c r="AV137" s="35">
        <f t="shared" si="554"/>
        <v>80000</v>
      </c>
      <c r="AW137" s="35">
        <f t="shared" si="554"/>
        <v>0</v>
      </c>
      <c r="AX137" s="35">
        <f t="shared" si="328"/>
        <v>80000</v>
      </c>
      <c r="AY137" s="35">
        <f t="shared" ref="AY137:BA137" si="560">AY139+AY140</f>
        <v>0</v>
      </c>
      <c r="AZ137" s="35">
        <f t="shared" si="546"/>
        <v>80000</v>
      </c>
      <c r="BA137" s="35">
        <f t="shared" si="560"/>
        <v>0</v>
      </c>
      <c r="BB137" s="35">
        <f t="shared" si="547"/>
        <v>80000</v>
      </c>
      <c r="BC137" s="35">
        <f t="shared" ref="BC137:BE137" si="561">BC139+BC140</f>
        <v>0</v>
      </c>
      <c r="BD137" s="35">
        <f t="shared" si="548"/>
        <v>80000</v>
      </c>
      <c r="BE137" s="35">
        <f t="shared" si="561"/>
        <v>0</v>
      </c>
      <c r="BF137" s="35">
        <f t="shared" si="549"/>
        <v>80000</v>
      </c>
      <c r="BG137" s="35">
        <f t="shared" ref="BG137:BI137" si="562">BG139+BG140</f>
        <v>0</v>
      </c>
      <c r="BH137" s="35">
        <f t="shared" si="550"/>
        <v>80000</v>
      </c>
      <c r="BI137" s="35">
        <f t="shared" si="562"/>
        <v>0</v>
      </c>
      <c r="BJ137" s="35">
        <f t="shared" si="551"/>
        <v>80000</v>
      </c>
      <c r="BK137" s="46">
        <f t="shared" ref="BK137" si="563">BK139+BK140</f>
        <v>0</v>
      </c>
      <c r="BL137" s="35">
        <f t="shared" si="552"/>
        <v>80000</v>
      </c>
      <c r="BM137" s="29"/>
      <c r="BO137" s="11"/>
    </row>
    <row r="138" spans="1:67" x14ac:dyDescent="0.3">
      <c r="A138" s="1"/>
      <c r="B138" s="7" t="s">
        <v>5</v>
      </c>
      <c r="C138" s="6"/>
      <c r="D138" s="3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78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46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46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46"/>
      <c r="BL138" s="35"/>
      <c r="BM138" s="29"/>
      <c r="BO138" s="11"/>
    </row>
    <row r="139" spans="1:67" hidden="1" x14ac:dyDescent="0.3">
      <c r="A139" s="1"/>
      <c r="B139" s="5" t="s">
        <v>6</v>
      </c>
      <c r="C139" s="43"/>
      <c r="D139" s="34">
        <v>60500</v>
      </c>
      <c r="E139" s="35"/>
      <c r="F139" s="35">
        <f t="shared" si="326"/>
        <v>60500</v>
      </c>
      <c r="G139" s="35">
        <v>3770.5059999999999</v>
      </c>
      <c r="H139" s="35">
        <f t="shared" ref="H139:H152" si="564">F139+G139</f>
        <v>64270.506000000001</v>
      </c>
      <c r="I139" s="35"/>
      <c r="J139" s="35">
        <f t="shared" ref="J139:J152" si="565">H139+I139</f>
        <v>64270.506000000001</v>
      </c>
      <c r="K139" s="35">
        <v>-2353.636</v>
      </c>
      <c r="L139" s="35">
        <f t="shared" ref="L139:L152" si="566">J139+K139</f>
        <v>61916.87</v>
      </c>
      <c r="M139" s="35"/>
      <c r="N139" s="35">
        <f t="shared" ref="N139:N152" si="567">L139+M139</f>
        <v>61916.87</v>
      </c>
      <c r="O139" s="78">
        <v>18000</v>
      </c>
      <c r="P139" s="35">
        <f t="shared" ref="P139:P152" si="568">N139+O139</f>
        <v>79916.87</v>
      </c>
      <c r="Q139" s="35"/>
      <c r="R139" s="35">
        <f t="shared" ref="R139:R152" si="569">P139+Q139</f>
        <v>79916.87</v>
      </c>
      <c r="S139" s="35"/>
      <c r="T139" s="35">
        <f t="shared" ref="T139:T152" si="570">R139+S139</f>
        <v>79916.87</v>
      </c>
      <c r="U139" s="35"/>
      <c r="V139" s="35">
        <f t="shared" ref="V139:V152" si="571">T139+U139</f>
        <v>79916.87</v>
      </c>
      <c r="W139" s="35"/>
      <c r="X139" s="35">
        <f t="shared" ref="X139:X152" si="572">V139+W139</f>
        <v>79916.87</v>
      </c>
      <c r="Y139" s="35"/>
      <c r="Z139" s="35">
        <f t="shared" ref="Z139:Z152" si="573">X139+Y139</f>
        <v>79916.87</v>
      </c>
      <c r="AA139" s="46">
        <v>-16426.754000000001</v>
      </c>
      <c r="AB139" s="35">
        <f t="shared" ref="AB139:AB152" si="574">Z139+AA139</f>
        <v>63490.115999999995</v>
      </c>
      <c r="AC139" s="35">
        <v>68900</v>
      </c>
      <c r="AD139" s="35">
        <v>-8356.2000000000007</v>
      </c>
      <c r="AE139" s="35">
        <f t="shared" si="327"/>
        <v>60543.8</v>
      </c>
      <c r="AF139" s="35"/>
      <c r="AG139" s="35">
        <f t="shared" ref="AG139:AG152" si="575">AE139+AF139</f>
        <v>60543.8</v>
      </c>
      <c r="AH139" s="35"/>
      <c r="AI139" s="35">
        <f t="shared" ref="AI139:AI152" si="576">AG139+AH139</f>
        <v>60543.8</v>
      </c>
      <c r="AJ139" s="35"/>
      <c r="AK139" s="35">
        <f t="shared" ref="AK139:AK152" si="577">AI139+AJ139</f>
        <v>60543.8</v>
      </c>
      <c r="AL139" s="35">
        <v>-18000</v>
      </c>
      <c r="AM139" s="35">
        <f t="shared" ref="AM139:AM152" si="578">AK139+AL139</f>
        <v>42543.8</v>
      </c>
      <c r="AN139" s="35"/>
      <c r="AO139" s="35">
        <f t="shared" ref="AO139:AO152" si="579">AM139+AN139</f>
        <v>42543.8</v>
      </c>
      <c r="AP139" s="35"/>
      <c r="AQ139" s="35">
        <f t="shared" ref="AQ139:AQ152" si="580">AO139+AP139</f>
        <v>42543.8</v>
      </c>
      <c r="AR139" s="35"/>
      <c r="AS139" s="35">
        <f t="shared" ref="AS139:AS152" si="581">AQ139+AR139</f>
        <v>42543.8</v>
      </c>
      <c r="AT139" s="46">
        <v>-10266.974</v>
      </c>
      <c r="AU139" s="35">
        <f t="shared" ref="AU139:AU152" si="582">AS139+AT139</f>
        <v>32276.826000000001</v>
      </c>
      <c r="AV139" s="35">
        <v>80000</v>
      </c>
      <c r="AW139" s="35"/>
      <c r="AX139" s="35">
        <f t="shared" si="328"/>
        <v>80000</v>
      </c>
      <c r="AY139" s="35"/>
      <c r="AZ139" s="35">
        <f t="shared" ref="AZ139:AZ152" si="583">AX139+AY139</f>
        <v>80000</v>
      </c>
      <c r="BA139" s="35"/>
      <c r="BB139" s="35">
        <f t="shared" ref="BB139:BB152" si="584">AZ139+BA139</f>
        <v>80000</v>
      </c>
      <c r="BC139" s="35"/>
      <c r="BD139" s="35">
        <f t="shared" ref="BD139:BD152" si="585">BB139+BC139</f>
        <v>80000</v>
      </c>
      <c r="BE139" s="35"/>
      <c r="BF139" s="35">
        <f t="shared" ref="BF139:BF152" si="586">BD139+BE139</f>
        <v>80000</v>
      </c>
      <c r="BG139" s="35"/>
      <c r="BH139" s="35">
        <f t="shared" ref="BH139:BH152" si="587">BF139+BG139</f>
        <v>80000</v>
      </c>
      <c r="BI139" s="35"/>
      <c r="BJ139" s="35">
        <f t="shared" ref="BJ139:BJ152" si="588">BH139+BI139</f>
        <v>80000</v>
      </c>
      <c r="BK139" s="46"/>
      <c r="BL139" s="35">
        <f t="shared" ref="BL139:BL152" si="589">BJ139+BK139</f>
        <v>80000</v>
      </c>
      <c r="BM139" s="29" t="s">
        <v>233</v>
      </c>
      <c r="BN139" s="23" t="s">
        <v>50</v>
      </c>
      <c r="BO139" s="11"/>
    </row>
    <row r="140" spans="1:67" x14ac:dyDescent="0.3">
      <c r="A140" s="1"/>
      <c r="B140" s="7" t="s">
        <v>12</v>
      </c>
      <c r="C140" s="59"/>
      <c r="D140" s="34">
        <v>83661.2</v>
      </c>
      <c r="E140" s="35">
        <v>-8013.6</v>
      </c>
      <c r="F140" s="35">
        <f t="shared" si="326"/>
        <v>75647.599999999991</v>
      </c>
      <c r="G140" s="35"/>
      <c r="H140" s="35">
        <f t="shared" si="564"/>
        <v>75647.599999999991</v>
      </c>
      <c r="I140" s="35"/>
      <c r="J140" s="35">
        <f t="shared" si="565"/>
        <v>75647.599999999991</v>
      </c>
      <c r="K140" s="35"/>
      <c r="L140" s="35">
        <f t="shared" si="566"/>
        <v>75647.599999999991</v>
      </c>
      <c r="M140" s="35">
        <v>2353.6</v>
      </c>
      <c r="N140" s="35">
        <f t="shared" si="567"/>
        <v>78001.2</v>
      </c>
      <c r="O140" s="78"/>
      <c r="P140" s="35">
        <f t="shared" si="568"/>
        <v>78001.2</v>
      </c>
      <c r="Q140" s="35"/>
      <c r="R140" s="35">
        <f t="shared" si="569"/>
        <v>78001.2</v>
      </c>
      <c r="S140" s="35"/>
      <c r="T140" s="35">
        <f t="shared" si="570"/>
        <v>78001.2</v>
      </c>
      <c r="U140" s="35"/>
      <c r="V140" s="35">
        <f t="shared" si="571"/>
        <v>78001.2</v>
      </c>
      <c r="W140" s="35"/>
      <c r="X140" s="35">
        <f t="shared" si="572"/>
        <v>78001.2</v>
      </c>
      <c r="Y140" s="35"/>
      <c r="Z140" s="35">
        <f t="shared" si="573"/>
        <v>78001.2</v>
      </c>
      <c r="AA140" s="46"/>
      <c r="AB140" s="35">
        <f t="shared" si="574"/>
        <v>78001.2</v>
      </c>
      <c r="AC140" s="35">
        <v>0</v>
      </c>
      <c r="AD140" s="35"/>
      <c r="AE140" s="35">
        <f t="shared" si="327"/>
        <v>0</v>
      </c>
      <c r="AF140" s="35"/>
      <c r="AG140" s="35">
        <f t="shared" si="575"/>
        <v>0</v>
      </c>
      <c r="AH140" s="35"/>
      <c r="AI140" s="35">
        <f t="shared" si="576"/>
        <v>0</v>
      </c>
      <c r="AJ140" s="35"/>
      <c r="AK140" s="35">
        <f t="shared" si="577"/>
        <v>0</v>
      </c>
      <c r="AL140" s="35"/>
      <c r="AM140" s="35">
        <f t="shared" si="578"/>
        <v>0</v>
      </c>
      <c r="AN140" s="35"/>
      <c r="AO140" s="35">
        <f t="shared" si="579"/>
        <v>0</v>
      </c>
      <c r="AP140" s="35"/>
      <c r="AQ140" s="35">
        <f t="shared" si="580"/>
        <v>0</v>
      </c>
      <c r="AR140" s="35"/>
      <c r="AS140" s="35">
        <f t="shared" si="581"/>
        <v>0</v>
      </c>
      <c r="AT140" s="46"/>
      <c r="AU140" s="35">
        <f t="shared" si="582"/>
        <v>0</v>
      </c>
      <c r="AV140" s="35">
        <v>0</v>
      </c>
      <c r="AW140" s="35"/>
      <c r="AX140" s="35">
        <f t="shared" si="328"/>
        <v>0</v>
      </c>
      <c r="AY140" s="35"/>
      <c r="AZ140" s="35">
        <f t="shared" si="583"/>
        <v>0</v>
      </c>
      <c r="BA140" s="35"/>
      <c r="BB140" s="35">
        <f t="shared" si="584"/>
        <v>0</v>
      </c>
      <c r="BC140" s="35"/>
      <c r="BD140" s="35">
        <f t="shared" si="585"/>
        <v>0</v>
      </c>
      <c r="BE140" s="35"/>
      <c r="BF140" s="35">
        <f t="shared" si="586"/>
        <v>0</v>
      </c>
      <c r="BG140" s="35"/>
      <c r="BH140" s="35">
        <f t="shared" si="587"/>
        <v>0</v>
      </c>
      <c r="BI140" s="35"/>
      <c r="BJ140" s="35">
        <f t="shared" si="588"/>
        <v>0</v>
      </c>
      <c r="BK140" s="46"/>
      <c r="BL140" s="35">
        <f t="shared" si="589"/>
        <v>0</v>
      </c>
      <c r="BM140" s="29" t="s">
        <v>262</v>
      </c>
      <c r="BO140" s="11"/>
    </row>
    <row r="141" spans="1:67" ht="56.25" x14ac:dyDescent="0.3">
      <c r="A141" s="1" t="s">
        <v>156</v>
      </c>
      <c r="B141" s="59" t="s">
        <v>99</v>
      </c>
      <c r="C141" s="6" t="s">
        <v>28</v>
      </c>
      <c r="D141" s="34">
        <v>43000</v>
      </c>
      <c r="E141" s="35"/>
      <c r="F141" s="35">
        <f t="shared" si="326"/>
        <v>43000</v>
      </c>
      <c r="G141" s="35"/>
      <c r="H141" s="35">
        <f t="shared" si="564"/>
        <v>43000</v>
      </c>
      <c r="I141" s="35"/>
      <c r="J141" s="35">
        <f t="shared" si="565"/>
        <v>43000</v>
      </c>
      <c r="K141" s="35"/>
      <c r="L141" s="35">
        <f t="shared" si="566"/>
        <v>43000</v>
      </c>
      <c r="M141" s="35"/>
      <c r="N141" s="35">
        <f t="shared" si="567"/>
        <v>43000</v>
      </c>
      <c r="O141" s="78"/>
      <c r="P141" s="35">
        <f t="shared" si="568"/>
        <v>43000</v>
      </c>
      <c r="Q141" s="35"/>
      <c r="R141" s="35">
        <f t="shared" si="569"/>
        <v>43000</v>
      </c>
      <c r="S141" s="35"/>
      <c r="T141" s="35">
        <f t="shared" si="570"/>
        <v>43000</v>
      </c>
      <c r="U141" s="35"/>
      <c r="V141" s="35">
        <f t="shared" si="571"/>
        <v>43000</v>
      </c>
      <c r="W141" s="35"/>
      <c r="X141" s="35">
        <f t="shared" si="572"/>
        <v>43000</v>
      </c>
      <c r="Y141" s="35"/>
      <c r="Z141" s="35">
        <f t="shared" si="573"/>
        <v>43000</v>
      </c>
      <c r="AA141" s="46"/>
      <c r="AB141" s="35">
        <f t="shared" si="574"/>
        <v>43000</v>
      </c>
      <c r="AC141" s="35">
        <v>30079.5</v>
      </c>
      <c r="AD141" s="35"/>
      <c r="AE141" s="35">
        <f t="shared" si="327"/>
        <v>30079.5</v>
      </c>
      <c r="AF141" s="35"/>
      <c r="AG141" s="35">
        <f t="shared" si="575"/>
        <v>30079.5</v>
      </c>
      <c r="AH141" s="35"/>
      <c r="AI141" s="35">
        <f t="shared" si="576"/>
        <v>30079.5</v>
      </c>
      <c r="AJ141" s="35"/>
      <c r="AK141" s="35">
        <f t="shared" si="577"/>
        <v>30079.5</v>
      </c>
      <c r="AL141" s="35"/>
      <c r="AM141" s="35">
        <f t="shared" si="578"/>
        <v>30079.5</v>
      </c>
      <c r="AN141" s="35"/>
      <c r="AO141" s="35">
        <f t="shared" si="579"/>
        <v>30079.5</v>
      </c>
      <c r="AP141" s="35"/>
      <c r="AQ141" s="35">
        <f t="shared" si="580"/>
        <v>30079.5</v>
      </c>
      <c r="AR141" s="35"/>
      <c r="AS141" s="35">
        <f t="shared" si="581"/>
        <v>30079.5</v>
      </c>
      <c r="AT141" s="46"/>
      <c r="AU141" s="35">
        <f t="shared" si="582"/>
        <v>30079.5</v>
      </c>
      <c r="AV141" s="35">
        <v>29480.400000000001</v>
      </c>
      <c r="AW141" s="35"/>
      <c r="AX141" s="35">
        <f t="shared" si="328"/>
        <v>29480.400000000001</v>
      </c>
      <c r="AY141" s="35"/>
      <c r="AZ141" s="35">
        <f t="shared" si="583"/>
        <v>29480.400000000001</v>
      </c>
      <c r="BA141" s="35"/>
      <c r="BB141" s="35">
        <f t="shared" si="584"/>
        <v>29480.400000000001</v>
      </c>
      <c r="BC141" s="35"/>
      <c r="BD141" s="35">
        <f t="shared" si="585"/>
        <v>29480.400000000001</v>
      </c>
      <c r="BE141" s="35"/>
      <c r="BF141" s="35">
        <f t="shared" si="586"/>
        <v>29480.400000000001</v>
      </c>
      <c r="BG141" s="35"/>
      <c r="BH141" s="35">
        <f t="shared" si="587"/>
        <v>29480.400000000001</v>
      </c>
      <c r="BI141" s="35"/>
      <c r="BJ141" s="35">
        <f t="shared" si="588"/>
        <v>29480.400000000001</v>
      </c>
      <c r="BK141" s="46"/>
      <c r="BL141" s="35">
        <f t="shared" si="589"/>
        <v>29480.400000000001</v>
      </c>
      <c r="BM141" s="29" t="s">
        <v>234</v>
      </c>
      <c r="BO141" s="11"/>
    </row>
    <row r="142" spans="1:67" ht="56.25" x14ac:dyDescent="0.3">
      <c r="A142" s="1" t="s">
        <v>157</v>
      </c>
      <c r="B142" s="7" t="s">
        <v>100</v>
      </c>
      <c r="C142" s="6" t="s">
        <v>28</v>
      </c>
      <c r="D142" s="34">
        <v>3673.8</v>
      </c>
      <c r="E142" s="35">
        <v>-78.5</v>
      </c>
      <c r="F142" s="35">
        <f t="shared" si="326"/>
        <v>3595.3</v>
      </c>
      <c r="G142" s="35">
        <v>240.69399999999999</v>
      </c>
      <c r="H142" s="35">
        <f t="shared" si="564"/>
        <v>3835.9940000000001</v>
      </c>
      <c r="I142" s="35"/>
      <c r="J142" s="35">
        <f t="shared" si="565"/>
        <v>3835.9940000000001</v>
      </c>
      <c r="K142" s="35"/>
      <c r="L142" s="35">
        <f t="shared" si="566"/>
        <v>3835.9940000000001</v>
      </c>
      <c r="M142" s="35"/>
      <c r="N142" s="35">
        <f t="shared" si="567"/>
        <v>3835.9940000000001</v>
      </c>
      <c r="O142" s="78"/>
      <c r="P142" s="35">
        <f t="shared" si="568"/>
        <v>3835.9940000000001</v>
      </c>
      <c r="Q142" s="35"/>
      <c r="R142" s="35">
        <f t="shared" si="569"/>
        <v>3835.9940000000001</v>
      </c>
      <c r="S142" s="35"/>
      <c r="T142" s="35">
        <f t="shared" si="570"/>
        <v>3835.9940000000001</v>
      </c>
      <c r="U142" s="35"/>
      <c r="V142" s="35">
        <f t="shared" si="571"/>
        <v>3835.9940000000001</v>
      </c>
      <c r="W142" s="35"/>
      <c r="X142" s="35">
        <f t="shared" si="572"/>
        <v>3835.9940000000001</v>
      </c>
      <c r="Y142" s="35"/>
      <c r="Z142" s="35">
        <f t="shared" si="573"/>
        <v>3835.9940000000001</v>
      </c>
      <c r="AA142" s="46"/>
      <c r="AB142" s="35">
        <f t="shared" si="574"/>
        <v>3835.9940000000001</v>
      </c>
      <c r="AC142" s="35">
        <v>18064.5</v>
      </c>
      <c r="AD142" s="35"/>
      <c r="AE142" s="35">
        <f t="shared" si="327"/>
        <v>18064.5</v>
      </c>
      <c r="AF142" s="35"/>
      <c r="AG142" s="35">
        <f t="shared" si="575"/>
        <v>18064.5</v>
      </c>
      <c r="AH142" s="35"/>
      <c r="AI142" s="35">
        <f t="shared" si="576"/>
        <v>18064.5</v>
      </c>
      <c r="AJ142" s="35"/>
      <c r="AK142" s="35">
        <f t="shared" si="577"/>
        <v>18064.5</v>
      </c>
      <c r="AL142" s="35"/>
      <c r="AM142" s="35">
        <f t="shared" si="578"/>
        <v>18064.5</v>
      </c>
      <c r="AN142" s="35"/>
      <c r="AO142" s="35">
        <f t="shared" si="579"/>
        <v>18064.5</v>
      </c>
      <c r="AP142" s="35">
        <v>-8761.0210000000006</v>
      </c>
      <c r="AQ142" s="35">
        <f t="shared" si="580"/>
        <v>9303.4789999999994</v>
      </c>
      <c r="AR142" s="35"/>
      <c r="AS142" s="35">
        <f t="shared" si="581"/>
        <v>9303.4789999999994</v>
      </c>
      <c r="AT142" s="46"/>
      <c r="AU142" s="35">
        <f t="shared" si="582"/>
        <v>9303.4789999999994</v>
      </c>
      <c r="AV142" s="35">
        <v>0</v>
      </c>
      <c r="AW142" s="35"/>
      <c r="AX142" s="35">
        <f t="shared" si="328"/>
        <v>0</v>
      </c>
      <c r="AY142" s="35"/>
      <c r="AZ142" s="35">
        <f t="shared" si="583"/>
        <v>0</v>
      </c>
      <c r="BA142" s="35"/>
      <c r="BB142" s="35">
        <f t="shared" si="584"/>
        <v>0</v>
      </c>
      <c r="BC142" s="35"/>
      <c r="BD142" s="35">
        <f t="shared" si="585"/>
        <v>0</v>
      </c>
      <c r="BE142" s="35"/>
      <c r="BF142" s="35">
        <f t="shared" si="586"/>
        <v>0</v>
      </c>
      <c r="BG142" s="35"/>
      <c r="BH142" s="35">
        <f t="shared" si="587"/>
        <v>0</v>
      </c>
      <c r="BI142" s="35"/>
      <c r="BJ142" s="35">
        <f t="shared" si="588"/>
        <v>0</v>
      </c>
      <c r="BK142" s="46"/>
      <c r="BL142" s="35">
        <f t="shared" si="589"/>
        <v>0</v>
      </c>
      <c r="BM142" s="29" t="s">
        <v>235</v>
      </c>
      <c r="BO142" s="11"/>
    </row>
    <row r="143" spans="1:67" ht="56.25" x14ac:dyDescent="0.3">
      <c r="A143" s="1" t="s">
        <v>158</v>
      </c>
      <c r="B143" s="7" t="s">
        <v>101</v>
      </c>
      <c r="C143" s="6" t="s">
        <v>28</v>
      </c>
      <c r="D143" s="34">
        <v>50217.2</v>
      </c>
      <c r="E143" s="35"/>
      <c r="F143" s="35">
        <f t="shared" si="326"/>
        <v>50217.2</v>
      </c>
      <c r="G143" s="35"/>
      <c r="H143" s="35">
        <f t="shared" si="564"/>
        <v>50217.2</v>
      </c>
      <c r="I143" s="35"/>
      <c r="J143" s="35">
        <f t="shared" si="565"/>
        <v>50217.2</v>
      </c>
      <c r="K143" s="35"/>
      <c r="L143" s="35">
        <f t="shared" si="566"/>
        <v>50217.2</v>
      </c>
      <c r="M143" s="35"/>
      <c r="N143" s="35">
        <f t="shared" si="567"/>
        <v>50217.2</v>
      </c>
      <c r="O143" s="78"/>
      <c r="P143" s="35">
        <f t="shared" si="568"/>
        <v>50217.2</v>
      </c>
      <c r="Q143" s="35"/>
      <c r="R143" s="35">
        <f t="shared" si="569"/>
        <v>50217.2</v>
      </c>
      <c r="S143" s="35"/>
      <c r="T143" s="35">
        <f t="shared" si="570"/>
        <v>50217.2</v>
      </c>
      <c r="U143" s="35"/>
      <c r="V143" s="35">
        <f t="shared" si="571"/>
        <v>50217.2</v>
      </c>
      <c r="W143" s="35"/>
      <c r="X143" s="35">
        <f t="shared" si="572"/>
        <v>50217.2</v>
      </c>
      <c r="Y143" s="35"/>
      <c r="Z143" s="35">
        <f t="shared" si="573"/>
        <v>50217.2</v>
      </c>
      <c r="AA143" s="46">
        <v>-25290.591</v>
      </c>
      <c r="AB143" s="35">
        <f t="shared" si="574"/>
        <v>24926.608999999997</v>
      </c>
      <c r="AC143" s="35">
        <v>33915.699999999997</v>
      </c>
      <c r="AD143" s="35">
        <v>-1565.6</v>
      </c>
      <c r="AE143" s="35">
        <f t="shared" si="327"/>
        <v>32350.1</v>
      </c>
      <c r="AF143" s="35"/>
      <c r="AG143" s="35">
        <f t="shared" si="575"/>
        <v>32350.1</v>
      </c>
      <c r="AH143" s="35"/>
      <c r="AI143" s="35">
        <f t="shared" si="576"/>
        <v>32350.1</v>
      </c>
      <c r="AJ143" s="35"/>
      <c r="AK143" s="35">
        <f t="shared" si="577"/>
        <v>32350.1</v>
      </c>
      <c r="AL143" s="35"/>
      <c r="AM143" s="35">
        <f t="shared" si="578"/>
        <v>32350.1</v>
      </c>
      <c r="AN143" s="35"/>
      <c r="AO143" s="35">
        <f t="shared" si="579"/>
        <v>32350.1</v>
      </c>
      <c r="AP143" s="35"/>
      <c r="AQ143" s="35">
        <f t="shared" si="580"/>
        <v>32350.1</v>
      </c>
      <c r="AR143" s="35"/>
      <c r="AS143" s="35">
        <f t="shared" si="581"/>
        <v>32350.1</v>
      </c>
      <c r="AT143" s="46">
        <v>25290.591</v>
      </c>
      <c r="AU143" s="35">
        <f t="shared" si="582"/>
        <v>57640.690999999999</v>
      </c>
      <c r="AV143" s="35">
        <v>0</v>
      </c>
      <c r="AW143" s="35"/>
      <c r="AX143" s="35">
        <f t="shared" si="328"/>
        <v>0</v>
      </c>
      <c r="AY143" s="35"/>
      <c r="AZ143" s="35">
        <f t="shared" si="583"/>
        <v>0</v>
      </c>
      <c r="BA143" s="35"/>
      <c r="BB143" s="35">
        <f t="shared" si="584"/>
        <v>0</v>
      </c>
      <c r="BC143" s="35"/>
      <c r="BD143" s="35">
        <f t="shared" si="585"/>
        <v>0</v>
      </c>
      <c r="BE143" s="35"/>
      <c r="BF143" s="35">
        <f t="shared" si="586"/>
        <v>0</v>
      </c>
      <c r="BG143" s="35"/>
      <c r="BH143" s="35">
        <f t="shared" si="587"/>
        <v>0</v>
      </c>
      <c r="BI143" s="35"/>
      <c r="BJ143" s="35">
        <f t="shared" si="588"/>
        <v>0</v>
      </c>
      <c r="BK143" s="46"/>
      <c r="BL143" s="35">
        <f t="shared" si="589"/>
        <v>0</v>
      </c>
      <c r="BM143" s="29" t="s">
        <v>236</v>
      </c>
      <c r="BO143" s="11"/>
    </row>
    <row r="144" spans="1:67" ht="56.25" x14ac:dyDescent="0.3">
      <c r="A144" s="1" t="s">
        <v>159</v>
      </c>
      <c r="B144" s="7" t="s">
        <v>102</v>
      </c>
      <c r="C144" s="6" t="s">
        <v>28</v>
      </c>
      <c r="D144" s="34">
        <v>36605.5</v>
      </c>
      <c r="E144" s="35">
        <v>-765.5</v>
      </c>
      <c r="F144" s="35">
        <f t="shared" si="326"/>
        <v>35840</v>
      </c>
      <c r="G144" s="35"/>
      <c r="H144" s="35">
        <f t="shared" si="564"/>
        <v>35840</v>
      </c>
      <c r="I144" s="35"/>
      <c r="J144" s="35">
        <f t="shared" si="565"/>
        <v>35840</v>
      </c>
      <c r="K144" s="35"/>
      <c r="L144" s="35">
        <f t="shared" si="566"/>
        <v>35840</v>
      </c>
      <c r="M144" s="35"/>
      <c r="N144" s="35">
        <f t="shared" si="567"/>
        <v>35840</v>
      </c>
      <c r="O144" s="78"/>
      <c r="P144" s="35">
        <f t="shared" si="568"/>
        <v>35840</v>
      </c>
      <c r="Q144" s="35"/>
      <c r="R144" s="35">
        <f t="shared" si="569"/>
        <v>35840</v>
      </c>
      <c r="S144" s="35"/>
      <c r="T144" s="35">
        <f t="shared" si="570"/>
        <v>35840</v>
      </c>
      <c r="U144" s="35"/>
      <c r="V144" s="35">
        <f t="shared" si="571"/>
        <v>35840</v>
      </c>
      <c r="W144" s="35"/>
      <c r="X144" s="35">
        <f t="shared" si="572"/>
        <v>35840</v>
      </c>
      <c r="Y144" s="35"/>
      <c r="Z144" s="35">
        <f t="shared" si="573"/>
        <v>35840</v>
      </c>
      <c r="AA144" s="46"/>
      <c r="AB144" s="35">
        <f t="shared" si="574"/>
        <v>35840</v>
      </c>
      <c r="AC144" s="35">
        <v>0</v>
      </c>
      <c r="AD144" s="35"/>
      <c r="AE144" s="35">
        <f t="shared" si="327"/>
        <v>0</v>
      </c>
      <c r="AF144" s="35"/>
      <c r="AG144" s="35">
        <f t="shared" si="575"/>
        <v>0</v>
      </c>
      <c r="AH144" s="35"/>
      <c r="AI144" s="35">
        <f t="shared" si="576"/>
        <v>0</v>
      </c>
      <c r="AJ144" s="35"/>
      <c r="AK144" s="35">
        <f t="shared" si="577"/>
        <v>0</v>
      </c>
      <c r="AL144" s="35"/>
      <c r="AM144" s="35">
        <f t="shared" si="578"/>
        <v>0</v>
      </c>
      <c r="AN144" s="35"/>
      <c r="AO144" s="35">
        <f t="shared" si="579"/>
        <v>0</v>
      </c>
      <c r="AP144" s="35"/>
      <c r="AQ144" s="35">
        <f t="shared" si="580"/>
        <v>0</v>
      </c>
      <c r="AR144" s="35"/>
      <c r="AS144" s="35">
        <f t="shared" si="581"/>
        <v>0</v>
      </c>
      <c r="AT144" s="46"/>
      <c r="AU144" s="35">
        <f t="shared" si="582"/>
        <v>0</v>
      </c>
      <c r="AV144" s="35">
        <v>0</v>
      </c>
      <c r="AW144" s="35"/>
      <c r="AX144" s="35">
        <f t="shared" si="328"/>
        <v>0</v>
      </c>
      <c r="AY144" s="35"/>
      <c r="AZ144" s="35">
        <f t="shared" si="583"/>
        <v>0</v>
      </c>
      <c r="BA144" s="35"/>
      <c r="BB144" s="35">
        <f t="shared" si="584"/>
        <v>0</v>
      </c>
      <c r="BC144" s="35"/>
      <c r="BD144" s="35">
        <f t="shared" si="585"/>
        <v>0</v>
      </c>
      <c r="BE144" s="35"/>
      <c r="BF144" s="35">
        <f t="shared" si="586"/>
        <v>0</v>
      </c>
      <c r="BG144" s="35"/>
      <c r="BH144" s="35">
        <f t="shared" si="587"/>
        <v>0</v>
      </c>
      <c r="BI144" s="35"/>
      <c r="BJ144" s="35">
        <f t="shared" si="588"/>
        <v>0</v>
      </c>
      <c r="BK144" s="46"/>
      <c r="BL144" s="35">
        <f t="shared" si="589"/>
        <v>0</v>
      </c>
      <c r="BM144" s="29" t="s">
        <v>237</v>
      </c>
      <c r="BO144" s="11"/>
    </row>
    <row r="145" spans="1:67" ht="56.25" hidden="1" x14ac:dyDescent="0.3">
      <c r="A145" s="1" t="s">
        <v>157</v>
      </c>
      <c r="B145" s="5" t="s">
        <v>103</v>
      </c>
      <c r="C145" s="6" t="s">
        <v>28</v>
      </c>
      <c r="D145" s="34">
        <v>0</v>
      </c>
      <c r="E145" s="35"/>
      <c r="F145" s="35">
        <f t="shared" si="326"/>
        <v>0</v>
      </c>
      <c r="G145" s="35"/>
      <c r="H145" s="35">
        <f t="shared" si="564"/>
        <v>0</v>
      </c>
      <c r="I145" s="35"/>
      <c r="J145" s="35">
        <f t="shared" si="565"/>
        <v>0</v>
      </c>
      <c r="K145" s="35"/>
      <c r="L145" s="35">
        <f t="shared" si="566"/>
        <v>0</v>
      </c>
      <c r="M145" s="35"/>
      <c r="N145" s="35">
        <f t="shared" si="567"/>
        <v>0</v>
      </c>
      <c r="O145" s="78"/>
      <c r="P145" s="35">
        <f t="shared" si="568"/>
        <v>0</v>
      </c>
      <c r="Q145" s="35"/>
      <c r="R145" s="35">
        <f t="shared" si="569"/>
        <v>0</v>
      </c>
      <c r="S145" s="35"/>
      <c r="T145" s="35">
        <f t="shared" si="570"/>
        <v>0</v>
      </c>
      <c r="U145" s="35"/>
      <c r="V145" s="35">
        <f t="shared" si="571"/>
        <v>0</v>
      </c>
      <c r="W145" s="35"/>
      <c r="X145" s="35">
        <f t="shared" si="572"/>
        <v>0</v>
      </c>
      <c r="Y145" s="35"/>
      <c r="Z145" s="35">
        <f t="shared" si="573"/>
        <v>0</v>
      </c>
      <c r="AA145" s="46"/>
      <c r="AB145" s="35">
        <f t="shared" si="574"/>
        <v>0</v>
      </c>
      <c r="AC145" s="35">
        <v>0</v>
      </c>
      <c r="AD145" s="35"/>
      <c r="AE145" s="35">
        <f t="shared" si="327"/>
        <v>0</v>
      </c>
      <c r="AF145" s="35"/>
      <c r="AG145" s="35">
        <f t="shared" si="575"/>
        <v>0</v>
      </c>
      <c r="AH145" s="35"/>
      <c r="AI145" s="35">
        <f t="shared" si="576"/>
        <v>0</v>
      </c>
      <c r="AJ145" s="35"/>
      <c r="AK145" s="35">
        <f t="shared" si="577"/>
        <v>0</v>
      </c>
      <c r="AL145" s="35"/>
      <c r="AM145" s="35">
        <f t="shared" si="578"/>
        <v>0</v>
      </c>
      <c r="AN145" s="35"/>
      <c r="AO145" s="35">
        <f t="shared" si="579"/>
        <v>0</v>
      </c>
      <c r="AP145" s="35"/>
      <c r="AQ145" s="35">
        <f t="shared" si="580"/>
        <v>0</v>
      </c>
      <c r="AR145" s="35"/>
      <c r="AS145" s="35">
        <f t="shared" si="581"/>
        <v>0</v>
      </c>
      <c r="AT145" s="46"/>
      <c r="AU145" s="35">
        <f t="shared" si="582"/>
        <v>0</v>
      </c>
      <c r="AV145" s="35">
        <v>92000</v>
      </c>
      <c r="AW145" s="35"/>
      <c r="AX145" s="35">
        <f t="shared" si="328"/>
        <v>92000</v>
      </c>
      <c r="AY145" s="35"/>
      <c r="AZ145" s="35">
        <f t="shared" si="583"/>
        <v>92000</v>
      </c>
      <c r="BA145" s="35"/>
      <c r="BB145" s="35">
        <f t="shared" si="584"/>
        <v>92000</v>
      </c>
      <c r="BC145" s="35"/>
      <c r="BD145" s="35">
        <f t="shared" si="585"/>
        <v>92000</v>
      </c>
      <c r="BE145" s="35">
        <v>-92000</v>
      </c>
      <c r="BF145" s="35">
        <f t="shared" si="586"/>
        <v>0</v>
      </c>
      <c r="BG145" s="35"/>
      <c r="BH145" s="35">
        <f t="shared" si="587"/>
        <v>0</v>
      </c>
      <c r="BI145" s="35"/>
      <c r="BJ145" s="35">
        <f t="shared" si="588"/>
        <v>0</v>
      </c>
      <c r="BK145" s="46"/>
      <c r="BL145" s="35">
        <f t="shared" si="589"/>
        <v>0</v>
      </c>
      <c r="BM145" s="29" t="s">
        <v>238</v>
      </c>
      <c r="BN145" s="23" t="s">
        <v>50</v>
      </c>
      <c r="BO145" s="11"/>
    </row>
    <row r="146" spans="1:67" ht="56.25" x14ac:dyDescent="0.3">
      <c r="A146" s="1" t="s">
        <v>160</v>
      </c>
      <c r="B146" s="7" t="s">
        <v>104</v>
      </c>
      <c r="C146" s="6" t="s">
        <v>28</v>
      </c>
      <c r="D146" s="34">
        <v>54241.5</v>
      </c>
      <c r="E146" s="35">
        <v>-630.1</v>
      </c>
      <c r="F146" s="35">
        <f t="shared" si="326"/>
        <v>53611.4</v>
      </c>
      <c r="G146" s="35"/>
      <c r="H146" s="35">
        <f t="shared" si="564"/>
        <v>53611.4</v>
      </c>
      <c r="I146" s="35"/>
      <c r="J146" s="35">
        <f t="shared" si="565"/>
        <v>53611.4</v>
      </c>
      <c r="K146" s="35"/>
      <c r="L146" s="35">
        <f t="shared" si="566"/>
        <v>53611.4</v>
      </c>
      <c r="M146" s="35"/>
      <c r="N146" s="35">
        <f t="shared" si="567"/>
        <v>53611.4</v>
      </c>
      <c r="O146" s="78"/>
      <c r="P146" s="35">
        <f t="shared" si="568"/>
        <v>53611.4</v>
      </c>
      <c r="Q146" s="35"/>
      <c r="R146" s="35">
        <f t="shared" si="569"/>
        <v>53611.4</v>
      </c>
      <c r="S146" s="35"/>
      <c r="T146" s="35">
        <f t="shared" si="570"/>
        <v>53611.4</v>
      </c>
      <c r="U146" s="35"/>
      <c r="V146" s="35">
        <f t="shared" si="571"/>
        <v>53611.4</v>
      </c>
      <c r="W146" s="35"/>
      <c r="X146" s="35">
        <f t="shared" si="572"/>
        <v>53611.4</v>
      </c>
      <c r="Y146" s="35"/>
      <c r="Z146" s="35">
        <f t="shared" si="573"/>
        <v>53611.4</v>
      </c>
      <c r="AA146" s="46"/>
      <c r="AB146" s="35">
        <f t="shared" si="574"/>
        <v>53611.4</v>
      </c>
      <c r="AC146" s="35">
        <v>0</v>
      </c>
      <c r="AD146" s="35"/>
      <c r="AE146" s="35">
        <f t="shared" si="327"/>
        <v>0</v>
      </c>
      <c r="AF146" s="35"/>
      <c r="AG146" s="35">
        <f t="shared" si="575"/>
        <v>0</v>
      </c>
      <c r="AH146" s="35"/>
      <c r="AI146" s="35">
        <f t="shared" si="576"/>
        <v>0</v>
      </c>
      <c r="AJ146" s="35"/>
      <c r="AK146" s="35">
        <f t="shared" si="577"/>
        <v>0</v>
      </c>
      <c r="AL146" s="35"/>
      <c r="AM146" s="35">
        <f t="shared" si="578"/>
        <v>0</v>
      </c>
      <c r="AN146" s="35"/>
      <c r="AO146" s="35">
        <f t="shared" si="579"/>
        <v>0</v>
      </c>
      <c r="AP146" s="35"/>
      <c r="AQ146" s="35">
        <f t="shared" si="580"/>
        <v>0</v>
      </c>
      <c r="AR146" s="35"/>
      <c r="AS146" s="35">
        <f t="shared" si="581"/>
        <v>0</v>
      </c>
      <c r="AT146" s="46"/>
      <c r="AU146" s="35">
        <f t="shared" si="582"/>
        <v>0</v>
      </c>
      <c r="AV146" s="35">
        <v>0</v>
      </c>
      <c r="AW146" s="35"/>
      <c r="AX146" s="35">
        <f t="shared" si="328"/>
        <v>0</v>
      </c>
      <c r="AY146" s="35"/>
      <c r="AZ146" s="35">
        <f t="shared" si="583"/>
        <v>0</v>
      </c>
      <c r="BA146" s="35"/>
      <c r="BB146" s="35">
        <f t="shared" si="584"/>
        <v>0</v>
      </c>
      <c r="BC146" s="35"/>
      <c r="BD146" s="35">
        <f t="shared" si="585"/>
        <v>0</v>
      </c>
      <c r="BE146" s="35"/>
      <c r="BF146" s="35">
        <f t="shared" si="586"/>
        <v>0</v>
      </c>
      <c r="BG146" s="35"/>
      <c r="BH146" s="35">
        <f t="shared" si="587"/>
        <v>0</v>
      </c>
      <c r="BI146" s="35"/>
      <c r="BJ146" s="35">
        <f t="shared" si="588"/>
        <v>0</v>
      </c>
      <c r="BK146" s="46"/>
      <c r="BL146" s="35">
        <f t="shared" si="589"/>
        <v>0</v>
      </c>
      <c r="BM146" s="29" t="s">
        <v>239</v>
      </c>
      <c r="BO146" s="11"/>
    </row>
    <row r="147" spans="1:67" ht="56.25" x14ac:dyDescent="0.3">
      <c r="A147" s="1" t="s">
        <v>161</v>
      </c>
      <c r="B147" s="7" t="s">
        <v>105</v>
      </c>
      <c r="C147" s="6" t="s">
        <v>28</v>
      </c>
      <c r="D147" s="34">
        <v>56188.4</v>
      </c>
      <c r="E147" s="35"/>
      <c r="F147" s="35">
        <f t="shared" si="326"/>
        <v>56188.4</v>
      </c>
      <c r="G147" s="35"/>
      <c r="H147" s="35">
        <f t="shared" si="564"/>
        <v>56188.4</v>
      </c>
      <c r="I147" s="35"/>
      <c r="J147" s="35">
        <f t="shared" si="565"/>
        <v>56188.4</v>
      </c>
      <c r="K147" s="35"/>
      <c r="L147" s="35">
        <f t="shared" si="566"/>
        <v>56188.4</v>
      </c>
      <c r="M147" s="35"/>
      <c r="N147" s="35">
        <f t="shared" si="567"/>
        <v>56188.4</v>
      </c>
      <c r="O147" s="78"/>
      <c r="P147" s="35">
        <f t="shared" si="568"/>
        <v>56188.4</v>
      </c>
      <c r="Q147" s="35"/>
      <c r="R147" s="35">
        <f t="shared" si="569"/>
        <v>56188.4</v>
      </c>
      <c r="S147" s="35"/>
      <c r="T147" s="35">
        <f t="shared" si="570"/>
        <v>56188.4</v>
      </c>
      <c r="U147" s="35"/>
      <c r="V147" s="35">
        <f t="shared" si="571"/>
        <v>56188.4</v>
      </c>
      <c r="W147" s="35"/>
      <c r="X147" s="35">
        <f t="shared" si="572"/>
        <v>56188.4</v>
      </c>
      <c r="Y147" s="35"/>
      <c r="Z147" s="35">
        <f t="shared" si="573"/>
        <v>56188.4</v>
      </c>
      <c r="AA147" s="46">
        <v>-24433.503000000001</v>
      </c>
      <c r="AB147" s="35">
        <f t="shared" si="574"/>
        <v>31754.897000000001</v>
      </c>
      <c r="AC147" s="35">
        <v>25289.4</v>
      </c>
      <c r="AD147" s="35">
        <v>-203.3</v>
      </c>
      <c r="AE147" s="35">
        <f t="shared" si="327"/>
        <v>25086.100000000002</v>
      </c>
      <c r="AF147" s="35"/>
      <c r="AG147" s="35">
        <f t="shared" si="575"/>
        <v>25086.100000000002</v>
      </c>
      <c r="AH147" s="35"/>
      <c r="AI147" s="35">
        <f t="shared" si="576"/>
        <v>25086.100000000002</v>
      </c>
      <c r="AJ147" s="35"/>
      <c r="AK147" s="35">
        <f t="shared" si="577"/>
        <v>25086.100000000002</v>
      </c>
      <c r="AL147" s="35"/>
      <c r="AM147" s="35">
        <f t="shared" si="578"/>
        <v>25086.100000000002</v>
      </c>
      <c r="AN147" s="35"/>
      <c r="AO147" s="35">
        <f t="shared" si="579"/>
        <v>25086.100000000002</v>
      </c>
      <c r="AP147" s="35"/>
      <c r="AQ147" s="35">
        <f t="shared" si="580"/>
        <v>25086.100000000002</v>
      </c>
      <c r="AR147" s="35"/>
      <c r="AS147" s="35">
        <f t="shared" si="581"/>
        <v>25086.100000000002</v>
      </c>
      <c r="AT147" s="46">
        <v>24433.503000000001</v>
      </c>
      <c r="AU147" s="35">
        <f t="shared" si="582"/>
        <v>49519.603000000003</v>
      </c>
      <c r="AV147" s="35">
        <v>0</v>
      </c>
      <c r="AW147" s="35"/>
      <c r="AX147" s="35">
        <f t="shared" si="328"/>
        <v>0</v>
      </c>
      <c r="AY147" s="35"/>
      <c r="AZ147" s="35">
        <f t="shared" si="583"/>
        <v>0</v>
      </c>
      <c r="BA147" s="35"/>
      <c r="BB147" s="35">
        <f t="shared" si="584"/>
        <v>0</v>
      </c>
      <c r="BC147" s="35"/>
      <c r="BD147" s="35">
        <f t="shared" si="585"/>
        <v>0</v>
      </c>
      <c r="BE147" s="35"/>
      <c r="BF147" s="35">
        <f t="shared" si="586"/>
        <v>0</v>
      </c>
      <c r="BG147" s="35"/>
      <c r="BH147" s="35">
        <f t="shared" si="587"/>
        <v>0</v>
      </c>
      <c r="BI147" s="35"/>
      <c r="BJ147" s="35">
        <f t="shared" si="588"/>
        <v>0</v>
      </c>
      <c r="BK147" s="46"/>
      <c r="BL147" s="35">
        <f t="shared" si="589"/>
        <v>0</v>
      </c>
      <c r="BM147" s="29" t="s">
        <v>240</v>
      </c>
      <c r="BO147" s="11"/>
    </row>
    <row r="148" spans="1:67" ht="56.25" x14ac:dyDescent="0.3">
      <c r="A148" s="1" t="s">
        <v>162</v>
      </c>
      <c r="B148" s="7" t="s">
        <v>106</v>
      </c>
      <c r="C148" s="6" t="s">
        <v>28</v>
      </c>
      <c r="D148" s="34">
        <v>16975.900000000001</v>
      </c>
      <c r="E148" s="35"/>
      <c r="F148" s="35">
        <f t="shared" si="326"/>
        <v>16975.900000000001</v>
      </c>
      <c r="G148" s="35"/>
      <c r="H148" s="35">
        <f t="shared" si="564"/>
        <v>16975.900000000001</v>
      </c>
      <c r="I148" s="35"/>
      <c r="J148" s="35">
        <f t="shared" si="565"/>
        <v>16975.900000000001</v>
      </c>
      <c r="K148" s="35"/>
      <c r="L148" s="35">
        <f t="shared" si="566"/>
        <v>16975.900000000001</v>
      </c>
      <c r="M148" s="35"/>
      <c r="N148" s="35">
        <f t="shared" si="567"/>
        <v>16975.900000000001</v>
      </c>
      <c r="O148" s="78"/>
      <c r="P148" s="35">
        <f t="shared" si="568"/>
        <v>16975.900000000001</v>
      </c>
      <c r="Q148" s="35"/>
      <c r="R148" s="35">
        <f t="shared" si="569"/>
        <v>16975.900000000001</v>
      </c>
      <c r="S148" s="35"/>
      <c r="T148" s="35">
        <f t="shared" si="570"/>
        <v>16975.900000000001</v>
      </c>
      <c r="U148" s="35"/>
      <c r="V148" s="35">
        <f t="shared" si="571"/>
        <v>16975.900000000001</v>
      </c>
      <c r="W148" s="35"/>
      <c r="X148" s="35">
        <f t="shared" si="572"/>
        <v>16975.900000000001</v>
      </c>
      <c r="Y148" s="35"/>
      <c r="Z148" s="35">
        <f t="shared" si="573"/>
        <v>16975.900000000001</v>
      </c>
      <c r="AA148" s="46">
        <v>-700</v>
      </c>
      <c r="AB148" s="35">
        <f t="shared" si="574"/>
        <v>16275.900000000001</v>
      </c>
      <c r="AC148" s="35">
        <v>0</v>
      </c>
      <c r="AD148" s="35"/>
      <c r="AE148" s="35">
        <f t="shared" si="327"/>
        <v>0</v>
      </c>
      <c r="AF148" s="35"/>
      <c r="AG148" s="35">
        <f t="shared" si="575"/>
        <v>0</v>
      </c>
      <c r="AH148" s="35"/>
      <c r="AI148" s="35">
        <f t="shared" si="576"/>
        <v>0</v>
      </c>
      <c r="AJ148" s="35"/>
      <c r="AK148" s="35">
        <f t="shared" si="577"/>
        <v>0</v>
      </c>
      <c r="AL148" s="35"/>
      <c r="AM148" s="35">
        <f t="shared" si="578"/>
        <v>0</v>
      </c>
      <c r="AN148" s="35"/>
      <c r="AO148" s="35">
        <f t="shared" si="579"/>
        <v>0</v>
      </c>
      <c r="AP148" s="35"/>
      <c r="AQ148" s="35">
        <f t="shared" si="580"/>
        <v>0</v>
      </c>
      <c r="AR148" s="35"/>
      <c r="AS148" s="35">
        <f t="shared" si="581"/>
        <v>0</v>
      </c>
      <c r="AT148" s="46"/>
      <c r="AU148" s="35">
        <f t="shared" si="582"/>
        <v>0</v>
      </c>
      <c r="AV148" s="35">
        <v>0</v>
      </c>
      <c r="AW148" s="35"/>
      <c r="AX148" s="35">
        <f t="shared" si="328"/>
        <v>0</v>
      </c>
      <c r="AY148" s="35"/>
      <c r="AZ148" s="35">
        <f t="shared" si="583"/>
        <v>0</v>
      </c>
      <c r="BA148" s="35"/>
      <c r="BB148" s="35">
        <f t="shared" si="584"/>
        <v>0</v>
      </c>
      <c r="BC148" s="35"/>
      <c r="BD148" s="35">
        <f t="shared" si="585"/>
        <v>0</v>
      </c>
      <c r="BE148" s="35"/>
      <c r="BF148" s="35">
        <f t="shared" si="586"/>
        <v>0</v>
      </c>
      <c r="BG148" s="35"/>
      <c r="BH148" s="35">
        <f t="shared" si="587"/>
        <v>0</v>
      </c>
      <c r="BI148" s="35"/>
      <c r="BJ148" s="35">
        <f t="shared" si="588"/>
        <v>0</v>
      </c>
      <c r="BK148" s="46"/>
      <c r="BL148" s="35">
        <f t="shared" si="589"/>
        <v>0</v>
      </c>
      <c r="BM148" s="29" t="s">
        <v>258</v>
      </c>
      <c r="BO148" s="11"/>
    </row>
    <row r="149" spans="1:67" ht="56.25" x14ac:dyDescent="0.3">
      <c r="A149" s="1" t="s">
        <v>163</v>
      </c>
      <c r="B149" s="59" t="s">
        <v>107</v>
      </c>
      <c r="C149" s="6" t="s">
        <v>32</v>
      </c>
      <c r="D149" s="34">
        <v>4161.5</v>
      </c>
      <c r="E149" s="35"/>
      <c r="F149" s="35">
        <f t="shared" si="326"/>
        <v>4161.5</v>
      </c>
      <c r="G149" s="35"/>
      <c r="H149" s="35">
        <f t="shared" si="564"/>
        <v>4161.5</v>
      </c>
      <c r="I149" s="35"/>
      <c r="J149" s="35">
        <f t="shared" si="565"/>
        <v>4161.5</v>
      </c>
      <c r="K149" s="35"/>
      <c r="L149" s="35">
        <f t="shared" si="566"/>
        <v>4161.5</v>
      </c>
      <c r="M149" s="35"/>
      <c r="N149" s="35">
        <f t="shared" si="567"/>
        <v>4161.5</v>
      </c>
      <c r="O149" s="78"/>
      <c r="P149" s="35">
        <f t="shared" si="568"/>
        <v>4161.5</v>
      </c>
      <c r="Q149" s="35"/>
      <c r="R149" s="35">
        <f t="shared" si="569"/>
        <v>4161.5</v>
      </c>
      <c r="S149" s="35">
        <v>-1361.5</v>
      </c>
      <c r="T149" s="35">
        <f t="shared" si="570"/>
        <v>2800</v>
      </c>
      <c r="U149" s="35"/>
      <c r="V149" s="35">
        <f t="shared" si="571"/>
        <v>2800</v>
      </c>
      <c r="W149" s="35"/>
      <c r="X149" s="35">
        <f t="shared" si="572"/>
        <v>2800</v>
      </c>
      <c r="Y149" s="35"/>
      <c r="Z149" s="35">
        <f t="shared" si="573"/>
        <v>2800</v>
      </c>
      <c r="AA149" s="46"/>
      <c r="AB149" s="35">
        <f t="shared" si="574"/>
        <v>2800</v>
      </c>
      <c r="AC149" s="35">
        <v>0</v>
      </c>
      <c r="AD149" s="35"/>
      <c r="AE149" s="35">
        <f t="shared" si="327"/>
        <v>0</v>
      </c>
      <c r="AF149" s="35"/>
      <c r="AG149" s="35">
        <f t="shared" si="575"/>
        <v>0</v>
      </c>
      <c r="AH149" s="35"/>
      <c r="AI149" s="35">
        <f t="shared" si="576"/>
        <v>0</v>
      </c>
      <c r="AJ149" s="35"/>
      <c r="AK149" s="35">
        <f t="shared" si="577"/>
        <v>0</v>
      </c>
      <c r="AL149" s="35"/>
      <c r="AM149" s="35">
        <f t="shared" si="578"/>
        <v>0</v>
      </c>
      <c r="AN149" s="35"/>
      <c r="AO149" s="35">
        <f t="shared" si="579"/>
        <v>0</v>
      </c>
      <c r="AP149" s="35"/>
      <c r="AQ149" s="35">
        <f t="shared" si="580"/>
        <v>0</v>
      </c>
      <c r="AR149" s="35"/>
      <c r="AS149" s="35">
        <f t="shared" si="581"/>
        <v>0</v>
      </c>
      <c r="AT149" s="46"/>
      <c r="AU149" s="35">
        <f t="shared" si="582"/>
        <v>0</v>
      </c>
      <c r="AV149" s="35">
        <v>0</v>
      </c>
      <c r="AW149" s="35"/>
      <c r="AX149" s="35">
        <f t="shared" si="328"/>
        <v>0</v>
      </c>
      <c r="AY149" s="35"/>
      <c r="AZ149" s="35">
        <f t="shared" si="583"/>
        <v>0</v>
      </c>
      <c r="BA149" s="35"/>
      <c r="BB149" s="35">
        <f t="shared" si="584"/>
        <v>0</v>
      </c>
      <c r="BC149" s="35"/>
      <c r="BD149" s="35">
        <f t="shared" si="585"/>
        <v>0</v>
      </c>
      <c r="BE149" s="35"/>
      <c r="BF149" s="35">
        <f t="shared" si="586"/>
        <v>0</v>
      </c>
      <c r="BG149" s="35"/>
      <c r="BH149" s="35">
        <f t="shared" si="587"/>
        <v>0</v>
      </c>
      <c r="BI149" s="35"/>
      <c r="BJ149" s="35">
        <f t="shared" si="588"/>
        <v>0</v>
      </c>
      <c r="BK149" s="46"/>
      <c r="BL149" s="35">
        <f t="shared" si="589"/>
        <v>0</v>
      </c>
      <c r="BM149" s="29" t="s">
        <v>259</v>
      </c>
      <c r="BO149" s="11"/>
    </row>
    <row r="150" spans="1:67" ht="56.25" x14ac:dyDescent="0.3">
      <c r="A150" s="1" t="s">
        <v>164</v>
      </c>
      <c r="B150" s="59" t="s">
        <v>108</v>
      </c>
      <c r="C150" s="6" t="s">
        <v>28</v>
      </c>
      <c r="D150" s="34">
        <v>96500</v>
      </c>
      <c r="E150" s="35"/>
      <c r="F150" s="35">
        <f t="shared" si="326"/>
        <v>96500</v>
      </c>
      <c r="G150" s="35"/>
      <c r="H150" s="35">
        <f t="shared" si="564"/>
        <v>96500</v>
      </c>
      <c r="I150" s="35"/>
      <c r="J150" s="35">
        <f t="shared" si="565"/>
        <v>96500</v>
      </c>
      <c r="K150" s="35"/>
      <c r="L150" s="35">
        <f t="shared" si="566"/>
        <v>96500</v>
      </c>
      <c r="M150" s="35"/>
      <c r="N150" s="35">
        <f t="shared" si="567"/>
        <v>96500</v>
      </c>
      <c r="O150" s="78"/>
      <c r="P150" s="35">
        <f t="shared" si="568"/>
        <v>96500</v>
      </c>
      <c r="Q150" s="35"/>
      <c r="R150" s="35">
        <f t="shared" si="569"/>
        <v>96500</v>
      </c>
      <c r="S150" s="35"/>
      <c r="T150" s="35">
        <f t="shared" si="570"/>
        <v>96500</v>
      </c>
      <c r="U150" s="35"/>
      <c r="V150" s="35">
        <f t="shared" si="571"/>
        <v>96500</v>
      </c>
      <c r="W150" s="35"/>
      <c r="X150" s="35">
        <f t="shared" si="572"/>
        <v>96500</v>
      </c>
      <c r="Y150" s="35"/>
      <c r="Z150" s="35">
        <f t="shared" si="573"/>
        <v>96500</v>
      </c>
      <c r="AA150" s="46"/>
      <c r="AB150" s="35">
        <f t="shared" si="574"/>
        <v>96500</v>
      </c>
      <c r="AC150" s="35">
        <v>365837.5</v>
      </c>
      <c r="AD150" s="35"/>
      <c r="AE150" s="35">
        <f t="shared" si="327"/>
        <v>365837.5</v>
      </c>
      <c r="AF150" s="35"/>
      <c r="AG150" s="35">
        <f t="shared" si="575"/>
        <v>365837.5</v>
      </c>
      <c r="AH150" s="35"/>
      <c r="AI150" s="35">
        <f t="shared" si="576"/>
        <v>365837.5</v>
      </c>
      <c r="AJ150" s="35"/>
      <c r="AK150" s="35">
        <f t="shared" si="577"/>
        <v>365837.5</v>
      </c>
      <c r="AL150" s="35"/>
      <c r="AM150" s="35">
        <f t="shared" si="578"/>
        <v>365837.5</v>
      </c>
      <c r="AN150" s="35"/>
      <c r="AO150" s="35">
        <f t="shared" si="579"/>
        <v>365837.5</v>
      </c>
      <c r="AP150" s="35"/>
      <c r="AQ150" s="35">
        <f t="shared" si="580"/>
        <v>365837.5</v>
      </c>
      <c r="AR150" s="35"/>
      <c r="AS150" s="35">
        <f t="shared" si="581"/>
        <v>365837.5</v>
      </c>
      <c r="AT150" s="46"/>
      <c r="AU150" s="35">
        <f t="shared" si="582"/>
        <v>365837.5</v>
      </c>
      <c r="AV150" s="35">
        <v>0</v>
      </c>
      <c r="AW150" s="35"/>
      <c r="AX150" s="35">
        <f t="shared" si="328"/>
        <v>0</v>
      </c>
      <c r="AY150" s="35"/>
      <c r="AZ150" s="35">
        <f t="shared" si="583"/>
        <v>0</v>
      </c>
      <c r="BA150" s="35"/>
      <c r="BB150" s="35">
        <f t="shared" si="584"/>
        <v>0</v>
      </c>
      <c r="BC150" s="35"/>
      <c r="BD150" s="35">
        <f t="shared" si="585"/>
        <v>0</v>
      </c>
      <c r="BE150" s="35"/>
      <c r="BF150" s="35">
        <f t="shared" si="586"/>
        <v>0</v>
      </c>
      <c r="BG150" s="35"/>
      <c r="BH150" s="35">
        <f t="shared" si="587"/>
        <v>0</v>
      </c>
      <c r="BI150" s="35"/>
      <c r="BJ150" s="35">
        <f t="shared" si="588"/>
        <v>0</v>
      </c>
      <c r="BK150" s="46"/>
      <c r="BL150" s="35">
        <f t="shared" si="589"/>
        <v>0</v>
      </c>
      <c r="BM150" s="29" t="s">
        <v>260</v>
      </c>
      <c r="BO150" s="11"/>
    </row>
    <row r="151" spans="1:67" ht="56.25" x14ac:dyDescent="0.3">
      <c r="A151" s="1" t="s">
        <v>165</v>
      </c>
      <c r="B151" s="59" t="s">
        <v>354</v>
      </c>
      <c r="C151" s="6" t="s">
        <v>32</v>
      </c>
      <c r="D151" s="35">
        <v>11500</v>
      </c>
      <c r="E151" s="35"/>
      <c r="F151" s="35">
        <f t="shared" si="326"/>
        <v>11500</v>
      </c>
      <c r="G151" s="35"/>
      <c r="H151" s="35">
        <f t="shared" si="564"/>
        <v>11500</v>
      </c>
      <c r="I151" s="35"/>
      <c r="J151" s="35">
        <f t="shared" si="565"/>
        <v>11500</v>
      </c>
      <c r="K151" s="35"/>
      <c r="L151" s="35">
        <f t="shared" si="566"/>
        <v>11500</v>
      </c>
      <c r="M151" s="35"/>
      <c r="N151" s="35">
        <f t="shared" si="567"/>
        <v>11500</v>
      </c>
      <c r="O151" s="78"/>
      <c r="P151" s="35">
        <f t="shared" si="568"/>
        <v>11500</v>
      </c>
      <c r="Q151" s="35"/>
      <c r="R151" s="35">
        <f t="shared" si="569"/>
        <v>11500</v>
      </c>
      <c r="S151" s="35"/>
      <c r="T151" s="35">
        <f t="shared" si="570"/>
        <v>11500</v>
      </c>
      <c r="U151" s="35"/>
      <c r="V151" s="35">
        <f t="shared" si="571"/>
        <v>11500</v>
      </c>
      <c r="W151" s="35">
        <v>-11500</v>
      </c>
      <c r="X151" s="35">
        <f t="shared" si="572"/>
        <v>0</v>
      </c>
      <c r="Y151" s="35"/>
      <c r="Z151" s="35">
        <f t="shared" si="573"/>
        <v>0</v>
      </c>
      <c r="AA151" s="46"/>
      <c r="AB151" s="35">
        <f t="shared" si="574"/>
        <v>0</v>
      </c>
      <c r="AC151" s="35">
        <v>76294.8</v>
      </c>
      <c r="AD151" s="35"/>
      <c r="AE151" s="35">
        <f t="shared" si="327"/>
        <v>76294.8</v>
      </c>
      <c r="AF151" s="35"/>
      <c r="AG151" s="35">
        <f t="shared" si="575"/>
        <v>76294.8</v>
      </c>
      <c r="AH151" s="35"/>
      <c r="AI151" s="35">
        <f t="shared" si="576"/>
        <v>76294.8</v>
      </c>
      <c r="AJ151" s="35"/>
      <c r="AK151" s="35">
        <f t="shared" si="577"/>
        <v>76294.8</v>
      </c>
      <c r="AL151" s="35"/>
      <c r="AM151" s="35">
        <f t="shared" si="578"/>
        <v>76294.8</v>
      </c>
      <c r="AN151" s="35"/>
      <c r="AO151" s="35">
        <f t="shared" si="579"/>
        <v>76294.8</v>
      </c>
      <c r="AP151" s="35">
        <v>11500</v>
      </c>
      <c r="AQ151" s="35">
        <f t="shared" si="580"/>
        <v>87794.8</v>
      </c>
      <c r="AR151" s="35"/>
      <c r="AS151" s="35">
        <f t="shared" si="581"/>
        <v>87794.8</v>
      </c>
      <c r="AT151" s="46"/>
      <c r="AU151" s="35">
        <f t="shared" si="582"/>
        <v>87794.8</v>
      </c>
      <c r="AV151" s="35">
        <v>0</v>
      </c>
      <c r="AW151" s="35"/>
      <c r="AX151" s="35">
        <f t="shared" si="328"/>
        <v>0</v>
      </c>
      <c r="AY151" s="35"/>
      <c r="AZ151" s="35">
        <f t="shared" si="583"/>
        <v>0</v>
      </c>
      <c r="BA151" s="35"/>
      <c r="BB151" s="35">
        <f t="shared" si="584"/>
        <v>0</v>
      </c>
      <c r="BC151" s="35"/>
      <c r="BD151" s="35">
        <f t="shared" si="585"/>
        <v>0</v>
      </c>
      <c r="BE151" s="35"/>
      <c r="BF151" s="35">
        <f t="shared" si="586"/>
        <v>0</v>
      </c>
      <c r="BG151" s="35"/>
      <c r="BH151" s="35">
        <f t="shared" si="587"/>
        <v>0</v>
      </c>
      <c r="BI151" s="35"/>
      <c r="BJ151" s="35">
        <f t="shared" si="588"/>
        <v>0</v>
      </c>
      <c r="BK151" s="46"/>
      <c r="BL151" s="35">
        <f t="shared" si="589"/>
        <v>0</v>
      </c>
      <c r="BM151" s="29" t="s">
        <v>261</v>
      </c>
      <c r="BO151" s="11"/>
    </row>
    <row r="152" spans="1:67" ht="56.25" x14ac:dyDescent="0.3">
      <c r="A152" s="1" t="s">
        <v>166</v>
      </c>
      <c r="B152" s="59" t="s">
        <v>306</v>
      </c>
      <c r="C152" s="6" t="s">
        <v>28</v>
      </c>
      <c r="D152" s="35"/>
      <c r="E152" s="35">
        <f>E155</f>
        <v>8013.6</v>
      </c>
      <c r="F152" s="35">
        <f t="shared" si="326"/>
        <v>8013.6</v>
      </c>
      <c r="G152" s="35">
        <f>G155</f>
        <v>0</v>
      </c>
      <c r="H152" s="35">
        <f t="shared" si="564"/>
        <v>8013.6</v>
      </c>
      <c r="I152" s="35">
        <f>I155</f>
        <v>0</v>
      </c>
      <c r="J152" s="35">
        <f t="shared" si="565"/>
        <v>8013.6</v>
      </c>
      <c r="K152" s="35">
        <f>K155+K154</f>
        <v>2353.636</v>
      </c>
      <c r="L152" s="35">
        <f t="shared" si="566"/>
        <v>10367.236000000001</v>
      </c>
      <c r="M152" s="35">
        <f>M155+M154</f>
        <v>-2353.6</v>
      </c>
      <c r="N152" s="35">
        <f t="shared" si="567"/>
        <v>8013.6360000000004</v>
      </c>
      <c r="O152" s="78">
        <f>O155+O154</f>
        <v>0</v>
      </c>
      <c r="P152" s="35">
        <f t="shared" si="568"/>
        <v>8013.6360000000004</v>
      </c>
      <c r="Q152" s="35">
        <f>Q155+Q154</f>
        <v>0</v>
      </c>
      <c r="R152" s="35">
        <f t="shared" si="569"/>
        <v>8013.6360000000004</v>
      </c>
      <c r="S152" s="35">
        <f>S155+S154</f>
        <v>0</v>
      </c>
      <c r="T152" s="35">
        <f t="shared" si="570"/>
        <v>8013.6360000000004</v>
      </c>
      <c r="U152" s="35">
        <f>U155+U154</f>
        <v>0</v>
      </c>
      <c r="V152" s="35">
        <f t="shared" si="571"/>
        <v>8013.6360000000004</v>
      </c>
      <c r="W152" s="35">
        <f>W155+W154</f>
        <v>0</v>
      </c>
      <c r="X152" s="35">
        <f t="shared" si="572"/>
        <v>8013.6360000000004</v>
      </c>
      <c r="Y152" s="35">
        <f>Y155+Y154</f>
        <v>0</v>
      </c>
      <c r="Z152" s="35">
        <f t="shared" si="573"/>
        <v>8013.6360000000004</v>
      </c>
      <c r="AA152" s="46">
        <f>AA155+AA154</f>
        <v>48312.714</v>
      </c>
      <c r="AB152" s="35">
        <f t="shared" si="574"/>
        <v>56326.35</v>
      </c>
      <c r="AC152" s="35"/>
      <c r="AD152" s="35">
        <f>AD154</f>
        <v>8356.2000000000007</v>
      </c>
      <c r="AE152" s="35">
        <f t="shared" si="327"/>
        <v>8356.2000000000007</v>
      </c>
      <c r="AF152" s="35">
        <f>AF154</f>
        <v>0</v>
      </c>
      <c r="AG152" s="35">
        <f t="shared" si="575"/>
        <v>8356.2000000000007</v>
      </c>
      <c r="AH152" s="35">
        <f>AH154</f>
        <v>0</v>
      </c>
      <c r="AI152" s="35">
        <f t="shared" si="576"/>
        <v>8356.2000000000007</v>
      </c>
      <c r="AJ152" s="35">
        <f>AJ155+AJ154</f>
        <v>0</v>
      </c>
      <c r="AK152" s="35">
        <f t="shared" si="577"/>
        <v>8356.2000000000007</v>
      </c>
      <c r="AL152" s="35">
        <f>AL155+AL154</f>
        <v>0</v>
      </c>
      <c r="AM152" s="35">
        <f t="shared" si="578"/>
        <v>8356.2000000000007</v>
      </c>
      <c r="AN152" s="35">
        <f>AN155+AN154</f>
        <v>0</v>
      </c>
      <c r="AO152" s="35">
        <f t="shared" si="579"/>
        <v>8356.2000000000007</v>
      </c>
      <c r="AP152" s="35">
        <f>AP155+AP154</f>
        <v>0</v>
      </c>
      <c r="AQ152" s="35">
        <f t="shared" si="580"/>
        <v>8356.2000000000007</v>
      </c>
      <c r="AR152" s="35">
        <f>AR155+AR154</f>
        <v>0</v>
      </c>
      <c r="AS152" s="35">
        <f t="shared" si="581"/>
        <v>8356.2000000000007</v>
      </c>
      <c r="AT152" s="46">
        <f>AT155+AT154</f>
        <v>5542.88</v>
      </c>
      <c r="AU152" s="35">
        <f t="shared" si="582"/>
        <v>13899.080000000002</v>
      </c>
      <c r="AV152" s="35"/>
      <c r="AW152" s="35"/>
      <c r="AX152" s="35">
        <f t="shared" si="328"/>
        <v>0</v>
      </c>
      <c r="AY152" s="35"/>
      <c r="AZ152" s="35">
        <f t="shared" si="583"/>
        <v>0</v>
      </c>
      <c r="BA152" s="35"/>
      <c r="BB152" s="35">
        <f t="shared" si="584"/>
        <v>0</v>
      </c>
      <c r="BC152" s="35">
        <f>BC155+BC154</f>
        <v>0</v>
      </c>
      <c r="BD152" s="35">
        <f t="shared" si="585"/>
        <v>0</v>
      </c>
      <c r="BE152" s="35">
        <f>BE155+BE154</f>
        <v>0</v>
      </c>
      <c r="BF152" s="35">
        <f t="shared" si="586"/>
        <v>0</v>
      </c>
      <c r="BG152" s="35">
        <f>BG155+BG154</f>
        <v>0</v>
      </c>
      <c r="BH152" s="35">
        <f t="shared" si="587"/>
        <v>0</v>
      </c>
      <c r="BI152" s="35">
        <f>BI155+BI154</f>
        <v>0</v>
      </c>
      <c r="BJ152" s="35">
        <f t="shared" si="588"/>
        <v>0</v>
      </c>
      <c r="BK152" s="46">
        <f>BK155+BK154</f>
        <v>0</v>
      </c>
      <c r="BL152" s="35">
        <f t="shared" si="589"/>
        <v>0</v>
      </c>
      <c r="BM152" s="29"/>
      <c r="BO152" s="11"/>
    </row>
    <row r="153" spans="1:67" x14ac:dyDescent="0.3">
      <c r="A153" s="1"/>
      <c r="B153" s="7" t="s">
        <v>5</v>
      </c>
      <c r="C153" s="6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78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46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46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46"/>
      <c r="BL153" s="35"/>
      <c r="BM153" s="29"/>
      <c r="BO153" s="11"/>
    </row>
    <row r="154" spans="1:67" hidden="1" x14ac:dyDescent="0.3">
      <c r="A154" s="1"/>
      <c r="B154" s="5" t="s">
        <v>6</v>
      </c>
      <c r="C154" s="6"/>
      <c r="D154" s="35"/>
      <c r="E154" s="35"/>
      <c r="F154" s="35">
        <f t="shared" si="326"/>
        <v>0</v>
      </c>
      <c r="G154" s="35"/>
      <c r="H154" s="35">
        <f t="shared" ref="H154:H156" si="590">F154+G154</f>
        <v>0</v>
      </c>
      <c r="I154" s="35"/>
      <c r="J154" s="35">
        <f t="shared" ref="J154:J156" si="591">H154+I154</f>
        <v>0</v>
      </c>
      <c r="K154" s="35">
        <v>2353.636</v>
      </c>
      <c r="L154" s="35">
        <f t="shared" ref="L154:L156" si="592">J154+K154</f>
        <v>2353.636</v>
      </c>
      <c r="M154" s="35"/>
      <c r="N154" s="35">
        <f t="shared" ref="N154:N156" si="593">L154+M154</f>
        <v>2353.636</v>
      </c>
      <c r="O154" s="78"/>
      <c r="P154" s="35">
        <f t="shared" ref="P154:P156" si="594">N154+O154</f>
        <v>2353.636</v>
      </c>
      <c r="Q154" s="35"/>
      <c r="R154" s="35">
        <f t="shared" ref="R154:R156" si="595">P154+Q154</f>
        <v>2353.636</v>
      </c>
      <c r="S154" s="35"/>
      <c r="T154" s="35">
        <f t="shared" ref="T154:T156" si="596">R154+S154</f>
        <v>2353.636</v>
      </c>
      <c r="U154" s="35"/>
      <c r="V154" s="35">
        <f t="shared" ref="V154:V156" si="597">T154+U154</f>
        <v>2353.636</v>
      </c>
      <c r="W154" s="35"/>
      <c r="X154" s="35">
        <f t="shared" ref="X154:X156" si="598">V154+W154</f>
        <v>2353.636</v>
      </c>
      <c r="Y154" s="35"/>
      <c r="Z154" s="35">
        <f t="shared" ref="Z154:Z156" si="599">X154+Y154</f>
        <v>2353.636</v>
      </c>
      <c r="AA154" s="46">
        <f>4724.094+43588.62</f>
        <v>48312.714</v>
      </c>
      <c r="AB154" s="35">
        <f t="shared" ref="AB154:AB156" si="600">Z154+AA154</f>
        <v>50666.35</v>
      </c>
      <c r="AC154" s="35"/>
      <c r="AD154" s="35">
        <v>8356.2000000000007</v>
      </c>
      <c r="AE154" s="35">
        <f t="shared" si="327"/>
        <v>8356.2000000000007</v>
      </c>
      <c r="AF154" s="35"/>
      <c r="AG154" s="35">
        <f t="shared" ref="AG154:AG156" si="601">AE154+AF154</f>
        <v>8356.2000000000007</v>
      </c>
      <c r="AH154" s="35"/>
      <c r="AI154" s="35">
        <f t="shared" ref="AI154:AI156" si="602">AG154+AH154</f>
        <v>8356.2000000000007</v>
      </c>
      <c r="AJ154" s="35"/>
      <c r="AK154" s="35">
        <f t="shared" ref="AK154:AK156" si="603">AI154+AJ154</f>
        <v>8356.2000000000007</v>
      </c>
      <c r="AL154" s="35"/>
      <c r="AM154" s="35">
        <f t="shared" ref="AM154:AM156" si="604">AK154+AL154</f>
        <v>8356.2000000000007</v>
      </c>
      <c r="AN154" s="35"/>
      <c r="AO154" s="35">
        <f t="shared" ref="AO154:AO156" si="605">AM154+AN154</f>
        <v>8356.2000000000007</v>
      </c>
      <c r="AP154" s="35"/>
      <c r="AQ154" s="35">
        <f t="shared" ref="AQ154:AQ156" si="606">AO154+AP154</f>
        <v>8356.2000000000007</v>
      </c>
      <c r="AR154" s="35"/>
      <c r="AS154" s="35">
        <f t="shared" ref="AS154:AS156" si="607">AQ154+AR154</f>
        <v>8356.2000000000007</v>
      </c>
      <c r="AT154" s="46">
        <f>-4724.094+10266.974</f>
        <v>5542.88</v>
      </c>
      <c r="AU154" s="35">
        <f t="shared" ref="AU154:AU156" si="608">AS154+AT154</f>
        <v>13899.080000000002</v>
      </c>
      <c r="AV154" s="35"/>
      <c r="AW154" s="35"/>
      <c r="AX154" s="35">
        <f t="shared" si="328"/>
        <v>0</v>
      </c>
      <c r="AY154" s="35"/>
      <c r="AZ154" s="35">
        <f t="shared" ref="AZ154:AZ156" si="609">AX154+AY154</f>
        <v>0</v>
      </c>
      <c r="BA154" s="35"/>
      <c r="BB154" s="35">
        <f t="shared" ref="BB154:BB156" si="610">AZ154+BA154</f>
        <v>0</v>
      </c>
      <c r="BC154" s="35"/>
      <c r="BD154" s="35">
        <f t="shared" ref="BD154:BD156" si="611">BB154+BC154</f>
        <v>0</v>
      </c>
      <c r="BE154" s="35"/>
      <c r="BF154" s="35">
        <f t="shared" ref="BF154:BF156" si="612">BD154+BE154</f>
        <v>0</v>
      </c>
      <c r="BG154" s="35"/>
      <c r="BH154" s="35">
        <f t="shared" ref="BH154:BH156" si="613">BF154+BG154</f>
        <v>0</v>
      </c>
      <c r="BI154" s="35"/>
      <c r="BJ154" s="35">
        <f t="shared" ref="BJ154:BJ156" si="614">BH154+BI154</f>
        <v>0</v>
      </c>
      <c r="BK154" s="46"/>
      <c r="BL154" s="35">
        <f t="shared" ref="BL154:BL156" si="615">BJ154+BK154</f>
        <v>0</v>
      </c>
      <c r="BM154" s="39">
        <v>1110543580</v>
      </c>
      <c r="BN154" s="23" t="s">
        <v>50</v>
      </c>
      <c r="BO154" s="11"/>
    </row>
    <row r="155" spans="1:67" x14ac:dyDescent="0.3">
      <c r="A155" s="1"/>
      <c r="B155" s="7" t="s">
        <v>12</v>
      </c>
      <c r="C155" s="6"/>
      <c r="D155" s="35"/>
      <c r="E155" s="35">
        <v>8013.6</v>
      </c>
      <c r="F155" s="35">
        <f t="shared" si="326"/>
        <v>8013.6</v>
      </c>
      <c r="G155" s="35"/>
      <c r="H155" s="35">
        <f t="shared" si="590"/>
        <v>8013.6</v>
      </c>
      <c r="I155" s="35"/>
      <c r="J155" s="35">
        <f t="shared" si="591"/>
        <v>8013.6</v>
      </c>
      <c r="K155" s="35"/>
      <c r="L155" s="35">
        <f t="shared" si="592"/>
        <v>8013.6</v>
      </c>
      <c r="M155" s="35">
        <v>-2353.6</v>
      </c>
      <c r="N155" s="35">
        <f t="shared" si="593"/>
        <v>5660</v>
      </c>
      <c r="O155" s="78"/>
      <c r="P155" s="35">
        <f t="shared" si="594"/>
        <v>5660</v>
      </c>
      <c r="Q155" s="35"/>
      <c r="R155" s="35">
        <f t="shared" si="595"/>
        <v>5660</v>
      </c>
      <c r="S155" s="35"/>
      <c r="T155" s="35">
        <f t="shared" si="596"/>
        <v>5660</v>
      </c>
      <c r="U155" s="35"/>
      <c r="V155" s="35">
        <f t="shared" si="597"/>
        <v>5660</v>
      </c>
      <c r="W155" s="35"/>
      <c r="X155" s="35">
        <f t="shared" si="598"/>
        <v>5660</v>
      </c>
      <c r="Y155" s="35"/>
      <c r="Z155" s="35">
        <f t="shared" si="599"/>
        <v>5660</v>
      </c>
      <c r="AA155" s="46"/>
      <c r="AB155" s="35">
        <f t="shared" si="600"/>
        <v>5660</v>
      </c>
      <c r="AC155" s="35"/>
      <c r="AD155" s="35"/>
      <c r="AE155" s="35">
        <f t="shared" si="327"/>
        <v>0</v>
      </c>
      <c r="AF155" s="35"/>
      <c r="AG155" s="35">
        <f t="shared" si="601"/>
        <v>0</v>
      </c>
      <c r="AH155" s="35"/>
      <c r="AI155" s="35">
        <f t="shared" si="602"/>
        <v>0</v>
      </c>
      <c r="AJ155" s="35"/>
      <c r="AK155" s="35">
        <f t="shared" si="603"/>
        <v>0</v>
      </c>
      <c r="AL155" s="35"/>
      <c r="AM155" s="35">
        <f t="shared" si="604"/>
        <v>0</v>
      </c>
      <c r="AN155" s="35"/>
      <c r="AO155" s="35">
        <f t="shared" si="605"/>
        <v>0</v>
      </c>
      <c r="AP155" s="35"/>
      <c r="AQ155" s="35">
        <f t="shared" si="606"/>
        <v>0</v>
      </c>
      <c r="AR155" s="35"/>
      <c r="AS155" s="35">
        <f t="shared" si="607"/>
        <v>0</v>
      </c>
      <c r="AT155" s="46"/>
      <c r="AU155" s="35">
        <f t="shared" si="608"/>
        <v>0</v>
      </c>
      <c r="AV155" s="35"/>
      <c r="AW155" s="35"/>
      <c r="AX155" s="35">
        <f t="shared" si="328"/>
        <v>0</v>
      </c>
      <c r="AY155" s="35"/>
      <c r="AZ155" s="35">
        <f t="shared" si="609"/>
        <v>0</v>
      </c>
      <c r="BA155" s="35"/>
      <c r="BB155" s="35">
        <f t="shared" si="610"/>
        <v>0</v>
      </c>
      <c r="BC155" s="35"/>
      <c r="BD155" s="35">
        <f t="shared" si="611"/>
        <v>0</v>
      </c>
      <c r="BE155" s="35"/>
      <c r="BF155" s="35">
        <f t="shared" si="612"/>
        <v>0</v>
      </c>
      <c r="BG155" s="35"/>
      <c r="BH155" s="35">
        <f t="shared" si="613"/>
        <v>0</v>
      </c>
      <c r="BI155" s="35"/>
      <c r="BJ155" s="35">
        <f t="shared" si="614"/>
        <v>0</v>
      </c>
      <c r="BK155" s="46"/>
      <c r="BL155" s="35">
        <f t="shared" si="615"/>
        <v>0</v>
      </c>
      <c r="BM155" s="29" t="s">
        <v>307</v>
      </c>
      <c r="BO155" s="11"/>
    </row>
    <row r="156" spans="1:67" x14ac:dyDescent="0.3">
      <c r="A156" s="1"/>
      <c r="B156" s="59" t="s">
        <v>4</v>
      </c>
      <c r="C156" s="59"/>
      <c r="D156" s="37">
        <f>D161+D162+D163+D164+D165+D166+D167+D168+D172+D176+D180+D181+D185+D189+D193+D197+D202</f>
        <v>1068232.1000000001</v>
      </c>
      <c r="E156" s="37">
        <f>E161+E162+E163+E164+E165+E166+E167+E168+E172+E176+E180+E181+E185+E189+E193+E197+E202</f>
        <v>0</v>
      </c>
      <c r="F156" s="37">
        <f t="shared" si="326"/>
        <v>1068232.1000000001</v>
      </c>
      <c r="G156" s="37">
        <f>G161+G162+G163+G164+G165+G166+G167+G168+G172+G176+G180+G181+G185+G189+G193+G197+G202+G205</f>
        <v>30698.199999999997</v>
      </c>
      <c r="H156" s="37">
        <f t="shared" si="590"/>
        <v>1098930.3</v>
      </c>
      <c r="I156" s="37">
        <f>I161+I162+I163+I164+I165+I166+I167+I168+I172+I176+I180+I181+I185+I189+I193+I197+I202+I205</f>
        <v>0</v>
      </c>
      <c r="J156" s="37">
        <f t="shared" si="591"/>
        <v>1098930.3</v>
      </c>
      <c r="K156" s="37">
        <f>K161+K162+K163+K164+K165+K166+K167+K168+K172+K176+K180+K181+K185+K189+K193+K197+K202+K205</f>
        <v>0</v>
      </c>
      <c r="L156" s="37">
        <f t="shared" si="592"/>
        <v>1098930.3</v>
      </c>
      <c r="M156" s="37">
        <f>M161+M162+M163+M164+M165+M166+M167+M168+M172+M176+M180+M181+M185+M189+M193+M197+M202+M205</f>
        <v>0</v>
      </c>
      <c r="N156" s="37">
        <f t="shared" si="593"/>
        <v>1098930.3</v>
      </c>
      <c r="O156" s="37">
        <f>O161+O162+O163+O164+O165+O166+O167+O168+O172+O176+O180+O181+O185+O189+O193+O197+O202+O205</f>
        <v>121013.87899999999</v>
      </c>
      <c r="P156" s="37">
        <f t="shared" si="594"/>
        <v>1219944.179</v>
      </c>
      <c r="Q156" s="37">
        <f>Q161+Q162+Q163+Q164+Q165+Q166+Q167+Q168+Q172+Q176+Q180+Q181+Q185+Q189+Q193+Q197+Q202+Q205</f>
        <v>0</v>
      </c>
      <c r="R156" s="37">
        <f t="shared" si="595"/>
        <v>1219944.179</v>
      </c>
      <c r="S156" s="37">
        <f>S161+S162+S163+S164+S165+S166+S167+S168+S172+S176+S180+S181+S185+S189+S193+S197+S202+S205+S209</f>
        <v>15502.397999999999</v>
      </c>
      <c r="T156" s="37">
        <f t="shared" si="596"/>
        <v>1235446.577</v>
      </c>
      <c r="U156" s="37">
        <f>U161+U162+U163+U164+U165+U166+U167+U168+U172+U176+U180+U181+U185+U189+U193+U197+U202+U205+U209</f>
        <v>0</v>
      </c>
      <c r="V156" s="37">
        <f t="shared" si="597"/>
        <v>1235446.577</v>
      </c>
      <c r="W156" s="37">
        <f>W161+W162+W163+W164+W165+W166+W167+W168+W172+W176+W180+W181+W185+W189+W193+W197+W202+W205+W209</f>
        <v>-355998.06499999994</v>
      </c>
      <c r="X156" s="37">
        <f t="shared" si="598"/>
        <v>879448.5120000001</v>
      </c>
      <c r="Y156" s="35">
        <f>Y161+Y162+Y163+Y164+Y165+Y166+Y167+Y168+Y172+Y176+Y180+Y181+Y185+Y189+Y193+Y197+Y202+Y205+Y209</f>
        <v>0</v>
      </c>
      <c r="Z156" s="37">
        <f t="shared" si="599"/>
        <v>879448.5120000001</v>
      </c>
      <c r="AA156" s="37">
        <f>AA161+AA162+AA163+AA164+AA165+AA166+AA167+AA168+AA172+AA176+AA180+AA181+AA185+AA189+AA193+AA197+AA202+AA205+AA209</f>
        <v>-17132.885999999999</v>
      </c>
      <c r="AB156" s="35">
        <f t="shared" si="600"/>
        <v>862315.62600000016</v>
      </c>
      <c r="AC156" s="37">
        <f t="shared" ref="AC156:AW156" si="616">AC161+AC162+AC163+AC164+AC165+AC166+AC167+AC168+AC172+AC176+AC180+AC181+AC185+AC189+AC193+AC197+AC202</f>
        <v>771904.09999999986</v>
      </c>
      <c r="AD156" s="37">
        <f t="shared" ref="AD156" si="617">AD161+AD162+AD163+AD164+AD165+AD166+AD167+AD168+AD172+AD176+AD180+AD181+AD185+AD189+AD193+AD197+AD202</f>
        <v>0</v>
      </c>
      <c r="AE156" s="37">
        <f t="shared" si="327"/>
        <v>771904.09999999986</v>
      </c>
      <c r="AF156" s="37">
        <f>AF161+AF162+AF163+AF164+AF165+AF166+AF167+AF168+AF172+AF176+AF180+AF181+AF185+AF189+AF193+AF197+AF202+AF205</f>
        <v>0</v>
      </c>
      <c r="AG156" s="37">
        <f t="shared" si="601"/>
        <v>771904.09999999986</v>
      </c>
      <c r="AH156" s="37">
        <f>AH161+AH162+AH163+AH164+AH165+AH166+AH167+AH168+AH172+AH176+AH180+AH181+AH185+AH189+AH193+AH197+AH202+AH205</f>
        <v>0</v>
      </c>
      <c r="AI156" s="37">
        <f t="shared" si="602"/>
        <v>771904.09999999986</v>
      </c>
      <c r="AJ156" s="37">
        <f>AJ161+AJ162+AJ163+AJ164+AJ165+AJ166+AJ167+AJ168+AJ172+AJ176+AJ180+AJ181+AJ185+AJ189+AJ193+AJ197+AJ202+AJ205</f>
        <v>0</v>
      </c>
      <c r="AK156" s="37">
        <f t="shared" si="603"/>
        <v>771904.09999999986</v>
      </c>
      <c r="AL156" s="37">
        <f>AL161+AL162+AL163+AL164+AL165+AL166+AL167+AL168+AL172+AL176+AL180+AL181+AL185+AL189+AL193+AL197+AL202+AL205</f>
        <v>-6816.6819999999998</v>
      </c>
      <c r="AM156" s="37">
        <f t="shared" si="604"/>
        <v>765087.41799999983</v>
      </c>
      <c r="AN156" s="37">
        <f>AN161+AN162+AN163+AN164+AN165+AN166+AN167+AN168+AN172+AN176+AN180+AN181+AN185+AN189+AN193+AN197+AN202+AN205+AN209</f>
        <v>0</v>
      </c>
      <c r="AO156" s="37">
        <f t="shared" si="605"/>
        <v>765087.41799999983</v>
      </c>
      <c r="AP156" s="35">
        <f>AP161+AP162+AP163+AP164+AP165+AP166+AP167+AP168+AP172+AP176+AP180+AP181+AP185+AP189+AP193+AP197+AP202+AP205+AP209</f>
        <v>88311.4</v>
      </c>
      <c r="AQ156" s="37">
        <f t="shared" si="606"/>
        <v>853398.81799999985</v>
      </c>
      <c r="AR156" s="35">
        <f>AR161+AR162+AR163+AR164+AR165+AR166+AR167+AR168+AR172+AR176+AR180+AR181+AR185+AR189+AR193+AR197+AR202+AR205+AR209</f>
        <v>0</v>
      </c>
      <c r="AS156" s="37">
        <f t="shared" si="607"/>
        <v>853398.81799999985</v>
      </c>
      <c r="AT156" s="37">
        <f>AT161+AT162+AT163+AT164+AT165+AT166+AT167+AT168+AT172+AT176+AT180+AT181+AT185+AT189+AT193+AT197+AT202+AT205+AT209</f>
        <v>0</v>
      </c>
      <c r="AU156" s="35">
        <f t="shared" si="608"/>
        <v>853398.81799999985</v>
      </c>
      <c r="AV156" s="37">
        <f t="shared" si="616"/>
        <v>1699506.2</v>
      </c>
      <c r="AW156" s="37">
        <f t="shared" si="616"/>
        <v>0</v>
      </c>
      <c r="AX156" s="37">
        <f t="shared" si="328"/>
        <v>1699506.2</v>
      </c>
      <c r="AY156" s="37">
        <f>AY161+AY162+AY163+AY164+AY165+AY166+AY167+AY168+AY172+AY176+AY180+AY181+AY185+AY189+AY193+AY197+AY202+AY205</f>
        <v>0</v>
      </c>
      <c r="AZ156" s="37">
        <f t="shared" si="609"/>
        <v>1699506.2</v>
      </c>
      <c r="BA156" s="37">
        <f>BA161+BA162+BA163+BA164+BA165+BA166+BA167+BA168+BA172+BA176+BA180+BA181+BA185+BA189+BA193+BA197+BA202+BA205</f>
        <v>0</v>
      </c>
      <c r="BB156" s="37">
        <f t="shared" si="610"/>
        <v>1699506.2</v>
      </c>
      <c r="BC156" s="37">
        <f>BC161+BC162+BC163+BC164+BC165+BC166+BC167+BC168+BC172+BC176+BC180+BC181+BC185+BC189+BC193+BC197+BC202+BC205</f>
        <v>0</v>
      </c>
      <c r="BD156" s="37">
        <f t="shared" si="611"/>
        <v>1699506.2</v>
      </c>
      <c r="BE156" s="37">
        <f>BE161+BE162+BE163+BE164+BE165+BE166+BE167+BE168+BE172+BE176+BE180+BE181+BE185+BE189+BE193+BE197+BE202+BE205</f>
        <v>142302.80299999999</v>
      </c>
      <c r="BF156" s="37">
        <f t="shared" si="612"/>
        <v>1841809.003</v>
      </c>
      <c r="BG156" s="37">
        <f>BG161+BG162+BG163+BG164+BG165+BG166+BG167+BG168+BG172+BG176+BG180+BG181+BG185+BG189+BG193+BG197+BG202+BG205+BG209</f>
        <v>0</v>
      </c>
      <c r="BH156" s="37">
        <f t="shared" si="613"/>
        <v>1841809.003</v>
      </c>
      <c r="BI156" s="35">
        <f>BI161+BI162+BI163+BI164+BI165+BI166+BI167+BI168+BI172+BI176+BI180+BI181+BI185+BI189+BI193+BI197+BI202+BI205+BI209</f>
        <v>100264.44799999999</v>
      </c>
      <c r="BJ156" s="37">
        <f t="shared" si="614"/>
        <v>1942073.4510000001</v>
      </c>
      <c r="BK156" s="37">
        <f>BK161+BK162+BK163+BK164+BK165+BK166+BK167+BK168+BK172+BK176+BK180+BK181+BK185+BK189+BK193+BK197+BK202+BK205+BK209</f>
        <v>0</v>
      </c>
      <c r="BL156" s="35">
        <f t="shared" si="615"/>
        <v>1942073.4510000001</v>
      </c>
      <c r="BM156" s="31"/>
      <c r="BN156" s="24"/>
      <c r="BO156" s="17"/>
    </row>
    <row r="157" spans="1:67" x14ac:dyDescent="0.3">
      <c r="A157" s="1"/>
      <c r="B157" s="7" t="s">
        <v>5</v>
      </c>
      <c r="C157" s="10"/>
      <c r="D157" s="36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5"/>
      <c r="Z157" s="37"/>
      <c r="AA157" s="37"/>
      <c r="AB157" s="35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5"/>
      <c r="AQ157" s="37"/>
      <c r="AR157" s="35"/>
      <c r="AS157" s="37"/>
      <c r="AT157" s="37"/>
      <c r="AU157" s="35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5"/>
      <c r="BJ157" s="37"/>
      <c r="BK157" s="37"/>
      <c r="BL157" s="35"/>
      <c r="BM157" s="31"/>
      <c r="BN157" s="24"/>
      <c r="BO157" s="17"/>
    </row>
    <row r="158" spans="1:67" s="18" customFormat="1" hidden="1" x14ac:dyDescent="0.3">
      <c r="A158" s="16"/>
      <c r="B158" s="19" t="s">
        <v>6</v>
      </c>
      <c r="C158" s="20"/>
      <c r="D158" s="36">
        <f>D161+D162+D163+D164+D165+D166+D167+D170+D174+D178+D180+D183+D187+D191+D195+D199</f>
        <v>446886.1</v>
      </c>
      <c r="E158" s="37">
        <f>E161+E162+E163+E164+E165+E166+E167+E170+E174+E178+E180+E183+E187+E191+E195+E199</f>
        <v>0</v>
      </c>
      <c r="F158" s="37">
        <f t="shared" si="326"/>
        <v>446886.1</v>
      </c>
      <c r="G158" s="37">
        <f>G161+G162+G163+G164+G165+G166+G167+G170+G174+G178+G180+G183+G187+G191+G195+G199+G205</f>
        <v>30698.199999999997</v>
      </c>
      <c r="H158" s="37">
        <f t="shared" ref="H158:H168" si="618">F158+G158</f>
        <v>477584.3</v>
      </c>
      <c r="I158" s="37">
        <f>I161+I162+I163+I164+I165+I166+I167+I170+I174+I178+I180+I183+I187+I191+I195+I199+I205</f>
        <v>0</v>
      </c>
      <c r="J158" s="37">
        <f t="shared" ref="J158:J168" si="619">H158+I158</f>
        <v>477584.3</v>
      </c>
      <c r="K158" s="37">
        <f>K161+K162+K163+K164+K165+K166+K167+K170+K174+K178+K180+K183+K187+K191+K195+K199+K207</f>
        <v>0</v>
      </c>
      <c r="L158" s="37">
        <f t="shared" ref="L158:L168" si="620">J158+K158</f>
        <v>477584.3</v>
      </c>
      <c r="M158" s="37">
        <f>M161+M162+M163+M164+M165+M166+M167+M170+M174+M178+M180+M183+M187+M191+M195+M199+M207</f>
        <v>0</v>
      </c>
      <c r="N158" s="37">
        <f t="shared" ref="N158:N168" si="621">L158+M158</f>
        <v>477584.3</v>
      </c>
      <c r="O158" s="37">
        <f>O161+O162+O163+O164+O165+O166+O167+O170+O174+O178+O180+O183+O187+O191+O195+O199+O207</f>
        <v>-135486.12100000001</v>
      </c>
      <c r="P158" s="37">
        <f t="shared" ref="P158:P168" si="622">N158+O158</f>
        <v>342098.179</v>
      </c>
      <c r="Q158" s="37">
        <f>Q161+Q162+Q163+Q164+Q165+Q166+Q167+Q170+Q174+Q178+Q180+Q183+Q187+Q191+Q195+Q199+Q207</f>
        <v>0</v>
      </c>
      <c r="R158" s="37">
        <f t="shared" ref="R158:R168" si="623">P158+Q158</f>
        <v>342098.179</v>
      </c>
      <c r="S158" s="37">
        <f>S161+S162+S163+S164+S165+S166+S167+S170+S174+S178+S180+S183+S187+S191+S195+S199+S207+S209</f>
        <v>15502.397999999999</v>
      </c>
      <c r="T158" s="37">
        <f t="shared" ref="T158:T168" si="624">R158+S158</f>
        <v>357600.57699999999</v>
      </c>
      <c r="U158" s="37">
        <f>U161+U162+U163+U164+U165+U166+U167+U170+U174+U178+U180+U183+U187+U191+U195+U199+U207+U209</f>
        <v>0</v>
      </c>
      <c r="V158" s="37">
        <f t="shared" ref="V158:V168" si="625">T158+U158</f>
        <v>357600.57699999999</v>
      </c>
      <c r="W158" s="37">
        <f>W161+W162+W163+W164+W165+W166+W167+W170+W174+W178+W180+W183+W187+W191+W195+W199+W207+W209</f>
        <v>-142394.66500000001</v>
      </c>
      <c r="X158" s="37">
        <f t="shared" ref="X158:X168" si="626">V158+W158</f>
        <v>215205.91199999998</v>
      </c>
      <c r="Y158" s="35">
        <f>Y161+Y162+Y163+Y164+Y165+Y166+Y167+Y170+Y174+Y178+Y180+Y183+Y187+Y191+Y195+Y199+Y207+Y209</f>
        <v>0</v>
      </c>
      <c r="Z158" s="37">
        <f t="shared" ref="Z158:Z168" si="627">X158+Y158</f>
        <v>215205.91199999998</v>
      </c>
      <c r="AA158" s="37">
        <f>AA161+AA162+AA163+AA164+AA165+AA166+AA167+AA170+AA174+AA178+AA180+AA183+AA187+AA191+AA195+AA199+AA207+AA209</f>
        <v>-17132.885999999999</v>
      </c>
      <c r="AB158" s="37">
        <f t="shared" ref="AB158:AB168" si="628">Z158+AA158</f>
        <v>198073.02599999998</v>
      </c>
      <c r="AC158" s="37">
        <f t="shared" ref="AC158:AW158" si="629">AC161+AC162+AC163+AC164+AC165+AC166+AC167+AC170+AC174+AC178+AC180+AC183+AC187+AC191+AC195+AC199</f>
        <v>246904.09999999998</v>
      </c>
      <c r="AD158" s="37">
        <f t="shared" ref="AD158" si="630">AD161+AD162+AD163+AD164+AD165+AD166+AD167+AD170+AD174+AD178+AD180+AD183+AD187+AD191+AD195+AD199</f>
        <v>0</v>
      </c>
      <c r="AE158" s="37">
        <f t="shared" si="327"/>
        <v>246904.09999999998</v>
      </c>
      <c r="AF158" s="37">
        <f>AF161+AF162+AF163+AF164+AF165+AF166+AF167+AF170+AF174+AF178+AF180+AF183+AF187+AF191+AF195+AF199+AF205</f>
        <v>0</v>
      </c>
      <c r="AG158" s="37">
        <f t="shared" ref="AG158:AG168" si="631">AE158+AF158</f>
        <v>246904.09999999998</v>
      </c>
      <c r="AH158" s="37">
        <f>AH161+AH162+AH163+AH164+AH165+AH166+AH167+AH170+AH174+AH178+AH180+AH183+AH187+AH191+AH195+AH199+AH205</f>
        <v>0</v>
      </c>
      <c r="AI158" s="37">
        <f t="shared" ref="AI158:AI168" si="632">AG158+AH158</f>
        <v>246904.09999999998</v>
      </c>
      <c r="AJ158" s="37">
        <f>AJ161+AJ162+AJ163+AJ164+AJ165+AJ166+AJ167+AJ170+AJ174+AJ178+AJ180+AJ183+AJ187+AJ191+AJ195+AJ199+AJ205</f>
        <v>0</v>
      </c>
      <c r="AK158" s="37">
        <f t="shared" ref="AK158:AK168" si="633">AI158+AJ158</f>
        <v>246904.09999999998</v>
      </c>
      <c r="AL158" s="37">
        <f>AL161+AL162+AL163+AL164+AL165+AL166+AL167+AL170+AL174+AL178+AL180+AL183+AL187+AL191+AL195+AL199+AL205</f>
        <v>-6816.6819999999998</v>
      </c>
      <c r="AM158" s="37">
        <f t="shared" ref="AM158:AM168" si="634">AK158+AL158</f>
        <v>240087.41799999998</v>
      </c>
      <c r="AN158" s="37">
        <f>AN161+AN162+AN163+AN164+AN165+AN166+AN167+AN170+AN174+AN178+AN180+AN183+AN187+AN191+AN195+AN199+AN207+AN209</f>
        <v>0</v>
      </c>
      <c r="AO158" s="37">
        <f t="shared" ref="AO158:AO168" si="635">AM158+AN158</f>
        <v>240087.41799999998</v>
      </c>
      <c r="AP158" s="35">
        <f>AP161+AP162+AP163+AP164+AP165+AP166+AP167+AP170+AP174+AP178+AP180+AP183+AP187+AP191+AP195+AP199+AP207+AP209</f>
        <v>0</v>
      </c>
      <c r="AQ158" s="37">
        <f t="shared" ref="AQ158:AQ168" si="636">AO158+AP158</f>
        <v>240087.41799999998</v>
      </c>
      <c r="AR158" s="35">
        <f>AR161+AR162+AR163+AR164+AR165+AR166+AR167+AR170+AR174+AR178+AR180+AR183+AR187+AR191+AR195+AR199+AR207+AR209</f>
        <v>0</v>
      </c>
      <c r="AS158" s="37">
        <f t="shared" ref="AS158:AS168" si="637">AQ158+AR158</f>
        <v>240087.41799999998</v>
      </c>
      <c r="AT158" s="37">
        <f>AT161+AT162+AT163+AT164+AT165+AT166+AT167+AT170+AT174+AT178+AT180+AT183+AT187+AT191+AT195+AT199+AT207+AT209</f>
        <v>0</v>
      </c>
      <c r="AU158" s="37">
        <f t="shared" ref="AU158:AU168" si="638">AS158+AT158</f>
        <v>240087.41799999998</v>
      </c>
      <c r="AV158" s="37">
        <f t="shared" si="629"/>
        <v>574506.19999999995</v>
      </c>
      <c r="AW158" s="37">
        <f t="shared" si="629"/>
        <v>0</v>
      </c>
      <c r="AX158" s="37">
        <f t="shared" si="328"/>
        <v>574506.19999999995</v>
      </c>
      <c r="AY158" s="37">
        <f>AY161+AY162+AY163+AY164+AY165+AY166+AY167+AY170+AY174+AY178+AY180+AY183+AY187+AY191+AY195+AY199+AY205</f>
        <v>0</v>
      </c>
      <c r="AZ158" s="37">
        <f t="shared" ref="AZ158:AZ168" si="639">AX158+AY158</f>
        <v>574506.19999999995</v>
      </c>
      <c r="BA158" s="37">
        <f>BA161+BA162+BA163+BA164+BA165+BA166+BA167+BA170+BA174+BA178+BA180+BA183+BA187+BA191+BA195+BA199+BA205</f>
        <v>0</v>
      </c>
      <c r="BB158" s="37">
        <f t="shared" ref="BB158:BB168" si="640">AZ158+BA158</f>
        <v>574506.19999999995</v>
      </c>
      <c r="BC158" s="37">
        <f>BC161+BC162+BC163+BC164+BC165+BC166+BC167+BC170+BC174+BC178+BC180+BC183+BC187+BC191+BC195+BC199+BC205</f>
        <v>0</v>
      </c>
      <c r="BD158" s="37">
        <f t="shared" ref="BD158:BD168" si="641">BB158+BC158</f>
        <v>574506.19999999995</v>
      </c>
      <c r="BE158" s="37">
        <f>BE161+BE162+BE163+BE164+BE165+BE166+BE167+BE170+BE174+BE178+BE180+BE183+BE187+BE191+BE195+BE199+BE205</f>
        <v>142302.80299999999</v>
      </c>
      <c r="BF158" s="37">
        <f t="shared" ref="BF158:BF168" si="642">BD158+BE158</f>
        <v>716809.00299999991</v>
      </c>
      <c r="BG158" s="37">
        <f>BG161+BG162+BG163+BG164+BG165+BG166+BG167+BG170+BG174+BG178+BG180+BG183+BG187+BG191+BG195+BG199+BG207+BG209</f>
        <v>0</v>
      </c>
      <c r="BH158" s="37">
        <f t="shared" ref="BH158:BH168" si="643">BF158+BG158</f>
        <v>716809.00299999991</v>
      </c>
      <c r="BI158" s="35">
        <f>BI161+BI162+BI163+BI164+BI165+BI166+BI167+BI170+BI174+BI178+BI180+BI183+BI187+BI191+BI195+BI199+BI207+BI209</f>
        <v>100264.448</v>
      </c>
      <c r="BJ158" s="37">
        <f t="shared" ref="BJ158:BJ168" si="644">BH158+BI158</f>
        <v>817073.45099999988</v>
      </c>
      <c r="BK158" s="37">
        <f>BK161+BK162+BK163+BK164+BK165+BK166+BK167+BK170+BK174+BK178+BK180+BK183+BK187+BK191+BK195+BK199+BK207+BK209</f>
        <v>0</v>
      </c>
      <c r="BL158" s="37">
        <f t="shared" ref="BL158:BL168" si="645">BJ158+BK158</f>
        <v>817073.45099999988</v>
      </c>
      <c r="BM158" s="32"/>
      <c r="BN158" s="24" t="s">
        <v>50</v>
      </c>
      <c r="BO158" s="17"/>
    </row>
    <row r="159" spans="1:67" x14ac:dyDescent="0.3">
      <c r="A159" s="1"/>
      <c r="B159" s="59" t="s">
        <v>20</v>
      </c>
      <c r="C159" s="10"/>
      <c r="D159" s="36">
        <f>D171+D175+D179+D184+D188+D192+D196+D204+D200</f>
        <v>621346</v>
      </c>
      <c r="E159" s="37">
        <f>E171+E175+E179+E184+E188+E192+E196+E204+E200</f>
        <v>0</v>
      </c>
      <c r="F159" s="37">
        <f t="shared" si="326"/>
        <v>621346</v>
      </c>
      <c r="G159" s="37">
        <f>G171+G175+G179+G184+G188+G192+G196+G204+G200</f>
        <v>0</v>
      </c>
      <c r="H159" s="37">
        <f t="shared" si="618"/>
        <v>621346</v>
      </c>
      <c r="I159" s="37">
        <f>I171+I175+I179+I184+I188+I192+I196+I204+I200</f>
        <v>0</v>
      </c>
      <c r="J159" s="37">
        <f t="shared" si="619"/>
        <v>621346</v>
      </c>
      <c r="K159" s="37">
        <f>K171+K175+K179+K184+K188+K192+K196+K204+K200+K208</f>
        <v>0</v>
      </c>
      <c r="L159" s="37">
        <f t="shared" si="620"/>
        <v>621346</v>
      </c>
      <c r="M159" s="37">
        <f>M171+M175+M179+M184+M188+M192+M196+M204+M200+M208</f>
        <v>0</v>
      </c>
      <c r="N159" s="37">
        <f t="shared" si="621"/>
        <v>621346</v>
      </c>
      <c r="O159" s="37">
        <f>O171+O175+O179+O184+O188+O192+O196+O204+O200+O208</f>
        <v>0</v>
      </c>
      <c r="P159" s="37">
        <f t="shared" si="622"/>
        <v>621346</v>
      </c>
      <c r="Q159" s="37">
        <f>Q171+Q175+Q179+Q184+Q188+Q192+Q196+Q204+Q200+Q208</f>
        <v>0</v>
      </c>
      <c r="R159" s="37">
        <f t="shared" si="623"/>
        <v>621346</v>
      </c>
      <c r="S159" s="37">
        <f>S171+S175+S179+S184+S188+S192+S196+S204+S200+S208</f>
        <v>0</v>
      </c>
      <c r="T159" s="37">
        <f t="shared" si="624"/>
        <v>621346</v>
      </c>
      <c r="U159" s="37">
        <f>U171+U175+U179+U184+U188+U192+U196+U204+U200+U208</f>
        <v>0</v>
      </c>
      <c r="V159" s="37">
        <f t="shared" si="625"/>
        <v>621346</v>
      </c>
      <c r="W159" s="37">
        <f>W171+W175+W179+W184+W188+W192+W196+W204+W200+W208</f>
        <v>-213603.4</v>
      </c>
      <c r="X159" s="37">
        <f t="shared" si="626"/>
        <v>407742.6</v>
      </c>
      <c r="Y159" s="35">
        <f>Y171+Y175+Y179+Y184+Y188+Y192+Y196+Y204+Y200+Y208</f>
        <v>0</v>
      </c>
      <c r="Z159" s="37">
        <f t="shared" si="627"/>
        <v>407742.6</v>
      </c>
      <c r="AA159" s="37">
        <f>AA171+AA175+AA179+AA184+AA188+AA192+AA196+AA204+AA200+AA208</f>
        <v>0</v>
      </c>
      <c r="AB159" s="35">
        <f t="shared" si="628"/>
        <v>407742.6</v>
      </c>
      <c r="AC159" s="37">
        <f t="shared" ref="AC159:AW159" si="646">AC171+AC175+AC179+AC184+AC188+AC192+AC196+AC204+AC200</f>
        <v>525000</v>
      </c>
      <c r="AD159" s="37">
        <f t="shared" ref="AD159:AF159" si="647">AD171+AD175+AD179+AD184+AD188+AD192+AD196+AD204+AD200</f>
        <v>0</v>
      </c>
      <c r="AE159" s="37">
        <f t="shared" si="327"/>
        <v>525000</v>
      </c>
      <c r="AF159" s="37">
        <f t="shared" si="647"/>
        <v>0</v>
      </c>
      <c r="AG159" s="37">
        <f t="shared" si="631"/>
        <v>525000</v>
      </c>
      <c r="AH159" s="37">
        <f t="shared" ref="AH159:AJ159" si="648">AH171+AH175+AH179+AH184+AH188+AH192+AH196+AH204+AH200</f>
        <v>0</v>
      </c>
      <c r="AI159" s="37">
        <f t="shared" si="632"/>
        <v>525000</v>
      </c>
      <c r="AJ159" s="37">
        <f t="shared" si="648"/>
        <v>0</v>
      </c>
      <c r="AK159" s="37">
        <f t="shared" si="633"/>
        <v>525000</v>
      </c>
      <c r="AL159" s="37">
        <f t="shared" ref="AL159:AN159" si="649">AL171+AL175+AL179+AL184+AL188+AL192+AL196+AL204+AL200</f>
        <v>0</v>
      </c>
      <c r="AM159" s="37">
        <f t="shared" si="634"/>
        <v>525000</v>
      </c>
      <c r="AN159" s="37">
        <f t="shared" si="649"/>
        <v>0</v>
      </c>
      <c r="AO159" s="37">
        <f t="shared" si="635"/>
        <v>525000</v>
      </c>
      <c r="AP159" s="35">
        <f t="shared" ref="AP159:AR159" si="650">AP171+AP175+AP179+AP184+AP188+AP192+AP196+AP204+AP200</f>
        <v>88311.4</v>
      </c>
      <c r="AQ159" s="37">
        <f t="shared" si="636"/>
        <v>613311.4</v>
      </c>
      <c r="AR159" s="35">
        <f t="shared" si="650"/>
        <v>0</v>
      </c>
      <c r="AS159" s="37">
        <f t="shared" si="637"/>
        <v>613311.4</v>
      </c>
      <c r="AT159" s="37">
        <f t="shared" ref="AT159" si="651">AT171+AT175+AT179+AT184+AT188+AT192+AT196+AT204+AT200</f>
        <v>0</v>
      </c>
      <c r="AU159" s="35">
        <f t="shared" si="638"/>
        <v>613311.4</v>
      </c>
      <c r="AV159" s="37">
        <f t="shared" si="646"/>
        <v>1125000</v>
      </c>
      <c r="AW159" s="37">
        <f t="shared" si="646"/>
        <v>0</v>
      </c>
      <c r="AX159" s="37">
        <f t="shared" si="328"/>
        <v>1125000</v>
      </c>
      <c r="AY159" s="37">
        <f t="shared" ref="AY159:BA159" si="652">AY171+AY175+AY179+AY184+AY188+AY192+AY196+AY204+AY200</f>
        <v>0</v>
      </c>
      <c r="AZ159" s="37">
        <f t="shared" si="639"/>
        <v>1125000</v>
      </c>
      <c r="BA159" s="37">
        <f t="shared" si="652"/>
        <v>0</v>
      </c>
      <c r="BB159" s="37">
        <f t="shared" si="640"/>
        <v>1125000</v>
      </c>
      <c r="BC159" s="37">
        <f t="shared" ref="BC159:BE159" si="653">BC171+BC175+BC179+BC184+BC188+BC192+BC196+BC204+BC200</f>
        <v>0</v>
      </c>
      <c r="BD159" s="37">
        <f t="shared" si="641"/>
        <v>1125000</v>
      </c>
      <c r="BE159" s="37">
        <f t="shared" si="653"/>
        <v>0</v>
      </c>
      <c r="BF159" s="37">
        <f t="shared" si="642"/>
        <v>1125000</v>
      </c>
      <c r="BG159" s="37">
        <f t="shared" ref="BG159:BI159" si="654">BG171+BG175+BG179+BG184+BG188+BG192+BG196+BG204+BG200</f>
        <v>0</v>
      </c>
      <c r="BH159" s="37">
        <f t="shared" si="643"/>
        <v>1125000</v>
      </c>
      <c r="BI159" s="35">
        <f t="shared" si="654"/>
        <v>-2.9103830456733704E-11</v>
      </c>
      <c r="BJ159" s="37">
        <f t="shared" si="644"/>
        <v>1125000</v>
      </c>
      <c r="BK159" s="37">
        <f t="shared" ref="BK159" si="655">BK171+BK175+BK179+BK184+BK188+BK192+BK196+BK204+BK200</f>
        <v>0</v>
      </c>
      <c r="BL159" s="35">
        <f t="shared" si="645"/>
        <v>1125000</v>
      </c>
      <c r="BM159" s="31"/>
      <c r="BN159" s="24"/>
      <c r="BO159" s="17"/>
    </row>
    <row r="160" spans="1:67" x14ac:dyDescent="0.3">
      <c r="A160" s="1"/>
      <c r="B160" s="59" t="s">
        <v>19</v>
      </c>
      <c r="C160" s="10"/>
      <c r="D160" s="36"/>
      <c r="E160" s="37"/>
      <c r="F160" s="37"/>
      <c r="G160" s="37"/>
      <c r="H160" s="37"/>
      <c r="I160" s="37"/>
      <c r="J160" s="37"/>
      <c r="K160" s="37">
        <f>K201</f>
        <v>0</v>
      </c>
      <c r="L160" s="37">
        <f t="shared" si="620"/>
        <v>0</v>
      </c>
      <c r="M160" s="37">
        <f>M201</f>
        <v>0</v>
      </c>
      <c r="N160" s="37">
        <f t="shared" si="621"/>
        <v>0</v>
      </c>
      <c r="O160" s="37">
        <f>O201</f>
        <v>256500</v>
      </c>
      <c r="P160" s="37">
        <f t="shared" si="622"/>
        <v>256500</v>
      </c>
      <c r="Q160" s="37">
        <f>Q201</f>
        <v>0</v>
      </c>
      <c r="R160" s="37">
        <f t="shared" si="623"/>
        <v>256500</v>
      </c>
      <c r="S160" s="37">
        <f>S201</f>
        <v>0</v>
      </c>
      <c r="T160" s="37">
        <f t="shared" si="624"/>
        <v>256500</v>
      </c>
      <c r="U160" s="37">
        <f>U201</f>
        <v>0</v>
      </c>
      <c r="V160" s="37">
        <f t="shared" si="625"/>
        <v>256500</v>
      </c>
      <c r="W160" s="37">
        <f>W201</f>
        <v>0</v>
      </c>
      <c r="X160" s="37">
        <f t="shared" si="626"/>
        <v>256500</v>
      </c>
      <c r="Y160" s="35">
        <f>Y201</f>
        <v>0</v>
      </c>
      <c r="Z160" s="37">
        <f t="shared" si="627"/>
        <v>256500</v>
      </c>
      <c r="AA160" s="37">
        <f>AA201</f>
        <v>0</v>
      </c>
      <c r="AB160" s="35">
        <f t="shared" si="628"/>
        <v>256500</v>
      </c>
      <c r="AC160" s="37"/>
      <c r="AD160" s="37"/>
      <c r="AE160" s="37"/>
      <c r="AF160" s="37"/>
      <c r="AG160" s="37"/>
      <c r="AH160" s="37"/>
      <c r="AI160" s="37"/>
      <c r="AJ160" s="37"/>
      <c r="AK160" s="37">
        <f t="shared" si="633"/>
        <v>0</v>
      </c>
      <c r="AL160" s="37"/>
      <c r="AM160" s="37">
        <f t="shared" si="634"/>
        <v>0</v>
      </c>
      <c r="AN160" s="37"/>
      <c r="AO160" s="37">
        <f t="shared" si="635"/>
        <v>0</v>
      </c>
      <c r="AP160" s="35"/>
      <c r="AQ160" s="37">
        <f t="shared" si="636"/>
        <v>0</v>
      </c>
      <c r="AR160" s="35"/>
      <c r="AS160" s="37">
        <f t="shared" si="637"/>
        <v>0</v>
      </c>
      <c r="AT160" s="37"/>
      <c r="AU160" s="35">
        <f t="shared" si="638"/>
        <v>0</v>
      </c>
      <c r="AV160" s="37"/>
      <c r="AW160" s="37"/>
      <c r="AX160" s="37"/>
      <c r="AY160" s="37"/>
      <c r="AZ160" s="37"/>
      <c r="BA160" s="37"/>
      <c r="BB160" s="37"/>
      <c r="BC160" s="37"/>
      <c r="BD160" s="37">
        <f t="shared" si="641"/>
        <v>0</v>
      </c>
      <c r="BE160" s="37"/>
      <c r="BF160" s="37">
        <f t="shared" si="642"/>
        <v>0</v>
      </c>
      <c r="BG160" s="37"/>
      <c r="BH160" s="37">
        <f t="shared" si="643"/>
        <v>0</v>
      </c>
      <c r="BI160" s="35"/>
      <c r="BJ160" s="37">
        <f t="shared" si="644"/>
        <v>0</v>
      </c>
      <c r="BK160" s="37"/>
      <c r="BL160" s="35">
        <f t="shared" si="645"/>
        <v>0</v>
      </c>
      <c r="BM160" s="31"/>
      <c r="BN160" s="24"/>
      <c r="BO160" s="17"/>
    </row>
    <row r="161" spans="1:67" ht="56.25" x14ac:dyDescent="0.3">
      <c r="A161" s="1" t="s">
        <v>167</v>
      </c>
      <c r="B161" s="59" t="s">
        <v>109</v>
      </c>
      <c r="C161" s="6" t="s">
        <v>110</v>
      </c>
      <c r="D161" s="34">
        <v>11495</v>
      </c>
      <c r="E161" s="35"/>
      <c r="F161" s="35">
        <f t="shared" si="326"/>
        <v>11495</v>
      </c>
      <c r="G161" s="35"/>
      <c r="H161" s="35">
        <f t="shared" si="618"/>
        <v>11495</v>
      </c>
      <c r="I161" s="35"/>
      <c r="J161" s="35">
        <f t="shared" si="619"/>
        <v>11495</v>
      </c>
      <c r="K161" s="35"/>
      <c r="L161" s="35">
        <f t="shared" si="620"/>
        <v>11495</v>
      </c>
      <c r="M161" s="35"/>
      <c r="N161" s="35">
        <f t="shared" si="621"/>
        <v>11495</v>
      </c>
      <c r="O161" s="78"/>
      <c r="P161" s="35">
        <f t="shared" si="622"/>
        <v>11495</v>
      </c>
      <c r="Q161" s="35"/>
      <c r="R161" s="35">
        <f t="shared" si="623"/>
        <v>11495</v>
      </c>
      <c r="S161" s="35"/>
      <c r="T161" s="35">
        <f t="shared" si="624"/>
        <v>11495</v>
      </c>
      <c r="U161" s="35"/>
      <c r="V161" s="35">
        <f t="shared" si="625"/>
        <v>11495</v>
      </c>
      <c r="W161" s="35"/>
      <c r="X161" s="35">
        <f t="shared" si="626"/>
        <v>11495</v>
      </c>
      <c r="Y161" s="35"/>
      <c r="Z161" s="35">
        <f t="shared" si="627"/>
        <v>11495</v>
      </c>
      <c r="AA161" s="46"/>
      <c r="AB161" s="35">
        <f t="shared" si="628"/>
        <v>11495</v>
      </c>
      <c r="AC161" s="35">
        <v>0</v>
      </c>
      <c r="AD161" s="35"/>
      <c r="AE161" s="35">
        <f t="shared" si="327"/>
        <v>0</v>
      </c>
      <c r="AF161" s="35"/>
      <c r="AG161" s="35">
        <f t="shared" si="631"/>
        <v>0</v>
      </c>
      <c r="AH161" s="35"/>
      <c r="AI161" s="35">
        <f t="shared" si="632"/>
        <v>0</v>
      </c>
      <c r="AJ161" s="35"/>
      <c r="AK161" s="35">
        <f t="shared" si="633"/>
        <v>0</v>
      </c>
      <c r="AL161" s="35"/>
      <c r="AM161" s="35">
        <f t="shared" si="634"/>
        <v>0</v>
      </c>
      <c r="AN161" s="35"/>
      <c r="AO161" s="35">
        <f t="shared" si="635"/>
        <v>0</v>
      </c>
      <c r="AP161" s="35"/>
      <c r="AQ161" s="35">
        <f t="shared" si="636"/>
        <v>0</v>
      </c>
      <c r="AR161" s="35"/>
      <c r="AS161" s="35">
        <f t="shared" si="637"/>
        <v>0</v>
      </c>
      <c r="AT161" s="46"/>
      <c r="AU161" s="35">
        <f t="shared" si="638"/>
        <v>0</v>
      </c>
      <c r="AV161" s="35">
        <v>0</v>
      </c>
      <c r="AW161" s="35"/>
      <c r="AX161" s="35">
        <f t="shared" si="328"/>
        <v>0</v>
      </c>
      <c r="AY161" s="35"/>
      <c r="AZ161" s="35">
        <f t="shared" si="639"/>
        <v>0</v>
      </c>
      <c r="BA161" s="35"/>
      <c r="BB161" s="35">
        <f t="shared" si="640"/>
        <v>0</v>
      </c>
      <c r="BC161" s="35"/>
      <c r="BD161" s="35">
        <f t="shared" si="641"/>
        <v>0</v>
      </c>
      <c r="BE161" s="35"/>
      <c r="BF161" s="35">
        <f t="shared" si="642"/>
        <v>0</v>
      </c>
      <c r="BG161" s="35"/>
      <c r="BH161" s="35">
        <f t="shared" si="643"/>
        <v>0</v>
      </c>
      <c r="BI161" s="35"/>
      <c r="BJ161" s="35">
        <f t="shared" si="644"/>
        <v>0</v>
      </c>
      <c r="BK161" s="46"/>
      <c r="BL161" s="35">
        <f t="shared" si="645"/>
        <v>0</v>
      </c>
      <c r="BM161" s="29" t="s">
        <v>263</v>
      </c>
      <c r="BO161" s="11"/>
    </row>
    <row r="162" spans="1:67" ht="56.25" x14ac:dyDescent="0.3">
      <c r="A162" s="1" t="s">
        <v>168</v>
      </c>
      <c r="B162" s="59" t="s">
        <v>111</v>
      </c>
      <c r="C162" s="10" t="s">
        <v>110</v>
      </c>
      <c r="D162" s="34">
        <v>5820.5</v>
      </c>
      <c r="E162" s="35"/>
      <c r="F162" s="35">
        <f t="shared" si="326"/>
        <v>5820.5</v>
      </c>
      <c r="G162" s="35"/>
      <c r="H162" s="35">
        <f t="shared" si="618"/>
        <v>5820.5</v>
      </c>
      <c r="I162" s="35"/>
      <c r="J162" s="35">
        <f t="shared" si="619"/>
        <v>5820.5</v>
      </c>
      <c r="K162" s="35"/>
      <c r="L162" s="35">
        <f t="shared" si="620"/>
        <v>5820.5</v>
      </c>
      <c r="M162" s="35"/>
      <c r="N162" s="35">
        <f t="shared" si="621"/>
        <v>5820.5</v>
      </c>
      <c r="O162" s="78"/>
      <c r="P162" s="35">
        <f t="shared" si="622"/>
        <v>5820.5</v>
      </c>
      <c r="Q162" s="35"/>
      <c r="R162" s="35">
        <f t="shared" si="623"/>
        <v>5820.5</v>
      </c>
      <c r="S162" s="35"/>
      <c r="T162" s="35">
        <f t="shared" si="624"/>
        <v>5820.5</v>
      </c>
      <c r="U162" s="35"/>
      <c r="V162" s="35">
        <f t="shared" si="625"/>
        <v>5820.5</v>
      </c>
      <c r="W162" s="35"/>
      <c r="X162" s="35">
        <f t="shared" si="626"/>
        <v>5820.5</v>
      </c>
      <c r="Y162" s="35"/>
      <c r="Z162" s="35">
        <f t="shared" si="627"/>
        <v>5820.5</v>
      </c>
      <c r="AA162" s="46">
        <v>-2580.8359999999998</v>
      </c>
      <c r="AB162" s="35">
        <f t="shared" si="628"/>
        <v>3239.6640000000002</v>
      </c>
      <c r="AC162" s="35">
        <v>0</v>
      </c>
      <c r="AD162" s="35"/>
      <c r="AE162" s="35">
        <f t="shared" si="327"/>
        <v>0</v>
      </c>
      <c r="AF162" s="35"/>
      <c r="AG162" s="35">
        <f t="shared" si="631"/>
        <v>0</v>
      </c>
      <c r="AH162" s="35"/>
      <c r="AI162" s="35">
        <f t="shared" si="632"/>
        <v>0</v>
      </c>
      <c r="AJ162" s="35"/>
      <c r="AK162" s="35">
        <f t="shared" si="633"/>
        <v>0</v>
      </c>
      <c r="AL162" s="35"/>
      <c r="AM162" s="35">
        <f t="shared" si="634"/>
        <v>0</v>
      </c>
      <c r="AN162" s="35"/>
      <c r="AO162" s="35">
        <f t="shared" si="635"/>
        <v>0</v>
      </c>
      <c r="AP162" s="35"/>
      <c r="AQ162" s="35">
        <f t="shared" si="636"/>
        <v>0</v>
      </c>
      <c r="AR162" s="35"/>
      <c r="AS162" s="35">
        <f t="shared" si="637"/>
        <v>0</v>
      </c>
      <c r="AT162" s="46"/>
      <c r="AU162" s="35">
        <f t="shared" si="638"/>
        <v>0</v>
      </c>
      <c r="AV162" s="35">
        <v>0</v>
      </c>
      <c r="AW162" s="35"/>
      <c r="AX162" s="35">
        <f t="shared" si="328"/>
        <v>0</v>
      </c>
      <c r="AY162" s="35"/>
      <c r="AZ162" s="35">
        <f t="shared" si="639"/>
        <v>0</v>
      </c>
      <c r="BA162" s="35"/>
      <c r="BB162" s="35">
        <f t="shared" si="640"/>
        <v>0</v>
      </c>
      <c r="BC162" s="35"/>
      <c r="BD162" s="35">
        <f t="shared" si="641"/>
        <v>0</v>
      </c>
      <c r="BE162" s="35"/>
      <c r="BF162" s="35">
        <f t="shared" si="642"/>
        <v>0</v>
      </c>
      <c r="BG162" s="35"/>
      <c r="BH162" s="35">
        <f t="shared" si="643"/>
        <v>0</v>
      </c>
      <c r="BI162" s="35"/>
      <c r="BJ162" s="35">
        <f t="shared" si="644"/>
        <v>0</v>
      </c>
      <c r="BK162" s="46"/>
      <c r="BL162" s="35">
        <f t="shared" si="645"/>
        <v>0</v>
      </c>
      <c r="BM162" s="29" t="s">
        <v>264</v>
      </c>
      <c r="BO162" s="11"/>
    </row>
    <row r="163" spans="1:67" ht="56.25" x14ac:dyDescent="0.3">
      <c r="A163" s="1" t="s">
        <v>169</v>
      </c>
      <c r="B163" s="59" t="s">
        <v>112</v>
      </c>
      <c r="C163" s="2" t="s">
        <v>110</v>
      </c>
      <c r="D163" s="34">
        <v>18000</v>
      </c>
      <c r="E163" s="35"/>
      <c r="F163" s="35">
        <f t="shared" si="326"/>
        <v>18000</v>
      </c>
      <c r="G163" s="35"/>
      <c r="H163" s="35">
        <f t="shared" si="618"/>
        <v>18000</v>
      </c>
      <c r="I163" s="35"/>
      <c r="J163" s="35">
        <f t="shared" si="619"/>
        <v>18000</v>
      </c>
      <c r="K163" s="35"/>
      <c r="L163" s="35">
        <f t="shared" si="620"/>
        <v>18000</v>
      </c>
      <c r="M163" s="35"/>
      <c r="N163" s="35">
        <f t="shared" si="621"/>
        <v>18000</v>
      </c>
      <c r="O163" s="78">
        <v>-18000</v>
      </c>
      <c r="P163" s="35">
        <f t="shared" si="622"/>
        <v>0</v>
      </c>
      <c r="Q163" s="35"/>
      <c r="R163" s="35">
        <f t="shared" si="623"/>
        <v>0</v>
      </c>
      <c r="S163" s="35"/>
      <c r="T163" s="35">
        <f t="shared" si="624"/>
        <v>0</v>
      </c>
      <c r="U163" s="35"/>
      <c r="V163" s="35">
        <f t="shared" si="625"/>
        <v>0</v>
      </c>
      <c r="W163" s="35"/>
      <c r="X163" s="35">
        <f t="shared" si="626"/>
        <v>0</v>
      </c>
      <c r="Y163" s="35"/>
      <c r="Z163" s="35">
        <f t="shared" si="627"/>
        <v>0</v>
      </c>
      <c r="AA163" s="46"/>
      <c r="AB163" s="35">
        <f t="shared" si="628"/>
        <v>0</v>
      </c>
      <c r="AC163" s="35">
        <v>0</v>
      </c>
      <c r="AD163" s="35"/>
      <c r="AE163" s="35">
        <f t="shared" si="327"/>
        <v>0</v>
      </c>
      <c r="AF163" s="35"/>
      <c r="AG163" s="35">
        <f t="shared" si="631"/>
        <v>0</v>
      </c>
      <c r="AH163" s="35"/>
      <c r="AI163" s="35">
        <f t="shared" si="632"/>
        <v>0</v>
      </c>
      <c r="AJ163" s="35"/>
      <c r="AK163" s="35">
        <f t="shared" si="633"/>
        <v>0</v>
      </c>
      <c r="AL163" s="35">
        <v>18000</v>
      </c>
      <c r="AM163" s="35">
        <f t="shared" si="634"/>
        <v>18000</v>
      </c>
      <c r="AN163" s="35"/>
      <c r="AO163" s="35">
        <f t="shared" si="635"/>
        <v>18000</v>
      </c>
      <c r="AP163" s="35"/>
      <c r="AQ163" s="35">
        <f t="shared" si="636"/>
        <v>18000</v>
      </c>
      <c r="AR163" s="35"/>
      <c r="AS163" s="35">
        <f t="shared" si="637"/>
        <v>18000</v>
      </c>
      <c r="AT163" s="46"/>
      <c r="AU163" s="35">
        <f t="shared" si="638"/>
        <v>18000</v>
      </c>
      <c r="AV163" s="35">
        <v>180000</v>
      </c>
      <c r="AW163" s="35"/>
      <c r="AX163" s="35">
        <f t="shared" si="328"/>
        <v>180000</v>
      </c>
      <c r="AY163" s="35"/>
      <c r="AZ163" s="35">
        <f t="shared" si="639"/>
        <v>180000</v>
      </c>
      <c r="BA163" s="35"/>
      <c r="BB163" s="35">
        <f t="shared" si="640"/>
        <v>180000</v>
      </c>
      <c r="BC163" s="35"/>
      <c r="BD163" s="35">
        <f t="shared" si="641"/>
        <v>180000</v>
      </c>
      <c r="BE163" s="35"/>
      <c r="BF163" s="35">
        <f t="shared" si="642"/>
        <v>180000</v>
      </c>
      <c r="BG163" s="35"/>
      <c r="BH163" s="35">
        <f t="shared" si="643"/>
        <v>180000</v>
      </c>
      <c r="BI163" s="35"/>
      <c r="BJ163" s="35">
        <f t="shared" si="644"/>
        <v>180000</v>
      </c>
      <c r="BK163" s="46"/>
      <c r="BL163" s="35">
        <f t="shared" si="645"/>
        <v>180000</v>
      </c>
      <c r="BM163" s="30" t="s">
        <v>265</v>
      </c>
      <c r="BO163" s="11"/>
    </row>
    <row r="164" spans="1:67" ht="56.25" x14ac:dyDescent="0.3">
      <c r="A164" s="1" t="s">
        <v>170</v>
      </c>
      <c r="B164" s="59" t="s">
        <v>113</v>
      </c>
      <c r="C164" s="10" t="s">
        <v>110</v>
      </c>
      <c r="D164" s="34">
        <v>0</v>
      </c>
      <c r="E164" s="35"/>
      <c r="F164" s="35">
        <f t="shared" si="326"/>
        <v>0</v>
      </c>
      <c r="G164" s="35"/>
      <c r="H164" s="35">
        <f t="shared" si="618"/>
        <v>0</v>
      </c>
      <c r="I164" s="35"/>
      <c r="J164" s="35">
        <f t="shared" si="619"/>
        <v>0</v>
      </c>
      <c r="K164" s="35"/>
      <c r="L164" s="35">
        <f t="shared" si="620"/>
        <v>0</v>
      </c>
      <c r="M164" s="35"/>
      <c r="N164" s="35">
        <f t="shared" si="621"/>
        <v>0</v>
      </c>
      <c r="O164" s="78"/>
      <c r="P164" s="35">
        <f t="shared" si="622"/>
        <v>0</v>
      </c>
      <c r="Q164" s="35"/>
      <c r="R164" s="35">
        <f t="shared" si="623"/>
        <v>0</v>
      </c>
      <c r="S164" s="35"/>
      <c r="T164" s="35">
        <f t="shared" si="624"/>
        <v>0</v>
      </c>
      <c r="U164" s="35"/>
      <c r="V164" s="35">
        <f t="shared" si="625"/>
        <v>0</v>
      </c>
      <c r="W164" s="35"/>
      <c r="X164" s="35">
        <f t="shared" si="626"/>
        <v>0</v>
      </c>
      <c r="Y164" s="35"/>
      <c r="Z164" s="35">
        <f t="shared" si="627"/>
        <v>0</v>
      </c>
      <c r="AA164" s="46"/>
      <c r="AB164" s="35">
        <f t="shared" si="628"/>
        <v>0</v>
      </c>
      <c r="AC164" s="35">
        <v>7202.2</v>
      </c>
      <c r="AD164" s="35"/>
      <c r="AE164" s="35">
        <f t="shared" si="327"/>
        <v>7202.2</v>
      </c>
      <c r="AF164" s="35"/>
      <c r="AG164" s="35">
        <f t="shared" si="631"/>
        <v>7202.2</v>
      </c>
      <c r="AH164" s="35"/>
      <c r="AI164" s="35">
        <f t="shared" si="632"/>
        <v>7202.2</v>
      </c>
      <c r="AJ164" s="35"/>
      <c r="AK164" s="35">
        <f t="shared" si="633"/>
        <v>7202.2</v>
      </c>
      <c r="AL164" s="35"/>
      <c r="AM164" s="35">
        <f t="shared" si="634"/>
        <v>7202.2</v>
      </c>
      <c r="AN164" s="35"/>
      <c r="AO164" s="35">
        <f t="shared" si="635"/>
        <v>7202.2</v>
      </c>
      <c r="AP164" s="35"/>
      <c r="AQ164" s="35">
        <f t="shared" si="636"/>
        <v>7202.2</v>
      </c>
      <c r="AR164" s="35"/>
      <c r="AS164" s="35">
        <f t="shared" si="637"/>
        <v>7202.2</v>
      </c>
      <c r="AT164" s="46"/>
      <c r="AU164" s="35">
        <f t="shared" si="638"/>
        <v>7202.2</v>
      </c>
      <c r="AV164" s="35">
        <v>0</v>
      </c>
      <c r="AW164" s="35"/>
      <c r="AX164" s="35">
        <f t="shared" si="328"/>
        <v>0</v>
      </c>
      <c r="AY164" s="35"/>
      <c r="AZ164" s="35">
        <f t="shared" si="639"/>
        <v>0</v>
      </c>
      <c r="BA164" s="35"/>
      <c r="BB164" s="35">
        <f t="shared" si="640"/>
        <v>0</v>
      </c>
      <c r="BC164" s="35"/>
      <c r="BD164" s="35">
        <f t="shared" si="641"/>
        <v>0</v>
      </c>
      <c r="BE164" s="35"/>
      <c r="BF164" s="35">
        <f t="shared" si="642"/>
        <v>0</v>
      </c>
      <c r="BG164" s="35"/>
      <c r="BH164" s="35">
        <f t="shared" si="643"/>
        <v>0</v>
      </c>
      <c r="BI164" s="35"/>
      <c r="BJ164" s="35">
        <f t="shared" si="644"/>
        <v>0</v>
      </c>
      <c r="BK164" s="46"/>
      <c r="BL164" s="35">
        <f t="shared" si="645"/>
        <v>0</v>
      </c>
      <c r="BM164" s="29" t="s">
        <v>266</v>
      </c>
      <c r="BO164" s="11"/>
    </row>
    <row r="165" spans="1:67" ht="56.25" x14ac:dyDescent="0.3">
      <c r="A165" s="1" t="s">
        <v>171</v>
      </c>
      <c r="B165" s="59" t="s">
        <v>114</v>
      </c>
      <c r="C165" s="6" t="s">
        <v>110</v>
      </c>
      <c r="D165" s="34">
        <v>0</v>
      </c>
      <c r="E165" s="35"/>
      <c r="F165" s="35">
        <f t="shared" si="326"/>
        <v>0</v>
      </c>
      <c r="G165" s="35"/>
      <c r="H165" s="35">
        <f t="shared" si="618"/>
        <v>0</v>
      </c>
      <c r="I165" s="35"/>
      <c r="J165" s="35">
        <f t="shared" si="619"/>
        <v>0</v>
      </c>
      <c r="K165" s="35"/>
      <c r="L165" s="35">
        <f t="shared" si="620"/>
        <v>0</v>
      </c>
      <c r="M165" s="35"/>
      <c r="N165" s="35">
        <f t="shared" si="621"/>
        <v>0</v>
      </c>
      <c r="O165" s="78"/>
      <c r="P165" s="35">
        <f t="shared" si="622"/>
        <v>0</v>
      </c>
      <c r="Q165" s="35"/>
      <c r="R165" s="35">
        <f t="shared" si="623"/>
        <v>0</v>
      </c>
      <c r="S165" s="35"/>
      <c r="T165" s="35">
        <f t="shared" si="624"/>
        <v>0</v>
      </c>
      <c r="U165" s="35"/>
      <c r="V165" s="35">
        <f t="shared" si="625"/>
        <v>0</v>
      </c>
      <c r="W165" s="35"/>
      <c r="X165" s="35">
        <f t="shared" si="626"/>
        <v>0</v>
      </c>
      <c r="Y165" s="35"/>
      <c r="Z165" s="35">
        <f t="shared" si="627"/>
        <v>0</v>
      </c>
      <c r="AA165" s="46"/>
      <c r="AB165" s="35">
        <f t="shared" si="628"/>
        <v>0</v>
      </c>
      <c r="AC165" s="35">
        <v>9362.9</v>
      </c>
      <c r="AD165" s="35"/>
      <c r="AE165" s="35">
        <f t="shared" si="327"/>
        <v>9362.9</v>
      </c>
      <c r="AF165" s="35"/>
      <c r="AG165" s="35">
        <f t="shared" si="631"/>
        <v>9362.9</v>
      </c>
      <c r="AH165" s="35"/>
      <c r="AI165" s="35">
        <f t="shared" si="632"/>
        <v>9362.9</v>
      </c>
      <c r="AJ165" s="35"/>
      <c r="AK165" s="35">
        <f t="shared" si="633"/>
        <v>9362.9</v>
      </c>
      <c r="AL165" s="35"/>
      <c r="AM165" s="35">
        <f t="shared" si="634"/>
        <v>9362.9</v>
      </c>
      <c r="AN165" s="35"/>
      <c r="AO165" s="35">
        <f t="shared" si="635"/>
        <v>9362.9</v>
      </c>
      <c r="AP165" s="35"/>
      <c r="AQ165" s="35">
        <f t="shared" si="636"/>
        <v>9362.9</v>
      </c>
      <c r="AR165" s="35"/>
      <c r="AS165" s="35">
        <f t="shared" si="637"/>
        <v>9362.9</v>
      </c>
      <c r="AT165" s="46"/>
      <c r="AU165" s="35">
        <f t="shared" si="638"/>
        <v>9362.9</v>
      </c>
      <c r="AV165" s="35">
        <v>0</v>
      </c>
      <c r="AW165" s="35"/>
      <c r="AX165" s="35">
        <f t="shared" si="328"/>
        <v>0</v>
      </c>
      <c r="AY165" s="35"/>
      <c r="AZ165" s="35">
        <f t="shared" si="639"/>
        <v>0</v>
      </c>
      <c r="BA165" s="35"/>
      <c r="BB165" s="35">
        <f t="shared" si="640"/>
        <v>0</v>
      </c>
      <c r="BC165" s="35"/>
      <c r="BD165" s="35">
        <f t="shared" si="641"/>
        <v>0</v>
      </c>
      <c r="BE165" s="35"/>
      <c r="BF165" s="35">
        <f t="shared" si="642"/>
        <v>0</v>
      </c>
      <c r="BG165" s="35"/>
      <c r="BH165" s="35">
        <f t="shared" si="643"/>
        <v>0</v>
      </c>
      <c r="BI165" s="35"/>
      <c r="BJ165" s="35">
        <f t="shared" si="644"/>
        <v>0</v>
      </c>
      <c r="BK165" s="46"/>
      <c r="BL165" s="35">
        <f t="shared" si="645"/>
        <v>0</v>
      </c>
      <c r="BM165" s="29" t="s">
        <v>267</v>
      </c>
      <c r="BO165" s="11"/>
    </row>
    <row r="166" spans="1:67" ht="56.25" x14ac:dyDescent="0.3">
      <c r="A166" s="1" t="s">
        <v>172</v>
      </c>
      <c r="B166" s="59" t="s">
        <v>115</v>
      </c>
      <c r="C166" s="60" t="s">
        <v>110</v>
      </c>
      <c r="D166" s="34">
        <v>0</v>
      </c>
      <c r="E166" s="35"/>
      <c r="F166" s="35">
        <f t="shared" si="326"/>
        <v>0</v>
      </c>
      <c r="G166" s="35"/>
      <c r="H166" s="35">
        <f t="shared" si="618"/>
        <v>0</v>
      </c>
      <c r="I166" s="35"/>
      <c r="J166" s="35">
        <f t="shared" si="619"/>
        <v>0</v>
      </c>
      <c r="K166" s="35"/>
      <c r="L166" s="35">
        <f t="shared" si="620"/>
        <v>0</v>
      </c>
      <c r="M166" s="35"/>
      <c r="N166" s="35">
        <f t="shared" si="621"/>
        <v>0</v>
      </c>
      <c r="O166" s="78"/>
      <c r="P166" s="35">
        <f t="shared" si="622"/>
        <v>0</v>
      </c>
      <c r="Q166" s="35"/>
      <c r="R166" s="35">
        <f t="shared" si="623"/>
        <v>0</v>
      </c>
      <c r="S166" s="35"/>
      <c r="T166" s="35">
        <f t="shared" si="624"/>
        <v>0</v>
      </c>
      <c r="U166" s="35"/>
      <c r="V166" s="35">
        <f t="shared" si="625"/>
        <v>0</v>
      </c>
      <c r="W166" s="35"/>
      <c r="X166" s="35">
        <f t="shared" si="626"/>
        <v>0</v>
      </c>
      <c r="Y166" s="35"/>
      <c r="Z166" s="35">
        <f t="shared" si="627"/>
        <v>0</v>
      </c>
      <c r="AA166" s="46"/>
      <c r="AB166" s="35">
        <f t="shared" si="628"/>
        <v>0</v>
      </c>
      <c r="AC166" s="35">
        <v>7202.2</v>
      </c>
      <c r="AD166" s="35"/>
      <c r="AE166" s="35">
        <f t="shared" si="327"/>
        <v>7202.2</v>
      </c>
      <c r="AF166" s="35"/>
      <c r="AG166" s="35">
        <f t="shared" si="631"/>
        <v>7202.2</v>
      </c>
      <c r="AH166" s="35"/>
      <c r="AI166" s="35">
        <f t="shared" si="632"/>
        <v>7202.2</v>
      </c>
      <c r="AJ166" s="35"/>
      <c r="AK166" s="35">
        <f t="shared" si="633"/>
        <v>7202.2</v>
      </c>
      <c r="AL166" s="35"/>
      <c r="AM166" s="35">
        <f t="shared" si="634"/>
        <v>7202.2</v>
      </c>
      <c r="AN166" s="35"/>
      <c r="AO166" s="35">
        <f t="shared" si="635"/>
        <v>7202.2</v>
      </c>
      <c r="AP166" s="35"/>
      <c r="AQ166" s="35">
        <f t="shared" si="636"/>
        <v>7202.2</v>
      </c>
      <c r="AR166" s="35"/>
      <c r="AS166" s="35">
        <f t="shared" si="637"/>
        <v>7202.2</v>
      </c>
      <c r="AT166" s="46"/>
      <c r="AU166" s="35">
        <f t="shared" si="638"/>
        <v>7202.2</v>
      </c>
      <c r="AV166" s="35">
        <v>40000</v>
      </c>
      <c r="AW166" s="35"/>
      <c r="AX166" s="35">
        <f t="shared" si="328"/>
        <v>40000</v>
      </c>
      <c r="AY166" s="35"/>
      <c r="AZ166" s="35">
        <f t="shared" si="639"/>
        <v>40000</v>
      </c>
      <c r="BA166" s="35"/>
      <c r="BB166" s="35">
        <f t="shared" si="640"/>
        <v>40000</v>
      </c>
      <c r="BC166" s="35"/>
      <c r="BD166" s="35">
        <f t="shared" si="641"/>
        <v>40000</v>
      </c>
      <c r="BE166" s="35"/>
      <c r="BF166" s="35">
        <f t="shared" si="642"/>
        <v>40000</v>
      </c>
      <c r="BG166" s="35"/>
      <c r="BH166" s="35">
        <f t="shared" si="643"/>
        <v>40000</v>
      </c>
      <c r="BI166" s="35"/>
      <c r="BJ166" s="35">
        <f t="shared" si="644"/>
        <v>40000</v>
      </c>
      <c r="BK166" s="46"/>
      <c r="BL166" s="35">
        <f t="shared" si="645"/>
        <v>40000</v>
      </c>
      <c r="BM166" s="29" t="s">
        <v>268</v>
      </c>
      <c r="BO166" s="11"/>
    </row>
    <row r="167" spans="1:67" ht="56.25" x14ac:dyDescent="0.3">
      <c r="A167" s="1" t="s">
        <v>173</v>
      </c>
      <c r="B167" s="59" t="s">
        <v>116</v>
      </c>
      <c r="C167" s="60" t="s">
        <v>110</v>
      </c>
      <c r="D167" s="34">
        <v>14272.2</v>
      </c>
      <c r="E167" s="35"/>
      <c r="F167" s="35">
        <f t="shared" si="326"/>
        <v>14272.2</v>
      </c>
      <c r="G167" s="35"/>
      <c r="H167" s="35">
        <f t="shared" si="618"/>
        <v>14272.2</v>
      </c>
      <c r="I167" s="35"/>
      <c r="J167" s="35">
        <f t="shared" si="619"/>
        <v>14272.2</v>
      </c>
      <c r="K167" s="35"/>
      <c r="L167" s="35">
        <f t="shared" si="620"/>
        <v>14272.2</v>
      </c>
      <c r="M167" s="35"/>
      <c r="N167" s="35">
        <f t="shared" si="621"/>
        <v>14272.2</v>
      </c>
      <c r="O167" s="78">
        <v>-14272.2</v>
      </c>
      <c r="P167" s="35">
        <f t="shared" si="622"/>
        <v>0</v>
      </c>
      <c r="Q167" s="35"/>
      <c r="R167" s="35">
        <f t="shared" si="623"/>
        <v>0</v>
      </c>
      <c r="S167" s="35"/>
      <c r="T167" s="35">
        <f t="shared" si="624"/>
        <v>0</v>
      </c>
      <c r="U167" s="35"/>
      <c r="V167" s="35">
        <f t="shared" si="625"/>
        <v>0</v>
      </c>
      <c r="W167" s="35"/>
      <c r="X167" s="35">
        <f t="shared" si="626"/>
        <v>0</v>
      </c>
      <c r="Y167" s="35"/>
      <c r="Z167" s="35">
        <f t="shared" si="627"/>
        <v>0</v>
      </c>
      <c r="AA167" s="46"/>
      <c r="AB167" s="35">
        <f t="shared" si="628"/>
        <v>0</v>
      </c>
      <c r="AC167" s="35">
        <v>0</v>
      </c>
      <c r="AD167" s="35"/>
      <c r="AE167" s="35">
        <f t="shared" si="327"/>
        <v>0</v>
      </c>
      <c r="AF167" s="35"/>
      <c r="AG167" s="35">
        <f t="shared" si="631"/>
        <v>0</v>
      </c>
      <c r="AH167" s="35"/>
      <c r="AI167" s="35">
        <f t="shared" si="632"/>
        <v>0</v>
      </c>
      <c r="AJ167" s="35"/>
      <c r="AK167" s="35">
        <f t="shared" si="633"/>
        <v>0</v>
      </c>
      <c r="AL167" s="35"/>
      <c r="AM167" s="35">
        <f t="shared" si="634"/>
        <v>0</v>
      </c>
      <c r="AN167" s="35"/>
      <c r="AO167" s="35">
        <f t="shared" si="635"/>
        <v>0</v>
      </c>
      <c r="AP167" s="35"/>
      <c r="AQ167" s="35">
        <f t="shared" si="636"/>
        <v>0</v>
      </c>
      <c r="AR167" s="35"/>
      <c r="AS167" s="35">
        <f t="shared" si="637"/>
        <v>0</v>
      </c>
      <c r="AT167" s="46"/>
      <c r="AU167" s="35">
        <f t="shared" si="638"/>
        <v>0</v>
      </c>
      <c r="AV167" s="35">
        <v>0</v>
      </c>
      <c r="AW167" s="35"/>
      <c r="AX167" s="35">
        <f t="shared" si="328"/>
        <v>0</v>
      </c>
      <c r="AY167" s="35"/>
      <c r="AZ167" s="35">
        <f t="shared" si="639"/>
        <v>0</v>
      </c>
      <c r="BA167" s="35"/>
      <c r="BB167" s="35">
        <f t="shared" si="640"/>
        <v>0</v>
      </c>
      <c r="BC167" s="35"/>
      <c r="BD167" s="35">
        <f t="shared" si="641"/>
        <v>0</v>
      </c>
      <c r="BE167" s="35">
        <v>14272.2</v>
      </c>
      <c r="BF167" s="35">
        <f t="shared" si="642"/>
        <v>14272.2</v>
      </c>
      <c r="BG167" s="35"/>
      <c r="BH167" s="35">
        <f t="shared" si="643"/>
        <v>14272.2</v>
      </c>
      <c r="BI167" s="35"/>
      <c r="BJ167" s="35">
        <f t="shared" si="644"/>
        <v>14272.2</v>
      </c>
      <c r="BK167" s="46"/>
      <c r="BL167" s="35">
        <f t="shared" si="645"/>
        <v>14272.2</v>
      </c>
      <c r="BM167" s="29" t="s">
        <v>269</v>
      </c>
      <c r="BO167" s="11"/>
    </row>
    <row r="168" spans="1:67" ht="80.25" hidden="1" customHeight="1" x14ac:dyDescent="0.3">
      <c r="A168" s="1" t="s">
        <v>173</v>
      </c>
      <c r="B168" s="59" t="s">
        <v>117</v>
      </c>
      <c r="C168" s="60" t="s">
        <v>110</v>
      </c>
      <c r="D168" s="34">
        <f>D170+D171</f>
        <v>0</v>
      </c>
      <c r="E168" s="35">
        <f>E170+E171</f>
        <v>0</v>
      </c>
      <c r="F168" s="35">
        <f t="shared" si="326"/>
        <v>0</v>
      </c>
      <c r="G168" s="35">
        <f>G170+G171</f>
        <v>0</v>
      </c>
      <c r="H168" s="35">
        <f t="shared" si="618"/>
        <v>0</v>
      </c>
      <c r="I168" s="35">
        <f>I170+I171</f>
        <v>0</v>
      </c>
      <c r="J168" s="35">
        <f t="shared" si="619"/>
        <v>0</v>
      </c>
      <c r="K168" s="35">
        <f>K170+K171</f>
        <v>0</v>
      </c>
      <c r="L168" s="35">
        <f t="shared" si="620"/>
        <v>0</v>
      </c>
      <c r="M168" s="35">
        <f>M170+M171</f>
        <v>0</v>
      </c>
      <c r="N168" s="35">
        <f t="shared" si="621"/>
        <v>0</v>
      </c>
      <c r="O168" s="78">
        <f>O170+O171</f>
        <v>0</v>
      </c>
      <c r="P168" s="35">
        <f t="shared" si="622"/>
        <v>0</v>
      </c>
      <c r="Q168" s="35">
        <f>Q170+Q171</f>
        <v>0</v>
      </c>
      <c r="R168" s="35">
        <f t="shared" si="623"/>
        <v>0</v>
      </c>
      <c r="S168" s="35">
        <f>S170+S171</f>
        <v>0</v>
      </c>
      <c r="T168" s="35">
        <f t="shared" si="624"/>
        <v>0</v>
      </c>
      <c r="U168" s="35">
        <f>U170+U171</f>
        <v>0</v>
      </c>
      <c r="V168" s="35">
        <f t="shared" si="625"/>
        <v>0</v>
      </c>
      <c r="W168" s="35">
        <f>W170+W171</f>
        <v>0</v>
      </c>
      <c r="X168" s="35">
        <f t="shared" si="626"/>
        <v>0</v>
      </c>
      <c r="Y168" s="35">
        <f>Y170+Y171</f>
        <v>0</v>
      </c>
      <c r="Z168" s="35">
        <f t="shared" si="627"/>
        <v>0</v>
      </c>
      <c r="AA168" s="46">
        <f>AA170+AA171</f>
        <v>0</v>
      </c>
      <c r="AB168" s="35">
        <f t="shared" si="628"/>
        <v>0</v>
      </c>
      <c r="AC168" s="35">
        <f t="shared" ref="AC168:AW168" si="656">AC170+AC171</f>
        <v>0</v>
      </c>
      <c r="AD168" s="35">
        <f t="shared" ref="AD168:AF168" si="657">AD170+AD171</f>
        <v>0</v>
      </c>
      <c r="AE168" s="35">
        <f t="shared" si="327"/>
        <v>0</v>
      </c>
      <c r="AF168" s="35">
        <f t="shared" si="657"/>
        <v>0</v>
      </c>
      <c r="AG168" s="35">
        <f t="shared" si="631"/>
        <v>0</v>
      </c>
      <c r="AH168" s="35">
        <f t="shared" ref="AH168:AJ168" si="658">AH170+AH171</f>
        <v>0</v>
      </c>
      <c r="AI168" s="35">
        <f t="shared" si="632"/>
        <v>0</v>
      </c>
      <c r="AJ168" s="35">
        <f t="shared" si="658"/>
        <v>0</v>
      </c>
      <c r="AK168" s="35">
        <f t="shared" si="633"/>
        <v>0</v>
      </c>
      <c r="AL168" s="35">
        <f t="shared" ref="AL168:AN168" si="659">AL170+AL171</f>
        <v>0</v>
      </c>
      <c r="AM168" s="35">
        <f t="shared" si="634"/>
        <v>0</v>
      </c>
      <c r="AN168" s="35">
        <f t="shared" si="659"/>
        <v>0</v>
      </c>
      <c r="AO168" s="35">
        <f t="shared" si="635"/>
        <v>0</v>
      </c>
      <c r="AP168" s="35">
        <f t="shared" ref="AP168:AR168" si="660">AP170+AP171</f>
        <v>0</v>
      </c>
      <c r="AQ168" s="35">
        <f t="shared" si="636"/>
        <v>0</v>
      </c>
      <c r="AR168" s="35">
        <f t="shared" si="660"/>
        <v>0</v>
      </c>
      <c r="AS168" s="35">
        <f t="shared" si="637"/>
        <v>0</v>
      </c>
      <c r="AT168" s="46">
        <f t="shared" ref="AT168" si="661">AT170+AT171</f>
        <v>0</v>
      </c>
      <c r="AU168" s="35">
        <f t="shared" si="638"/>
        <v>0</v>
      </c>
      <c r="AV168" s="35">
        <f t="shared" si="656"/>
        <v>132163.9</v>
      </c>
      <c r="AW168" s="35">
        <f t="shared" si="656"/>
        <v>0</v>
      </c>
      <c r="AX168" s="35">
        <f t="shared" si="328"/>
        <v>132163.9</v>
      </c>
      <c r="AY168" s="35">
        <f t="shared" ref="AY168:BA168" si="662">AY170+AY171</f>
        <v>0</v>
      </c>
      <c r="AZ168" s="35">
        <f t="shared" si="639"/>
        <v>132163.9</v>
      </c>
      <c r="BA168" s="35">
        <f t="shared" si="662"/>
        <v>0</v>
      </c>
      <c r="BB168" s="35">
        <f t="shared" si="640"/>
        <v>132163.9</v>
      </c>
      <c r="BC168" s="35">
        <f t="shared" ref="BC168:BE168" si="663">BC170+BC171</f>
        <v>0</v>
      </c>
      <c r="BD168" s="35">
        <f t="shared" si="641"/>
        <v>132163.9</v>
      </c>
      <c r="BE168" s="35">
        <f t="shared" si="663"/>
        <v>0</v>
      </c>
      <c r="BF168" s="35">
        <f t="shared" si="642"/>
        <v>132163.9</v>
      </c>
      <c r="BG168" s="35">
        <f t="shared" ref="BG168:BI168" si="664">BG170+BG171</f>
        <v>0</v>
      </c>
      <c r="BH168" s="35">
        <f t="shared" si="643"/>
        <v>132163.9</v>
      </c>
      <c r="BI168" s="35">
        <f t="shared" si="664"/>
        <v>-132163.9</v>
      </c>
      <c r="BJ168" s="35">
        <f t="shared" si="644"/>
        <v>0</v>
      </c>
      <c r="BK168" s="46">
        <f t="shared" ref="BK168" si="665">BK170+BK171</f>
        <v>0</v>
      </c>
      <c r="BL168" s="35">
        <f t="shared" si="645"/>
        <v>0</v>
      </c>
      <c r="BM168" s="29"/>
      <c r="BN168" s="23" t="s">
        <v>50</v>
      </c>
      <c r="BO168" s="11"/>
    </row>
    <row r="169" spans="1:67" hidden="1" x14ac:dyDescent="0.3">
      <c r="A169" s="1"/>
      <c r="B169" s="7" t="s">
        <v>5</v>
      </c>
      <c r="C169" s="6"/>
      <c r="D169" s="3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78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46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46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46"/>
      <c r="BL169" s="35"/>
      <c r="BM169" s="29"/>
      <c r="BN169" s="23" t="s">
        <v>50</v>
      </c>
      <c r="BO169" s="11"/>
    </row>
    <row r="170" spans="1:67" hidden="1" x14ac:dyDescent="0.3">
      <c r="A170" s="1"/>
      <c r="B170" s="5" t="s">
        <v>6</v>
      </c>
      <c r="C170" s="44"/>
      <c r="D170" s="34">
        <v>0</v>
      </c>
      <c r="E170" s="35"/>
      <c r="F170" s="35">
        <f t="shared" si="326"/>
        <v>0</v>
      </c>
      <c r="G170" s="35"/>
      <c r="H170" s="35">
        <f t="shared" ref="H170:H172" si="666">F170+G170</f>
        <v>0</v>
      </c>
      <c r="I170" s="35"/>
      <c r="J170" s="35">
        <f t="shared" ref="J170:J172" si="667">H170+I170</f>
        <v>0</v>
      </c>
      <c r="K170" s="35"/>
      <c r="L170" s="35">
        <f t="shared" ref="L170:L172" si="668">J170+K170</f>
        <v>0</v>
      </c>
      <c r="M170" s="35"/>
      <c r="N170" s="35">
        <f t="shared" ref="N170:N172" si="669">L170+M170</f>
        <v>0</v>
      </c>
      <c r="O170" s="78"/>
      <c r="P170" s="35">
        <f t="shared" ref="P170:P172" si="670">N170+O170</f>
        <v>0</v>
      </c>
      <c r="Q170" s="35"/>
      <c r="R170" s="35">
        <f t="shared" ref="R170:R172" si="671">P170+Q170</f>
        <v>0</v>
      </c>
      <c r="S170" s="35"/>
      <c r="T170" s="35">
        <f t="shared" ref="T170:T172" si="672">R170+S170</f>
        <v>0</v>
      </c>
      <c r="U170" s="35"/>
      <c r="V170" s="35">
        <f t="shared" ref="V170:V172" si="673">T170+U170</f>
        <v>0</v>
      </c>
      <c r="W170" s="35"/>
      <c r="X170" s="35">
        <f t="shared" ref="X170:X172" si="674">V170+W170</f>
        <v>0</v>
      </c>
      <c r="Y170" s="35"/>
      <c r="Z170" s="35">
        <f t="shared" ref="Z170:Z172" si="675">X170+Y170</f>
        <v>0</v>
      </c>
      <c r="AA170" s="46"/>
      <c r="AB170" s="35">
        <f t="shared" ref="AB170:AB172" si="676">Z170+AA170</f>
        <v>0</v>
      </c>
      <c r="AC170" s="35">
        <v>0</v>
      </c>
      <c r="AD170" s="35"/>
      <c r="AE170" s="35">
        <f t="shared" si="327"/>
        <v>0</v>
      </c>
      <c r="AF170" s="35"/>
      <c r="AG170" s="35">
        <f t="shared" ref="AG170:AG172" si="677">AE170+AF170</f>
        <v>0</v>
      </c>
      <c r="AH170" s="35"/>
      <c r="AI170" s="35">
        <f t="shared" ref="AI170:AI172" si="678">AG170+AH170</f>
        <v>0</v>
      </c>
      <c r="AJ170" s="35"/>
      <c r="AK170" s="35">
        <f t="shared" ref="AK170:AK172" si="679">AI170+AJ170</f>
        <v>0</v>
      </c>
      <c r="AL170" s="35"/>
      <c r="AM170" s="35">
        <f t="shared" ref="AM170:AM172" si="680">AK170+AL170</f>
        <v>0</v>
      </c>
      <c r="AN170" s="35"/>
      <c r="AO170" s="35">
        <f t="shared" ref="AO170:AO172" si="681">AM170+AN170</f>
        <v>0</v>
      </c>
      <c r="AP170" s="35"/>
      <c r="AQ170" s="35">
        <f t="shared" ref="AQ170:AQ172" si="682">AO170+AP170</f>
        <v>0</v>
      </c>
      <c r="AR170" s="35"/>
      <c r="AS170" s="35">
        <f t="shared" ref="AS170:AS172" si="683">AQ170+AR170</f>
        <v>0</v>
      </c>
      <c r="AT170" s="46"/>
      <c r="AU170" s="35">
        <f t="shared" ref="AU170:AU172" si="684">AS170+AT170</f>
        <v>0</v>
      </c>
      <c r="AV170" s="35">
        <v>33041.1</v>
      </c>
      <c r="AW170" s="35"/>
      <c r="AX170" s="35">
        <f t="shared" si="328"/>
        <v>33041.1</v>
      </c>
      <c r="AY170" s="35"/>
      <c r="AZ170" s="35">
        <f t="shared" ref="AZ170:AZ172" si="685">AX170+AY170</f>
        <v>33041.1</v>
      </c>
      <c r="BA170" s="35"/>
      <c r="BB170" s="35">
        <f t="shared" ref="BB170:BB172" si="686">AZ170+BA170</f>
        <v>33041.1</v>
      </c>
      <c r="BC170" s="35"/>
      <c r="BD170" s="35">
        <f t="shared" ref="BD170:BD172" si="687">BB170+BC170</f>
        <v>33041.1</v>
      </c>
      <c r="BE170" s="35"/>
      <c r="BF170" s="35">
        <f t="shared" ref="BF170:BF172" si="688">BD170+BE170</f>
        <v>33041.1</v>
      </c>
      <c r="BG170" s="35"/>
      <c r="BH170" s="35">
        <f t="shared" ref="BH170:BH172" si="689">BF170+BG170</f>
        <v>33041.1</v>
      </c>
      <c r="BI170" s="35">
        <v>-33041.1</v>
      </c>
      <c r="BJ170" s="35">
        <f t="shared" ref="BJ170:BJ172" si="690">BH170+BI170</f>
        <v>0</v>
      </c>
      <c r="BK170" s="46"/>
      <c r="BL170" s="35">
        <f t="shared" ref="BL170:BL172" si="691">BJ170+BK170</f>
        <v>0</v>
      </c>
      <c r="BM170" s="29" t="s">
        <v>270</v>
      </c>
      <c r="BN170" s="23" t="s">
        <v>50</v>
      </c>
      <c r="BO170" s="11"/>
    </row>
    <row r="171" spans="1:67" hidden="1" x14ac:dyDescent="0.3">
      <c r="A171" s="1"/>
      <c r="B171" s="59" t="s">
        <v>20</v>
      </c>
      <c r="C171" s="60"/>
      <c r="D171" s="34">
        <v>0</v>
      </c>
      <c r="E171" s="35"/>
      <c r="F171" s="35">
        <f t="shared" si="326"/>
        <v>0</v>
      </c>
      <c r="G171" s="35"/>
      <c r="H171" s="35">
        <f t="shared" si="666"/>
        <v>0</v>
      </c>
      <c r="I171" s="35"/>
      <c r="J171" s="35">
        <f t="shared" si="667"/>
        <v>0</v>
      </c>
      <c r="K171" s="35"/>
      <c r="L171" s="35">
        <f t="shared" si="668"/>
        <v>0</v>
      </c>
      <c r="M171" s="35"/>
      <c r="N171" s="35">
        <f t="shared" si="669"/>
        <v>0</v>
      </c>
      <c r="O171" s="78"/>
      <c r="P171" s="35">
        <f t="shared" si="670"/>
        <v>0</v>
      </c>
      <c r="Q171" s="35"/>
      <c r="R171" s="35">
        <f t="shared" si="671"/>
        <v>0</v>
      </c>
      <c r="S171" s="35"/>
      <c r="T171" s="35">
        <f t="shared" si="672"/>
        <v>0</v>
      </c>
      <c r="U171" s="35"/>
      <c r="V171" s="35">
        <f t="shared" si="673"/>
        <v>0</v>
      </c>
      <c r="W171" s="35"/>
      <c r="X171" s="35">
        <f t="shared" si="674"/>
        <v>0</v>
      </c>
      <c r="Y171" s="35"/>
      <c r="Z171" s="35">
        <f t="shared" si="675"/>
        <v>0</v>
      </c>
      <c r="AA171" s="46"/>
      <c r="AB171" s="35">
        <f t="shared" si="676"/>
        <v>0</v>
      </c>
      <c r="AC171" s="35">
        <v>0</v>
      </c>
      <c r="AD171" s="35"/>
      <c r="AE171" s="35">
        <f t="shared" si="327"/>
        <v>0</v>
      </c>
      <c r="AF171" s="35"/>
      <c r="AG171" s="35">
        <f t="shared" si="677"/>
        <v>0</v>
      </c>
      <c r="AH171" s="35"/>
      <c r="AI171" s="35">
        <f t="shared" si="678"/>
        <v>0</v>
      </c>
      <c r="AJ171" s="35"/>
      <c r="AK171" s="35">
        <f t="shared" si="679"/>
        <v>0</v>
      </c>
      <c r="AL171" s="35"/>
      <c r="AM171" s="35">
        <f t="shared" si="680"/>
        <v>0</v>
      </c>
      <c r="AN171" s="35"/>
      <c r="AO171" s="35">
        <f t="shared" si="681"/>
        <v>0</v>
      </c>
      <c r="AP171" s="35"/>
      <c r="AQ171" s="35">
        <f t="shared" si="682"/>
        <v>0</v>
      </c>
      <c r="AR171" s="35"/>
      <c r="AS171" s="35">
        <f t="shared" si="683"/>
        <v>0</v>
      </c>
      <c r="AT171" s="46"/>
      <c r="AU171" s="35">
        <f t="shared" si="684"/>
        <v>0</v>
      </c>
      <c r="AV171" s="35">
        <v>99122.8</v>
      </c>
      <c r="AW171" s="35"/>
      <c r="AX171" s="35">
        <f t="shared" si="328"/>
        <v>99122.8</v>
      </c>
      <c r="AY171" s="35"/>
      <c r="AZ171" s="35">
        <f t="shared" si="685"/>
        <v>99122.8</v>
      </c>
      <c r="BA171" s="35"/>
      <c r="BB171" s="35">
        <f t="shared" si="686"/>
        <v>99122.8</v>
      </c>
      <c r="BC171" s="35"/>
      <c r="BD171" s="35">
        <f t="shared" si="687"/>
        <v>99122.8</v>
      </c>
      <c r="BE171" s="35"/>
      <c r="BF171" s="35">
        <f t="shared" si="688"/>
        <v>99122.8</v>
      </c>
      <c r="BG171" s="35"/>
      <c r="BH171" s="35">
        <f t="shared" si="689"/>
        <v>99122.8</v>
      </c>
      <c r="BI171" s="35">
        <v>-99122.8</v>
      </c>
      <c r="BJ171" s="35">
        <f t="shared" si="690"/>
        <v>0</v>
      </c>
      <c r="BK171" s="46"/>
      <c r="BL171" s="35">
        <f t="shared" si="691"/>
        <v>0</v>
      </c>
      <c r="BM171" s="29" t="s">
        <v>279</v>
      </c>
      <c r="BN171" s="23" t="s">
        <v>50</v>
      </c>
      <c r="BO171" s="11"/>
    </row>
    <row r="172" spans="1:67" ht="56.25" x14ac:dyDescent="0.3">
      <c r="A172" s="1" t="s">
        <v>174</v>
      </c>
      <c r="B172" s="59" t="s">
        <v>271</v>
      </c>
      <c r="C172" s="60" t="s">
        <v>110</v>
      </c>
      <c r="D172" s="34">
        <f>D174+D175</f>
        <v>0</v>
      </c>
      <c r="E172" s="35">
        <f>E174+E175</f>
        <v>0</v>
      </c>
      <c r="F172" s="35">
        <f t="shared" si="326"/>
        <v>0</v>
      </c>
      <c r="G172" s="35">
        <f>G174+G175</f>
        <v>0</v>
      </c>
      <c r="H172" s="35">
        <f t="shared" si="666"/>
        <v>0</v>
      </c>
      <c r="I172" s="35">
        <f>I174+I175</f>
        <v>0</v>
      </c>
      <c r="J172" s="35">
        <f t="shared" si="667"/>
        <v>0</v>
      </c>
      <c r="K172" s="35">
        <f>K174+K175</f>
        <v>0</v>
      </c>
      <c r="L172" s="35">
        <f t="shared" si="668"/>
        <v>0</v>
      </c>
      <c r="M172" s="35">
        <f>M174+M175</f>
        <v>0</v>
      </c>
      <c r="N172" s="35">
        <f t="shared" si="669"/>
        <v>0</v>
      </c>
      <c r="O172" s="78">
        <f>O174+O175</f>
        <v>0</v>
      </c>
      <c r="P172" s="35">
        <f t="shared" si="670"/>
        <v>0</v>
      </c>
      <c r="Q172" s="35">
        <f>Q174+Q175</f>
        <v>0</v>
      </c>
      <c r="R172" s="35">
        <f t="shared" si="671"/>
        <v>0</v>
      </c>
      <c r="S172" s="35">
        <f>S174+S175</f>
        <v>0</v>
      </c>
      <c r="T172" s="35">
        <f t="shared" si="672"/>
        <v>0</v>
      </c>
      <c r="U172" s="35">
        <f>U174+U175</f>
        <v>0</v>
      </c>
      <c r="V172" s="35">
        <f t="shared" si="673"/>
        <v>0</v>
      </c>
      <c r="W172" s="35">
        <f>W174+W175</f>
        <v>0</v>
      </c>
      <c r="X172" s="35">
        <f t="shared" si="674"/>
        <v>0</v>
      </c>
      <c r="Y172" s="35">
        <f>Y174+Y175</f>
        <v>0</v>
      </c>
      <c r="Z172" s="35">
        <f t="shared" si="675"/>
        <v>0</v>
      </c>
      <c r="AA172" s="46">
        <f>AA174+AA175</f>
        <v>0</v>
      </c>
      <c r="AB172" s="35">
        <f t="shared" si="676"/>
        <v>0</v>
      </c>
      <c r="AC172" s="35">
        <f t="shared" ref="AC172:AW172" si="692">AC174+AC175</f>
        <v>187200.09999999998</v>
      </c>
      <c r="AD172" s="35">
        <f t="shared" ref="AD172:AF172" si="693">AD174+AD175</f>
        <v>0</v>
      </c>
      <c r="AE172" s="35">
        <f t="shared" si="327"/>
        <v>187200.09999999998</v>
      </c>
      <c r="AF172" s="35">
        <f t="shared" si="693"/>
        <v>0</v>
      </c>
      <c r="AG172" s="35">
        <f t="shared" si="677"/>
        <v>187200.09999999998</v>
      </c>
      <c r="AH172" s="35">
        <f t="shared" ref="AH172:AJ172" si="694">AH174+AH175</f>
        <v>0</v>
      </c>
      <c r="AI172" s="35">
        <f t="shared" si="678"/>
        <v>187200.09999999998</v>
      </c>
      <c r="AJ172" s="35">
        <f t="shared" si="694"/>
        <v>0</v>
      </c>
      <c r="AK172" s="35">
        <f t="shared" si="679"/>
        <v>187200.09999999998</v>
      </c>
      <c r="AL172" s="35">
        <f t="shared" ref="AL172:AN172" si="695">AL174+AL175</f>
        <v>0</v>
      </c>
      <c r="AM172" s="35">
        <f t="shared" si="680"/>
        <v>187200.09999999998</v>
      </c>
      <c r="AN172" s="35">
        <f t="shared" si="695"/>
        <v>0</v>
      </c>
      <c r="AO172" s="35">
        <f t="shared" si="681"/>
        <v>187200.09999999998</v>
      </c>
      <c r="AP172" s="35">
        <f t="shared" ref="AP172:AR172" si="696">AP174+AP175</f>
        <v>-47019.841999999997</v>
      </c>
      <c r="AQ172" s="35">
        <f t="shared" si="682"/>
        <v>140180.25799999997</v>
      </c>
      <c r="AR172" s="35">
        <f t="shared" si="696"/>
        <v>0</v>
      </c>
      <c r="AS172" s="35">
        <f t="shared" si="683"/>
        <v>140180.25799999997</v>
      </c>
      <c r="AT172" s="46">
        <f t="shared" ref="AT172" si="697">AT174+AT175</f>
        <v>0</v>
      </c>
      <c r="AU172" s="35">
        <f t="shared" si="684"/>
        <v>140180.25799999997</v>
      </c>
      <c r="AV172" s="35">
        <f t="shared" si="692"/>
        <v>461481.8</v>
      </c>
      <c r="AW172" s="35">
        <f t="shared" si="692"/>
        <v>0</v>
      </c>
      <c r="AX172" s="35">
        <f t="shared" si="328"/>
        <v>461481.8</v>
      </c>
      <c r="AY172" s="35">
        <f t="shared" ref="AY172:BA172" si="698">AY174+AY175</f>
        <v>0</v>
      </c>
      <c r="AZ172" s="35">
        <f t="shared" si="685"/>
        <v>461481.8</v>
      </c>
      <c r="BA172" s="35">
        <f t="shared" si="698"/>
        <v>0</v>
      </c>
      <c r="BB172" s="35">
        <f t="shared" si="686"/>
        <v>461481.8</v>
      </c>
      <c r="BC172" s="35">
        <f t="shared" ref="BC172:BE172" si="699">BC174+BC175</f>
        <v>0</v>
      </c>
      <c r="BD172" s="35">
        <f t="shared" si="687"/>
        <v>461481.8</v>
      </c>
      <c r="BE172" s="35">
        <f t="shared" si="699"/>
        <v>0</v>
      </c>
      <c r="BF172" s="35">
        <f t="shared" si="688"/>
        <v>461481.8</v>
      </c>
      <c r="BG172" s="35">
        <f t="shared" ref="BG172:BI172" si="700">BG174+BG175</f>
        <v>0</v>
      </c>
      <c r="BH172" s="35">
        <f t="shared" si="689"/>
        <v>461481.8</v>
      </c>
      <c r="BI172" s="35">
        <f t="shared" si="700"/>
        <v>57769.2</v>
      </c>
      <c r="BJ172" s="35">
        <f t="shared" si="690"/>
        <v>519251</v>
      </c>
      <c r="BK172" s="46">
        <f t="shared" ref="BK172" si="701">BK174+BK175</f>
        <v>0</v>
      </c>
      <c r="BL172" s="35">
        <f t="shared" si="691"/>
        <v>519251</v>
      </c>
      <c r="BM172" s="29"/>
      <c r="BO172" s="11"/>
    </row>
    <row r="173" spans="1:67" x14ac:dyDescent="0.3">
      <c r="A173" s="1"/>
      <c r="B173" s="59" t="s">
        <v>5</v>
      </c>
      <c r="C173" s="6"/>
      <c r="D173" s="3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78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46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46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46"/>
      <c r="BL173" s="35"/>
      <c r="BM173" s="29"/>
      <c r="BO173" s="11"/>
    </row>
    <row r="174" spans="1:67" hidden="1" x14ac:dyDescent="0.3">
      <c r="A174" s="1"/>
      <c r="B174" s="5" t="s">
        <v>6</v>
      </c>
      <c r="C174" s="44"/>
      <c r="D174" s="34">
        <v>0</v>
      </c>
      <c r="E174" s="35"/>
      <c r="F174" s="35">
        <f t="shared" si="326"/>
        <v>0</v>
      </c>
      <c r="G174" s="35"/>
      <c r="H174" s="35">
        <f t="shared" ref="H174:H176" si="702">F174+G174</f>
        <v>0</v>
      </c>
      <c r="I174" s="35"/>
      <c r="J174" s="35">
        <f t="shared" ref="J174:J176" si="703">H174+I174</f>
        <v>0</v>
      </c>
      <c r="K174" s="35"/>
      <c r="L174" s="35">
        <f t="shared" ref="L174:L176" si="704">J174+K174</f>
        <v>0</v>
      </c>
      <c r="M174" s="35"/>
      <c r="N174" s="35">
        <f t="shared" ref="N174:N176" si="705">L174+M174</f>
        <v>0</v>
      </c>
      <c r="O174" s="78"/>
      <c r="P174" s="35">
        <f t="shared" ref="P174:P176" si="706">N174+O174</f>
        <v>0</v>
      </c>
      <c r="Q174" s="35"/>
      <c r="R174" s="35">
        <f t="shared" ref="R174:R176" si="707">P174+Q174</f>
        <v>0</v>
      </c>
      <c r="S174" s="35"/>
      <c r="T174" s="35">
        <f t="shared" ref="T174:T176" si="708">R174+S174</f>
        <v>0</v>
      </c>
      <c r="U174" s="35"/>
      <c r="V174" s="35">
        <f t="shared" ref="V174:V176" si="709">T174+U174</f>
        <v>0</v>
      </c>
      <c r="W174" s="35"/>
      <c r="X174" s="35">
        <f t="shared" ref="X174:X176" si="710">V174+W174</f>
        <v>0</v>
      </c>
      <c r="Y174" s="35"/>
      <c r="Z174" s="35">
        <f t="shared" ref="Z174:Z176" si="711">X174+Y174</f>
        <v>0</v>
      </c>
      <c r="AA174" s="46"/>
      <c r="AB174" s="35">
        <f t="shared" ref="AB174:AB176" si="712">Z174+AA174</f>
        <v>0</v>
      </c>
      <c r="AC174" s="35">
        <v>82902.599999999977</v>
      </c>
      <c r="AD174" s="35"/>
      <c r="AE174" s="35">
        <f t="shared" si="327"/>
        <v>82902.599999999977</v>
      </c>
      <c r="AF174" s="35"/>
      <c r="AG174" s="35">
        <f t="shared" ref="AG174:AG176" si="713">AE174+AF174</f>
        <v>82902.599999999977</v>
      </c>
      <c r="AH174" s="35"/>
      <c r="AI174" s="35">
        <f t="shared" ref="AI174:AI176" si="714">AG174+AH174</f>
        <v>82902.599999999977</v>
      </c>
      <c r="AJ174" s="35"/>
      <c r="AK174" s="35">
        <f t="shared" ref="AK174:AK176" si="715">AI174+AJ174</f>
        <v>82902.599999999977</v>
      </c>
      <c r="AL174" s="35"/>
      <c r="AM174" s="35">
        <f t="shared" ref="AM174:AM176" si="716">AK174+AL174</f>
        <v>82902.599999999977</v>
      </c>
      <c r="AN174" s="35"/>
      <c r="AO174" s="35">
        <f t="shared" ref="AO174:AO176" si="717">AM174+AN174</f>
        <v>82902.599999999977</v>
      </c>
      <c r="AP174" s="35">
        <v>-23039.741999999998</v>
      </c>
      <c r="AQ174" s="35">
        <f t="shared" ref="AQ174:AQ176" si="718">AO174+AP174</f>
        <v>59862.857999999978</v>
      </c>
      <c r="AR174" s="35"/>
      <c r="AS174" s="35">
        <f t="shared" ref="AS174:AS176" si="719">AQ174+AR174</f>
        <v>59862.857999999978</v>
      </c>
      <c r="AT174" s="46"/>
      <c r="AU174" s="35">
        <f t="shared" ref="AU174:AU176" si="720">AS174+AT174</f>
        <v>59862.857999999978</v>
      </c>
      <c r="AV174" s="35">
        <v>100000</v>
      </c>
      <c r="AW174" s="35"/>
      <c r="AX174" s="35">
        <f t="shared" si="328"/>
        <v>100000</v>
      </c>
      <c r="AY174" s="35"/>
      <c r="AZ174" s="35">
        <f t="shared" ref="AZ174:AZ176" si="721">AX174+AY174</f>
        <v>100000</v>
      </c>
      <c r="BA174" s="35"/>
      <c r="BB174" s="35">
        <f t="shared" ref="BB174:BB176" si="722">AZ174+BA174</f>
        <v>100000</v>
      </c>
      <c r="BC174" s="35"/>
      <c r="BD174" s="35">
        <f t="shared" ref="BD174:BD176" si="723">BB174+BC174</f>
        <v>100000</v>
      </c>
      <c r="BE174" s="35"/>
      <c r="BF174" s="35">
        <f t="shared" ref="BF174:BF176" si="724">BD174+BE174</f>
        <v>100000</v>
      </c>
      <c r="BG174" s="35"/>
      <c r="BH174" s="35">
        <f t="shared" ref="BH174:BH176" si="725">BF174+BG174</f>
        <v>100000</v>
      </c>
      <c r="BI174" s="35">
        <v>33041.1</v>
      </c>
      <c r="BJ174" s="35">
        <f t="shared" ref="BJ174:BJ176" si="726">BH174+BI174</f>
        <v>133041.1</v>
      </c>
      <c r="BK174" s="46"/>
      <c r="BL174" s="35">
        <f t="shared" ref="BL174:BL176" si="727">BJ174+BK174</f>
        <v>133041.1</v>
      </c>
      <c r="BM174" s="29" t="s">
        <v>272</v>
      </c>
      <c r="BN174" s="23" t="s">
        <v>50</v>
      </c>
      <c r="BO174" s="11"/>
    </row>
    <row r="175" spans="1:67" x14ac:dyDescent="0.3">
      <c r="A175" s="1"/>
      <c r="B175" s="59" t="s">
        <v>20</v>
      </c>
      <c r="C175" s="60"/>
      <c r="D175" s="34">
        <v>0</v>
      </c>
      <c r="E175" s="35"/>
      <c r="F175" s="35">
        <f t="shared" si="326"/>
        <v>0</v>
      </c>
      <c r="G175" s="35"/>
      <c r="H175" s="35">
        <f t="shared" si="702"/>
        <v>0</v>
      </c>
      <c r="I175" s="35"/>
      <c r="J175" s="35">
        <f t="shared" si="703"/>
        <v>0</v>
      </c>
      <c r="K175" s="35"/>
      <c r="L175" s="35">
        <f t="shared" si="704"/>
        <v>0</v>
      </c>
      <c r="M175" s="35"/>
      <c r="N175" s="35">
        <f t="shared" si="705"/>
        <v>0</v>
      </c>
      <c r="O175" s="78"/>
      <c r="P175" s="35">
        <f t="shared" si="706"/>
        <v>0</v>
      </c>
      <c r="Q175" s="35"/>
      <c r="R175" s="35">
        <f t="shared" si="707"/>
        <v>0</v>
      </c>
      <c r="S175" s="35"/>
      <c r="T175" s="35">
        <f t="shared" si="708"/>
        <v>0</v>
      </c>
      <c r="U175" s="35"/>
      <c r="V175" s="35">
        <f t="shared" si="709"/>
        <v>0</v>
      </c>
      <c r="W175" s="35"/>
      <c r="X175" s="35">
        <f t="shared" si="710"/>
        <v>0</v>
      </c>
      <c r="Y175" s="35"/>
      <c r="Z175" s="35">
        <f t="shared" si="711"/>
        <v>0</v>
      </c>
      <c r="AA175" s="46"/>
      <c r="AB175" s="35">
        <f t="shared" si="712"/>
        <v>0</v>
      </c>
      <c r="AC175" s="35">
        <v>104297.5</v>
      </c>
      <c r="AD175" s="35"/>
      <c r="AE175" s="35">
        <f t="shared" si="327"/>
        <v>104297.5</v>
      </c>
      <c r="AF175" s="35"/>
      <c r="AG175" s="35">
        <f t="shared" si="713"/>
        <v>104297.5</v>
      </c>
      <c r="AH175" s="35"/>
      <c r="AI175" s="35">
        <f t="shared" si="714"/>
        <v>104297.5</v>
      </c>
      <c r="AJ175" s="35"/>
      <c r="AK175" s="35">
        <f t="shared" si="715"/>
        <v>104297.5</v>
      </c>
      <c r="AL175" s="35"/>
      <c r="AM175" s="35">
        <f t="shared" si="716"/>
        <v>104297.5</v>
      </c>
      <c r="AN175" s="35"/>
      <c r="AO175" s="35">
        <f t="shared" si="717"/>
        <v>104297.5</v>
      </c>
      <c r="AP175" s="35">
        <v>-23980.1</v>
      </c>
      <c r="AQ175" s="35">
        <f t="shared" si="718"/>
        <v>80317.399999999994</v>
      </c>
      <c r="AR175" s="35"/>
      <c r="AS175" s="35">
        <f t="shared" si="719"/>
        <v>80317.399999999994</v>
      </c>
      <c r="AT175" s="46"/>
      <c r="AU175" s="35">
        <f t="shared" si="720"/>
        <v>80317.399999999994</v>
      </c>
      <c r="AV175" s="35">
        <v>361481.8</v>
      </c>
      <c r="AW175" s="35"/>
      <c r="AX175" s="35">
        <f t="shared" si="328"/>
        <v>361481.8</v>
      </c>
      <c r="AY175" s="35"/>
      <c r="AZ175" s="35">
        <f t="shared" si="721"/>
        <v>361481.8</v>
      </c>
      <c r="BA175" s="35"/>
      <c r="BB175" s="35">
        <f t="shared" si="722"/>
        <v>361481.8</v>
      </c>
      <c r="BC175" s="35"/>
      <c r="BD175" s="35">
        <f t="shared" si="723"/>
        <v>361481.8</v>
      </c>
      <c r="BE175" s="35"/>
      <c r="BF175" s="35">
        <f t="shared" si="724"/>
        <v>361481.8</v>
      </c>
      <c r="BG175" s="35"/>
      <c r="BH175" s="35">
        <f t="shared" si="725"/>
        <v>361481.8</v>
      </c>
      <c r="BI175" s="35">
        <v>24728.1</v>
      </c>
      <c r="BJ175" s="35">
        <f t="shared" si="726"/>
        <v>386209.89999999997</v>
      </c>
      <c r="BK175" s="46"/>
      <c r="BL175" s="35">
        <f t="shared" si="727"/>
        <v>386209.89999999997</v>
      </c>
      <c r="BM175" s="29" t="s">
        <v>279</v>
      </c>
      <c r="BO175" s="11"/>
    </row>
    <row r="176" spans="1:67" ht="56.25" x14ac:dyDescent="0.3">
      <c r="A176" s="1" t="s">
        <v>175</v>
      </c>
      <c r="B176" s="59" t="s">
        <v>118</v>
      </c>
      <c r="C176" s="60" t="s">
        <v>110</v>
      </c>
      <c r="D176" s="34">
        <f>D178+D179</f>
        <v>368198.39999999997</v>
      </c>
      <c r="E176" s="35">
        <f>E178+E179</f>
        <v>0</v>
      </c>
      <c r="F176" s="35">
        <f t="shared" si="326"/>
        <v>368198.39999999997</v>
      </c>
      <c r="G176" s="35">
        <f>G178+G179</f>
        <v>16885.599999999999</v>
      </c>
      <c r="H176" s="35">
        <f t="shared" si="702"/>
        <v>385083.99999999994</v>
      </c>
      <c r="I176" s="35">
        <f>I178+I179</f>
        <v>0</v>
      </c>
      <c r="J176" s="35">
        <f t="shared" si="703"/>
        <v>385083.99999999994</v>
      </c>
      <c r="K176" s="35">
        <f>K178+K179</f>
        <v>0</v>
      </c>
      <c r="L176" s="35">
        <f t="shared" si="704"/>
        <v>385083.99999999994</v>
      </c>
      <c r="M176" s="35">
        <f>M178+M179</f>
        <v>0</v>
      </c>
      <c r="N176" s="35">
        <f t="shared" si="705"/>
        <v>385083.99999999994</v>
      </c>
      <c r="O176" s="78">
        <f>O178+O179</f>
        <v>198236.696</v>
      </c>
      <c r="P176" s="35">
        <f t="shared" si="706"/>
        <v>583320.696</v>
      </c>
      <c r="Q176" s="35">
        <f>Q178+Q179</f>
        <v>0</v>
      </c>
      <c r="R176" s="35">
        <f t="shared" si="707"/>
        <v>583320.696</v>
      </c>
      <c r="S176" s="35">
        <f>S178+S179</f>
        <v>0</v>
      </c>
      <c r="T176" s="35">
        <f t="shared" si="708"/>
        <v>583320.696</v>
      </c>
      <c r="U176" s="35">
        <f>U178+U179</f>
        <v>0</v>
      </c>
      <c r="V176" s="35">
        <f t="shared" si="709"/>
        <v>583320.696</v>
      </c>
      <c r="W176" s="35">
        <f>W178+W179</f>
        <v>-142394.66500000001</v>
      </c>
      <c r="X176" s="35">
        <f t="shared" si="710"/>
        <v>440926.03099999996</v>
      </c>
      <c r="Y176" s="35">
        <f>Y178+Y179</f>
        <v>0</v>
      </c>
      <c r="Z176" s="35">
        <f t="shared" si="711"/>
        <v>440926.03099999996</v>
      </c>
      <c r="AA176" s="46">
        <f>AA178+AA179</f>
        <v>0</v>
      </c>
      <c r="AB176" s="35">
        <f t="shared" si="712"/>
        <v>440926.03099999996</v>
      </c>
      <c r="AC176" s="35">
        <f t="shared" ref="AC176:AW176" si="728">AC178+AC179</f>
        <v>439063.3</v>
      </c>
      <c r="AD176" s="35">
        <f t="shared" ref="AD176:AF176" si="729">AD178+AD179</f>
        <v>0</v>
      </c>
      <c r="AE176" s="35">
        <f t="shared" si="327"/>
        <v>439063.3</v>
      </c>
      <c r="AF176" s="35">
        <f t="shared" si="729"/>
        <v>0</v>
      </c>
      <c r="AG176" s="35">
        <f t="shared" si="713"/>
        <v>439063.3</v>
      </c>
      <c r="AH176" s="35">
        <f t="shared" ref="AH176:AJ176" si="730">AH178+AH179</f>
        <v>0</v>
      </c>
      <c r="AI176" s="35">
        <f t="shared" si="714"/>
        <v>439063.3</v>
      </c>
      <c r="AJ176" s="35">
        <f t="shared" si="730"/>
        <v>0</v>
      </c>
      <c r="AK176" s="35">
        <f t="shared" si="715"/>
        <v>439063.3</v>
      </c>
      <c r="AL176" s="35">
        <f t="shared" ref="AL176:AN176" si="731">AL178+AL179</f>
        <v>-26250</v>
      </c>
      <c r="AM176" s="35">
        <f t="shared" si="716"/>
        <v>412813.3</v>
      </c>
      <c r="AN176" s="35">
        <f t="shared" si="731"/>
        <v>0</v>
      </c>
      <c r="AO176" s="35">
        <f t="shared" si="717"/>
        <v>412813.3</v>
      </c>
      <c r="AP176" s="35">
        <f t="shared" ref="AP176:AR176" si="732">AP178+AP179</f>
        <v>0</v>
      </c>
      <c r="AQ176" s="35">
        <f t="shared" si="718"/>
        <v>412813.3</v>
      </c>
      <c r="AR176" s="35">
        <f t="shared" si="732"/>
        <v>0</v>
      </c>
      <c r="AS176" s="35">
        <f t="shared" si="719"/>
        <v>412813.3</v>
      </c>
      <c r="AT176" s="46">
        <f t="shared" ref="AT176" si="733">AT178+AT179</f>
        <v>0</v>
      </c>
      <c r="AU176" s="35">
        <f t="shared" si="720"/>
        <v>412813.3</v>
      </c>
      <c r="AV176" s="35">
        <f t="shared" si="728"/>
        <v>780860.5</v>
      </c>
      <c r="AW176" s="35">
        <f t="shared" si="728"/>
        <v>0</v>
      </c>
      <c r="AX176" s="35">
        <f t="shared" si="328"/>
        <v>780860.5</v>
      </c>
      <c r="AY176" s="35">
        <f t="shared" ref="AY176:BA176" si="734">AY178+AY179</f>
        <v>0</v>
      </c>
      <c r="AZ176" s="35">
        <f t="shared" si="721"/>
        <v>780860.5</v>
      </c>
      <c r="BA176" s="35">
        <f t="shared" si="734"/>
        <v>0</v>
      </c>
      <c r="BB176" s="35">
        <f t="shared" si="722"/>
        <v>780860.5</v>
      </c>
      <c r="BC176" s="35">
        <f t="shared" ref="BC176:BE176" si="735">BC178+BC179</f>
        <v>0</v>
      </c>
      <c r="BD176" s="35">
        <f t="shared" si="723"/>
        <v>780860.5</v>
      </c>
      <c r="BE176" s="35">
        <f t="shared" si="735"/>
        <v>70483.820999999996</v>
      </c>
      <c r="BF176" s="35">
        <f t="shared" si="724"/>
        <v>851344.321</v>
      </c>
      <c r="BG176" s="35">
        <f t="shared" ref="BG176:BI176" si="736">BG178+BG179</f>
        <v>0</v>
      </c>
      <c r="BH176" s="35">
        <f t="shared" si="725"/>
        <v>851344.321</v>
      </c>
      <c r="BI176" s="35">
        <f t="shared" si="736"/>
        <v>-2281.1520000000019</v>
      </c>
      <c r="BJ176" s="35">
        <f t="shared" si="726"/>
        <v>849063.16899999999</v>
      </c>
      <c r="BK176" s="46">
        <f t="shared" ref="BK176" si="737">BK178+BK179</f>
        <v>0</v>
      </c>
      <c r="BL176" s="35">
        <f t="shared" si="727"/>
        <v>849063.16899999999</v>
      </c>
      <c r="BM176" s="29"/>
      <c r="BO176" s="11"/>
    </row>
    <row r="177" spans="1:67" x14ac:dyDescent="0.3">
      <c r="A177" s="1"/>
      <c r="B177" s="59" t="s">
        <v>5</v>
      </c>
      <c r="C177" s="6"/>
      <c r="D177" s="3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78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46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46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46"/>
      <c r="BL177" s="35"/>
      <c r="BM177" s="29"/>
      <c r="BO177" s="11"/>
    </row>
    <row r="178" spans="1:67" hidden="1" x14ac:dyDescent="0.3">
      <c r="A178" s="1"/>
      <c r="B178" s="5" t="s">
        <v>6</v>
      </c>
      <c r="C178" s="10"/>
      <c r="D178" s="34">
        <v>222989.79999999996</v>
      </c>
      <c r="E178" s="35"/>
      <c r="F178" s="35">
        <f t="shared" si="326"/>
        <v>222989.79999999996</v>
      </c>
      <c r="G178" s="35">
        <f>5305+11580.6</f>
        <v>16885.599999999999</v>
      </c>
      <c r="H178" s="35">
        <f t="shared" ref="H178:H181" si="738">F178+G178</f>
        <v>239875.39999999997</v>
      </c>
      <c r="I178" s="35"/>
      <c r="J178" s="35">
        <f t="shared" ref="J178:J181" si="739">H178+I178</f>
        <v>239875.39999999997</v>
      </c>
      <c r="K178" s="35"/>
      <c r="L178" s="35">
        <f t="shared" ref="L178:L181" si="740">J178+K178</f>
        <v>239875.39999999997</v>
      </c>
      <c r="M178" s="35"/>
      <c r="N178" s="35">
        <f t="shared" ref="N178:N181" si="741">L178+M178</f>
        <v>239875.39999999997</v>
      </c>
      <c r="O178" s="78">
        <f>42130.217-44233.821</f>
        <v>-2103.6040000000066</v>
      </c>
      <c r="P178" s="35">
        <f t="shared" ref="P178:P181" si="742">N178+O178</f>
        <v>237771.79599999997</v>
      </c>
      <c r="Q178" s="35"/>
      <c r="R178" s="35">
        <f t="shared" ref="R178:R181" si="743">P178+Q178</f>
        <v>237771.79599999997</v>
      </c>
      <c r="S178" s="35"/>
      <c r="T178" s="35">
        <f t="shared" ref="T178:T181" si="744">R178+S178</f>
        <v>237771.79599999997</v>
      </c>
      <c r="U178" s="35"/>
      <c r="V178" s="35">
        <f t="shared" ref="V178:V181" si="745">T178+U178</f>
        <v>237771.79599999997</v>
      </c>
      <c r="W178" s="35">
        <f>-100264.448-42130.217</f>
        <v>-142394.66500000001</v>
      </c>
      <c r="X178" s="35">
        <f t="shared" ref="X178:X181" si="746">V178+W178</f>
        <v>95377.130999999965</v>
      </c>
      <c r="Y178" s="35"/>
      <c r="Z178" s="35">
        <f t="shared" ref="Z178:Z181" si="747">X178+Y178</f>
        <v>95377.130999999965</v>
      </c>
      <c r="AA178" s="46"/>
      <c r="AB178" s="35">
        <f t="shared" ref="AB178:AB181" si="748">Z178+AA178</f>
        <v>95377.130999999965</v>
      </c>
      <c r="AC178" s="35">
        <v>109765.79999999999</v>
      </c>
      <c r="AD178" s="35"/>
      <c r="AE178" s="35">
        <f t="shared" si="327"/>
        <v>109765.79999999999</v>
      </c>
      <c r="AF178" s="35"/>
      <c r="AG178" s="35">
        <f t="shared" ref="AG178:AG181" si="749">AE178+AF178</f>
        <v>109765.79999999999</v>
      </c>
      <c r="AH178" s="35"/>
      <c r="AI178" s="35">
        <f t="shared" ref="AI178:AI181" si="750">AG178+AH178</f>
        <v>109765.79999999999</v>
      </c>
      <c r="AJ178" s="35"/>
      <c r="AK178" s="35">
        <f t="shared" ref="AK178:AK181" si="751">AI178+AJ178</f>
        <v>109765.79999999999</v>
      </c>
      <c r="AL178" s="35">
        <v>-26250</v>
      </c>
      <c r="AM178" s="35">
        <f t="shared" ref="AM178:AM181" si="752">AK178+AL178</f>
        <v>83515.799999999988</v>
      </c>
      <c r="AN178" s="35"/>
      <c r="AO178" s="35">
        <f t="shared" ref="AO178:AO181" si="753">AM178+AN178</f>
        <v>83515.799999999988</v>
      </c>
      <c r="AP178" s="35"/>
      <c r="AQ178" s="35">
        <f t="shared" ref="AQ178:AQ181" si="754">AO178+AP178</f>
        <v>83515.799999999988</v>
      </c>
      <c r="AR178" s="35"/>
      <c r="AS178" s="35">
        <f t="shared" ref="AS178:AS181" si="755">AQ178+AR178</f>
        <v>83515.799999999988</v>
      </c>
      <c r="AT178" s="46"/>
      <c r="AU178" s="35">
        <f t="shared" ref="AU178:AU181" si="756">AS178+AT178</f>
        <v>83515.799999999988</v>
      </c>
      <c r="AV178" s="35">
        <v>195215.1</v>
      </c>
      <c r="AW178" s="35"/>
      <c r="AX178" s="35">
        <f t="shared" si="328"/>
        <v>195215.1</v>
      </c>
      <c r="AY178" s="35"/>
      <c r="AZ178" s="35">
        <f t="shared" ref="AZ178:AZ181" si="757">AX178+AY178</f>
        <v>195215.1</v>
      </c>
      <c r="BA178" s="35"/>
      <c r="BB178" s="35">
        <f t="shared" ref="BB178:BB181" si="758">AZ178+BA178</f>
        <v>195215.1</v>
      </c>
      <c r="BC178" s="35"/>
      <c r="BD178" s="35">
        <f t="shared" ref="BD178:BD181" si="759">BB178+BC178</f>
        <v>195215.1</v>
      </c>
      <c r="BE178" s="35">
        <v>70483.820999999996</v>
      </c>
      <c r="BF178" s="35">
        <f t="shared" ref="BF178:BF181" si="760">BD178+BE178</f>
        <v>265698.92099999997</v>
      </c>
      <c r="BG178" s="35"/>
      <c r="BH178" s="35">
        <f t="shared" ref="BH178:BH181" si="761">BF178+BG178</f>
        <v>265698.92099999997</v>
      </c>
      <c r="BI178" s="35">
        <v>100264.448</v>
      </c>
      <c r="BJ178" s="35">
        <f t="shared" ref="BJ178:BJ181" si="762">BH178+BI178</f>
        <v>365963.36899999995</v>
      </c>
      <c r="BK178" s="46"/>
      <c r="BL178" s="35">
        <f t="shared" ref="BL178:BL181" si="763">BJ178+BK178</f>
        <v>365963.36899999995</v>
      </c>
      <c r="BM178" s="29" t="s">
        <v>273</v>
      </c>
      <c r="BN178" s="23" t="s">
        <v>50</v>
      </c>
      <c r="BO178" s="11"/>
    </row>
    <row r="179" spans="1:67" x14ac:dyDescent="0.3">
      <c r="A179" s="1"/>
      <c r="B179" s="59" t="s">
        <v>20</v>
      </c>
      <c r="C179" s="2"/>
      <c r="D179" s="34">
        <v>145208.6</v>
      </c>
      <c r="E179" s="35"/>
      <c r="F179" s="35">
        <f t="shared" si="326"/>
        <v>145208.6</v>
      </c>
      <c r="G179" s="35"/>
      <c r="H179" s="35">
        <f t="shared" si="738"/>
        <v>145208.6</v>
      </c>
      <c r="I179" s="35"/>
      <c r="J179" s="35">
        <f t="shared" si="739"/>
        <v>145208.6</v>
      </c>
      <c r="K179" s="35"/>
      <c r="L179" s="35">
        <f t="shared" si="740"/>
        <v>145208.6</v>
      </c>
      <c r="M179" s="35"/>
      <c r="N179" s="35">
        <f t="shared" si="741"/>
        <v>145208.6</v>
      </c>
      <c r="O179" s="78">
        <v>200340.3</v>
      </c>
      <c r="P179" s="35">
        <f t="shared" si="742"/>
        <v>345548.9</v>
      </c>
      <c r="Q179" s="35"/>
      <c r="R179" s="35">
        <f t="shared" si="743"/>
        <v>345548.9</v>
      </c>
      <c r="S179" s="35"/>
      <c r="T179" s="35">
        <f t="shared" si="744"/>
        <v>345548.9</v>
      </c>
      <c r="U179" s="35"/>
      <c r="V179" s="35">
        <f t="shared" si="745"/>
        <v>345548.9</v>
      </c>
      <c r="W179" s="35"/>
      <c r="X179" s="35">
        <f t="shared" si="746"/>
        <v>345548.9</v>
      </c>
      <c r="Y179" s="35"/>
      <c r="Z179" s="35">
        <f t="shared" si="747"/>
        <v>345548.9</v>
      </c>
      <c r="AA179" s="46"/>
      <c r="AB179" s="35">
        <f t="shared" si="748"/>
        <v>345548.9</v>
      </c>
      <c r="AC179" s="35">
        <v>329297.5</v>
      </c>
      <c r="AD179" s="35"/>
      <c r="AE179" s="35">
        <f t="shared" si="327"/>
        <v>329297.5</v>
      </c>
      <c r="AF179" s="35"/>
      <c r="AG179" s="35">
        <f t="shared" si="749"/>
        <v>329297.5</v>
      </c>
      <c r="AH179" s="35"/>
      <c r="AI179" s="35">
        <f t="shared" si="750"/>
        <v>329297.5</v>
      </c>
      <c r="AJ179" s="35"/>
      <c r="AK179" s="35">
        <f t="shared" si="751"/>
        <v>329297.5</v>
      </c>
      <c r="AL179" s="35"/>
      <c r="AM179" s="35">
        <f t="shared" si="752"/>
        <v>329297.5</v>
      </c>
      <c r="AN179" s="35"/>
      <c r="AO179" s="35">
        <f t="shared" si="753"/>
        <v>329297.5</v>
      </c>
      <c r="AP179" s="35"/>
      <c r="AQ179" s="35">
        <f t="shared" si="754"/>
        <v>329297.5</v>
      </c>
      <c r="AR179" s="35"/>
      <c r="AS179" s="35">
        <f t="shared" si="755"/>
        <v>329297.5</v>
      </c>
      <c r="AT179" s="46"/>
      <c r="AU179" s="35">
        <f t="shared" si="756"/>
        <v>329297.5</v>
      </c>
      <c r="AV179" s="35">
        <v>585645.4</v>
      </c>
      <c r="AW179" s="35"/>
      <c r="AX179" s="35">
        <f t="shared" si="328"/>
        <v>585645.4</v>
      </c>
      <c r="AY179" s="35"/>
      <c r="AZ179" s="35">
        <f t="shared" si="757"/>
        <v>585645.4</v>
      </c>
      <c r="BA179" s="35"/>
      <c r="BB179" s="35">
        <f t="shared" si="758"/>
        <v>585645.4</v>
      </c>
      <c r="BC179" s="35"/>
      <c r="BD179" s="35">
        <f t="shared" si="759"/>
        <v>585645.4</v>
      </c>
      <c r="BE179" s="35"/>
      <c r="BF179" s="35">
        <f t="shared" si="760"/>
        <v>585645.4</v>
      </c>
      <c r="BG179" s="35"/>
      <c r="BH179" s="35">
        <f t="shared" si="761"/>
        <v>585645.4</v>
      </c>
      <c r="BI179" s="35">
        <v>-102545.60000000001</v>
      </c>
      <c r="BJ179" s="35">
        <f t="shared" si="762"/>
        <v>483099.80000000005</v>
      </c>
      <c r="BK179" s="46"/>
      <c r="BL179" s="35">
        <f t="shared" si="763"/>
        <v>483099.80000000005</v>
      </c>
      <c r="BM179" s="29" t="s">
        <v>279</v>
      </c>
      <c r="BO179" s="11"/>
    </row>
    <row r="180" spans="1:67" ht="56.25" x14ac:dyDescent="0.3">
      <c r="A180" s="1" t="s">
        <v>176</v>
      </c>
      <c r="B180" s="59" t="s">
        <v>119</v>
      </c>
      <c r="C180" s="10" t="s">
        <v>110</v>
      </c>
      <c r="D180" s="34">
        <v>21398.400000000001</v>
      </c>
      <c r="E180" s="35"/>
      <c r="F180" s="35">
        <f t="shared" si="326"/>
        <v>21398.400000000001</v>
      </c>
      <c r="G180" s="35"/>
      <c r="H180" s="35">
        <f t="shared" si="738"/>
        <v>21398.400000000001</v>
      </c>
      <c r="I180" s="35"/>
      <c r="J180" s="35">
        <f t="shared" si="739"/>
        <v>21398.400000000001</v>
      </c>
      <c r="K180" s="35"/>
      <c r="L180" s="35">
        <f t="shared" si="740"/>
        <v>21398.400000000001</v>
      </c>
      <c r="M180" s="35"/>
      <c r="N180" s="35">
        <f t="shared" si="741"/>
        <v>21398.400000000001</v>
      </c>
      <c r="O180" s="78"/>
      <c r="P180" s="35">
        <f t="shared" si="742"/>
        <v>21398.400000000001</v>
      </c>
      <c r="Q180" s="35"/>
      <c r="R180" s="35">
        <f t="shared" si="743"/>
        <v>21398.400000000001</v>
      </c>
      <c r="S180" s="35"/>
      <c r="T180" s="35">
        <f t="shared" si="744"/>
        <v>21398.400000000001</v>
      </c>
      <c r="U180" s="35"/>
      <c r="V180" s="35">
        <f t="shared" si="745"/>
        <v>21398.400000000001</v>
      </c>
      <c r="W180" s="35"/>
      <c r="X180" s="35">
        <f t="shared" si="746"/>
        <v>21398.400000000001</v>
      </c>
      <c r="Y180" s="35"/>
      <c r="Z180" s="35">
        <f t="shared" si="747"/>
        <v>21398.400000000001</v>
      </c>
      <c r="AA180" s="46"/>
      <c r="AB180" s="35">
        <f t="shared" si="748"/>
        <v>21398.400000000001</v>
      </c>
      <c r="AC180" s="35">
        <v>0</v>
      </c>
      <c r="AD180" s="35"/>
      <c r="AE180" s="35">
        <f t="shared" si="327"/>
        <v>0</v>
      </c>
      <c r="AF180" s="35"/>
      <c r="AG180" s="35">
        <f t="shared" si="749"/>
        <v>0</v>
      </c>
      <c r="AH180" s="35"/>
      <c r="AI180" s="35">
        <f t="shared" si="750"/>
        <v>0</v>
      </c>
      <c r="AJ180" s="35"/>
      <c r="AK180" s="35">
        <f t="shared" si="751"/>
        <v>0</v>
      </c>
      <c r="AL180" s="35"/>
      <c r="AM180" s="35">
        <f t="shared" si="752"/>
        <v>0</v>
      </c>
      <c r="AN180" s="35"/>
      <c r="AO180" s="35">
        <f t="shared" si="753"/>
        <v>0</v>
      </c>
      <c r="AP180" s="35"/>
      <c r="AQ180" s="35">
        <f t="shared" si="754"/>
        <v>0</v>
      </c>
      <c r="AR180" s="35"/>
      <c r="AS180" s="35">
        <f t="shared" si="755"/>
        <v>0</v>
      </c>
      <c r="AT180" s="46"/>
      <c r="AU180" s="35">
        <f t="shared" si="756"/>
        <v>0</v>
      </c>
      <c r="AV180" s="35">
        <v>0</v>
      </c>
      <c r="AW180" s="35"/>
      <c r="AX180" s="35">
        <f t="shared" si="328"/>
        <v>0</v>
      </c>
      <c r="AY180" s="35"/>
      <c r="AZ180" s="35">
        <f t="shared" si="757"/>
        <v>0</v>
      </c>
      <c r="BA180" s="35"/>
      <c r="BB180" s="35">
        <f t="shared" si="758"/>
        <v>0</v>
      </c>
      <c r="BC180" s="35"/>
      <c r="BD180" s="35">
        <f t="shared" si="759"/>
        <v>0</v>
      </c>
      <c r="BE180" s="35"/>
      <c r="BF180" s="35">
        <f t="shared" si="760"/>
        <v>0</v>
      </c>
      <c r="BG180" s="35"/>
      <c r="BH180" s="35">
        <f t="shared" si="761"/>
        <v>0</v>
      </c>
      <c r="BI180" s="35"/>
      <c r="BJ180" s="35">
        <f t="shared" si="762"/>
        <v>0</v>
      </c>
      <c r="BK180" s="46"/>
      <c r="BL180" s="35">
        <f t="shared" si="763"/>
        <v>0</v>
      </c>
      <c r="BM180" s="29" t="s">
        <v>274</v>
      </c>
      <c r="BO180" s="11"/>
    </row>
    <row r="181" spans="1:67" ht="56.25" x14ac:dyDescent="0.3">
      <c r="A181" s="1" t="s">
        <v>177</v>
      </c>
      <c r="B181" s="59" t="s">
        <v>120</v>
      </c>
      <c r="C181" s="6" t="s">
        <v>110</v>
      </c>
      <c r="D181" s="34">
        <f>D183+D184</f>
        <v>35000</v>
      </c>
      <c r="E181" s="35">
        <f>E183+E184</f>
        <v>0</v>
      </c>
      <c r="F181" s="35">
        <f t="shared" si="326"/>
        <v>35000</v>
      </c>
      <c r="G181" s="35">
        <f>G183+G184</f>
        <v>0</v>
      </c>
      <c r="H181" s="35">
        <f t="shared" si="738"/>
        <v>35000</v>
      </c>
      <c r="I181" s="35">
        <f>I183+I184</f>
        <v>0</v>
      </c>
      <c r="J181" s="35">
        <f t="shared" si="739"/>
        <v>35000</v>
      </c>
      <c r="K181" s="35">
        <f>K183+K184</f>
        <v>0</v>
      </c>
      <c r="L181" s="35">
        <f t="shared" si="740"/>
        <v>35000</v>
      </c>
      <c r="M181" s="35">
        <f>M183+M184</f>
        <v>0</v>
      </c>
      <c r="N181" s="35">
        <f t="shared" si="741"/>
        <v>35000</v>
      </c>
      <c r="O181" s="78">
        <f>O183+O184</f>
        <v>0</v>
      </c>
      <c r="P181" s="35">
        <f t="shared" si="742"/>
        <v>35000</v>
      </c>
      <c r="Q181" s="35">
        <f>Q183+Q184</f>
        <v>0</v>
      </c>
      <c r="R181" s="35">
        <f t="shared" si="743"/>
        <v>35000</v>
      </c>
      <c r="S181" s="35">
        <f>S183+S184</f>
        <v>0</v>
      </c>
      <c r="T181" s="35">
        <f t="shared" si="744"/>
        <v>35000</v>
      </c>
      <c r="U181" s="35">
        <f>U183+U184</f>
        <v>0</v>
      </c>
      <c r="V181" s="35">
        <f t="shared" si="745"/>
        <v>35000</v>
      </c>
      <c r="W181" s="35">
        <f>W183+W184</f>
        <v>0</v>
      </c>
      <c r="X181" s="35">
        <f t="shared" si="746"/>
        <v>35000</v>
      </c>
      <c r="Y181" s="35">
        <f>Y183+Y184</f>
        <v>0</v>
      </c>
      <c r="Z181" s="35">
        <f t="shared" si="747"/>
        <v>35000</v>
      </c>
      <c r="AA181" s="46">
        <f>AA183+AA184</f>
        <v>0</v>
      </c>
      <c r="AB181" s="35">
        <f t="shared" si="748"/>
        <v>35000</v>
      </c>
      <c r="AC181" s="35">
        <f t="shared" ref="AC181:AW181" si="764">AC183+AC184</f>
        <v>105000</v>
      </c>
      <c r="AD181" s="35">
        <f t="shared" ref="AD181:AF181" si="765">AD183+AD184</f>
        <v>0</v>
      </c>
      <c r="AE181" s="35">
        <f t="shared" si="327"/>
        <v>105000</v>
      </c>
      <c r="AF181" s="35">
        <f t="shared" si="765"/>
        <v>0</v>
      </c>
      <c r="AG181" s="35">
        <f t="shared" si="749"/>
        <v>105000</v>
      </c>
      <c r="AH181" s="35">
        <f t="shared" ref="AH181:AJ181" si="766">AH183+AH184</f>
        <v>0</v>
      </c>
      <c r="AI181" s="35">
        <f t="shared" si="750"/>
        <v>105000</v>
      </c>
      <c r="AJ181" s="35">
        <f t="shared" si="766"/>
        <v>0</v>
      </c>
      <c r="AK181" s="35">
        <f t="shared" si="751"/>
        <v>105000</v>
      </c>
      <c r="AL181" s="35">
        <f t="shared" ref="AL181:AN181" si="767">AL183+AL184</f>
        <v>0</v>
      </c>
      <c r="AM181" s="35">
        <f t="shared" si="752"/>
        <v>105000</v>
      </c>
      <c r="AN181" s="35">
        <f t="shared" si="767"/>
        <v>0</v>
      </c>
      <c r="AO181" s="35">
        <f t="shared" si="753"/>
        <v>105000</v>
      </c>
      <c r="AP181" s="35">
        <f t="shared" ref="AP181:AR181" si="768">AP183+AP184</f>
        <v>0</v>
      </c>
      <c r="AQ181" s="35">
        <f t="shared" si="754"/>
        <v>105000</v>
      </c>
      <c r="AR181" s="35">
        <f t="shared" si="768"/>
        <v>0</v>
      </c>
      <c r="AS181" s="35">
        <f t="shared" si="755"/>
        <v>105000</v>
      </c>
      <c r="AT181" s="46">
        <f t="shared" ref="AT181" si="769">AT183+AT184</f>
        <v>0</v>
      </c>
      <c r="AU181" s="35">
        <f t="shared" si="756"/>
        <v>105000</v>
      </c>
      <c r="AV181" s="35">
        <f t="shared" si="764"/>
        <v>105000</v>
      </c>
      <c r="AW181" s="35">
        <f t="shared" si="764"/>
        <v>0</v>
      </c>
      <c r="AX181" s="35">
        <f t="shared" si="328"/>
        <v>105000</v>
      </c>
      <c r="AY181" s="35">
        <f t="shared" ref="AY181:BA181" si="770">AY183+AY184</f>
        <v>0</v>
      </c>
      <c r="AZ181" s="35">
        <f t="shared" si="757"/>
        <v>105000</v>
      </c>
      <c r="BA181" s="35">
        <f t="shared" si="770"/>
        <v>0</v>
      </c>
      <c r="BB181" s="35">
        <f t="shared" si="758"/>
        <v>105000</v>
      </c>
      <c r="BC181" s="35">
        <f t="shared" ref="BC181:BE181" si="771">BC183+BC184</f>
        <v>0</v>
      </c>
      <c r="BD181" s="35">
        <f t="shared" si="759"/>
        <v>105000</v>
      </c>
      <c r="BE181" s="35">
        <f t="shared" si="771"/>
        <v>0</v>
      </c>
      <c r="BF181" s="35">
        <f t="shared" si="760"/>
        <v>105000</v>
      </c>
      <c r="BG181" s="35">
        <f t="shared" ref="BG181:BI181" si="772">BG183+BG184</f>
        <v>0</v>
      </c>
      <c r="BH181" s="35">
        <f t="shared" si="761"/>
        <v>105000</v>
      </c>
      <c r="BI181" s="35">
        <f t="shared" si="772"/>
        <v>0</v>
      </c>
      <c r="BJ181" s="35">
        <f t="shared" si="762"/>
        <v>105000</v>
      </c>
      <c r="BK181" s="46">
        <f t="shared" ref="BK181" si="773">BK183+BK184</f>
        <v>0</v>
      </c>
      <c r="BL181" s="35">
        <f t="shared" si="763"/>
        <v>105000</v>
      </c>
      <c r="BM181" s="29"/>
      <c r="BO181" s="11"/>
    </row>
    <row r="182" spans="1:67" x14ac:dyDescent="0.3">
      <c r="A182" s="1"/>
      <c r="B182" s="59" t="s">
        <v>5</v>
      </c>
      <c r="C182" s="10"/>
      <c r="D182" s="3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78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46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46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46"/>
      <c r="BL182" s="35"/>
      <c r="BM182" s="29"/>
      <c r="BO182" s="11"/>
    </row>
    <row r="183" spans="1:67" hidden="1" x14ac:dyDescent="0.3">
      <c r="A183" s="1"/>
      <c r="B183" s="5" t="s">
        <v>6</v>
      </c>
      <c r="C183" s="2"/>
      <c r="D183" s="34">
        <v>26250</v>
      </c>
      <c r="E183" s="35"/>
      <c r="F183" s="35">
        <f t="shared" ref="F183:F265" si="774">D183+E183</f>
        <v>26250</v>
      </c>
      <c r="G183" s="35"/>
      <c r="H183" s="35">
        <f t="shared" ref="H183:H185" si="775">F183+G183</f>
        <v>26250</v>
      </c>
      <c r="I183" s="35"/>
      <c r="J183" s="35">
        <f t="shared" ref="J183:J185" si="776">H183+I183</f>
        <v>26250</v>
      </c>
      <c r="K183" s="35"/>
      <c r="L183" s="35">
        <f t="shared" ref="L183:L185" si="777">J183+K183</f>
        <v>26250</v>
      </c>
      <c r="M183" s="35"/>
      <c r="N183" s="35">
        <f t="shared" ref="N183:N185" si="778">L183+M183</f>
        <v>26250</v>
      </c>
      <c r="O183" s="78"/>
      <c r="P183" s="35">
        <f t="shared" ref="P183:P185" si="779">N183+O183</f>
        <v>26250</v>
      </c>
      <c r="Q183" s="35"/>
      <c r="R183" s="35">
        <f t="shared" ref="R183:R185" si="780">P183+Q183</f>
        <v>26250</v>
      </c>
      <c r="S183" s="35"/>
      <c r="T183" s="35">
        <f t="shared" ref="T183:T185" si="781">R183+S183</f>
        <v>26250</v>
      </c>
      <c r="U183" s="35"/>
      <c r="V183" s="35">
        <f t="shared" ref="V183:V185" si="782">T183+U183</f>
        <v>26250</v>
      </c>
      <c r="W183" s="35"/>
      <c r="X183" s="35">
        <f t="shared" ref="X183:X185" si="783">V183+W183</f>
        <v>26250</v>
      </c>
      <c r="Y183" s="35"/>
      <c r="Z183" s="35">
        <f t="shared" ref="Z183:Z185" si="784">X183+Y183</f>
        <v>26250</v>
      </c>
      <c r="AA183" s="46"/>
      <c r="AB183" s="35">
        <f t="shared" ref="AB183:AB185" si="785">Z183+AA183</f>
        <v>26250</v>
      </c>
      <c r="AC183" s="35">
        <v>26250</v>
      </c>
      <c r="AD183" s="35"/>
      <c r="AE183" s="35">
        <f t="shared" ref="AE183:AE265" si="786">AC183+AD183</f>
        <v>26250</v>
      </c>
      <c r="AF183" s="35"/>
      <c r="AG183" s="35">
        <f t="shared" ref="AG183:AG185" si="787">AE183+AF183</f>
        <v>26250</v>
      </c>
      <c r="AH183" s="35"/>
      <c r="AI183" s="35">
        <f t="shared" ref="AI183:AI185" si="788">AG183+AH183</f>
        <v>26250</v>
      </c>
      <c r="AJ183" s="35"/>
      <c r="AK183" s="35">
        <f t="shared" ref="AK183:AK185" si="789">AI183+AJ183</f>
        <v>26250</v>
      </c>
      <c r="AL183" s="35"/>
      <c r="AM183" s="35">
        <f t="shared" ref="AM183:AM185" si="790">AK183+AL183</f>
        <v>26250</v>
      </c>
      <c r="AN183" s="35"/>
      <c r="AO183" s="35">
        <f t="shared" ref="AO183:AO185" si="791">AM183+AN183</f>
        <v>26250</v>
      </c>
      <c r="AP183" s="35"/>
      <c r="AQ183" s="35">
        <f t="shared" ref="AQ183:AQ185" si="792">AO183+AP183</f>
        <v>26250</v>
      </c>
      <c r="AR183" s="35"/>
      <c r="AS183" s="35">
        <f t="shared" ref="AS183:AS185" si="793">AQ183+AR183</f>
        <v>26250</v>
      </c>
      <c r="AT183" s="46"/>
      <c r="AU183" s="35">
        <f t="shared" ref="AU183:AU185" si="794">AS183+AT183</f>
        <v>26250</v>
      </c>
      <c r="AV183" s="35">
        <v>26250</v>
      </c>
      <c r="AW183" s="35"/>
      <c r="AX183" s="35">
        <f t="shared" ref="AX183:AX265" si="795">AV183+AW183</f>
        <v>26250</v>
      </c>
      <c r="AY183" s="35"/>
      <c r="AZ183" s="35">
        <f t="shared" ref="AZ183:AZ185" si="796">AX183+AY183</f>
        <v>26250</v>
      </c>
      <c r="BA183" s="35"/>
      <c r="BB183" s="35">
        <f t="shared" ref="BB183:BB185" si="797">AZ183+BA183</f>
        <v>26250</v>
      </c>
      <c r="BC183" s="35"/>
      <c r="BD183" s="35">
        <f t="shared" ref="BD183:BD185" si="798">BB183+BC183</f>
        <v>26250</v>
      </c>
      <c r="BE183" s="35"/>
      <c r="BF183" s="35">
        <f t="shared" ref="BF183:BF185" si="799">BD183+BE183</f>
        <v>26250</v>
      </c>
      <c r="BG183" s="35"/>
      <c r="BH183" s="35">
        <f t="shared" ref="BH183:BH185" si="800">BF183+BG183</f>
        <v>26250</v>
      </c>
      <c r="BI183" s="35"/>
      <c r="BJ183" s="35">
        <f t="shared" ref="BJ183:BJ185" si="801">BH183+BI183</f>
        <v>26250</v>
      </c>
      <c r="BK183" s="46"/>
      <c r="BL183" s="35">
        <f t="shared" ref="BL183:BL185" si="802">BJ183+BK183</f>
        <v>26250</v>
      </c>
      <c r="BM183" s="30" t="s">
        <v>275</v>
      </c>
      <c r="BN183" s="23" t="s">
        <v>50</v>
      </c>
      <c r="BO183" s="11"/>
    </row>
    <row r="184" spans="1:67" x14ac:dyDescent="0.3">
      <c r="A184" s="1"/>
      <c r="B184" s="59" t="s">
        <v>20</v>
      </c>
      <c r="C184" s="10"/>
      <c r="D184" s="34">
        <v>8750</v>
      </c>
      <c r="E184" s="35"/>
      <c r="F184" s="35">
        <f t="shared" si="774"/>
        <v>8750</v>
      </c>
      <c r="G184" s="35"/>
      <c r="H184" s="35">
        <f t="shared" si="775"/>
        <v>8750</v>
      </c>
      <c r="I184" s="35"/>
      <c r="J184" s="35">
        <f t="shared" si="776"/>
        <v>8750</v>
      </c>
      <c r="K184" s="35"/>
      <c r="L184" s="35">
        <f t="shared" si="777"/>
        <v>8750</v>
      </c>
      <c r="M184" s="35"/>
      <c r="N184" s="35">
        <f t="shared" si="778"/>
        <v>8750</v>
      </c>
      <c r="O184" s="78"/>
      <c r="P184" s="35">
        <f t="shared" si="779"/>
        <v>8750</v>
      </c>
      <c r="Q184" s="35"/>
      <c r="R184" s="35">
        <f t="shared" si="780"/>
        <v>8750</v>
      </c>
      <c r="S184" s="35"/>
      <c r="T184" s="35">
        <f t="shared" si="781"/>
        <v>8750</v>
      </c>
      <c r="U184" s="35"/>
      <c r="V184" s="35">
        <f t="shared" si="782"/>
        <v>8750</v>
      </c>
      <c r="W184" s="35"/>
      <c r="X184" s="35">
        <f t="shared" si="783"/>
        <v>8750</v>
      </c>
      <c r="Y184" s="35"/>
      <c r="Z184" s="35">
        <f t="shared" si="784"/>
        <v>8750</v>
      </c>
      <c r="AA184" s="46"/>
      <c r="AB184" s="35">
        <f t="shared" si="785"/>
        <v>8750</v>
      </c>
      <c r="AC184" s="35">
        <v>78750</v>
      </c>
      <c r="AD184" s="35"/>
      <c r="AE184" s="35">
        <f t="shared" si="786"/>
        <v>78750</v>
      </c>
      <c r="AF184" s="35"/>
      <c r="AG184" s="35">
        <f t="shared" si="787"/>
        <v>78750</v>
      </c>
      <c r="AH184" s="35"/>
      <c r="AI184" s="35">
        <f t="shared" si="788"/>
        <v>78750</v>
      </c>
      <c r="AJ184" s="35"/>
      <c r="AK184" s="35">
        <f t="shared" si="789"/>
        <v>78750</v>
      </c>
      <c r="AL184" s="35"/>
      <c r="AM184" s="35">
        <f t="shared" si="790"/>
        <v>78750</v>
      </c>
      <c r="AN184" s="35"/>
      <c r="AO184" s="35">
        <f t="shared" si="791"/>
        <v>78750</v>
      </c>
      <c r="AP184" s="35"/>
      <c r="AQ184" s="35">
        <f t="shared" si="792"/>
        <v>78750</v>
      </c>
      <c r="AR184" s="35"/>
      <c r="AS184" s="35">
        <f t="shared" si="793"/>
        <v>78750</v>
      </c>
      <c r="AT184" s="46"/>
      <c r="AU184" s="35">
        <f t="shared" si="794"/>
        <v>78750</v>
      </c>
      <c r="AV184" s="35">
        <v>78750</v>
      </c>
      <c r="AW184" s="35"/>
      <c r="AX184" s="35">
        <f t="shared" si="795"/>
        <v>78750</v>
      </c>
      <c r="AY184" s="35"/>
      <c r="AZ184" s="35">
        <f t="shared" si="796"/>
        <v>78750</v>
      </c>
      <c r="BA184" s="35"/>
      <c r="BB184" s="35">
        <f t="shared" si="797"/>
        <v>78750</v>
      </c>
      <c r="BC184" s="35"/>
      <c r="BD184" s="35">
        <f t="shared" si="798"/>
        <v>78750</v>
      </c>
      <c r="BE184" s="35"/>
      <c r="BF184" s="35">
        <f t="shared" si="799"/>
        <v>78750</v>
      </c>
      <c r="BG184" s="35"/>
      <c r="BH184" s="35">
        <f t="shared" si="800"/>
        <v>78750</v>
      </c>
      <c r="BI184" s="35"/>
      <c r="BJ184" s="35">
        <f t="shared" si="801"/>
        <v>78750</v>
      </c>
      <c r="BK184" s="46"/>
      <c r="BL184" s="35">
        <f t="shared" si="802"/>
        <v>78750</v>
      </c>
      <c r="BM184" s="29" t="s">
        <v>279</v>
      </c>
      <c r="BO184" s="11"/>
    </row>
    <row r="185" spans="1:67" ht="56.25" x14ac:dyDescent="0.3">
      <c r="A185" s="1" t="s">
        <v>178</v>
      </c>
      <c r="B185" s="59" t="s">
        <v>121</v>
      </c>
      <c r="C185" s="6" t="s">
        <v>110</v>
      </c>
      <c r="D185" s="34">
        <f>D187+D188</f>
        <v>0</v>
      </c>
      <c r="E185" s="35">
        <f>E187+E188</f>
        <v>0</v>
      </c>
      <c r="F185" s="35">
        <f t="shared" si="774"/>
        <v>0</v>
      </c>
      <c r="G185" s="35">
        <f>G187+G188</f>
        <v>0</v>
      </c>
      <c r="H185" s="35">
        <f t="shared" si="775"/>
        <v>0</v>
      </c>
      <c r="I185" s="35">
        <f>I187+I188</f>
        <v>0</v>
      </c>
      <c r="J185" s="35">
        <f t="shared" si="776"/>
        <v>0</v>
      </c>
      <c r="K185" s="35">
        <f>K187+K188</f>
        <v>0</v>
      </c>
      <c r="L185" s="35">
        <f t="shared" si="777"/>
        <v>0</v>
      </c>
      <c r="M185" s="35">
        <f>M187+M188</f>
        <v>0</v>
      </c>
      <c r="N185" s="35">
        <f t="shared" si="778"/>
        <v>0</v>
      </c>
      <c r="O185" s="78">
        <f>O187+O188</f>
        <v>0</v>
      </c>
      <c r="P185" s="35">
        <f t="shared" si="779"/>
        <v>0</v>
      </c>
      <c r="Q185" s="35">
        <f>Q187+Q188</f>
        <v>0</v>
      </c>
      <c r="R185" s="35">
        <f t="shared" si="780"/>
        <v>0</v>
      </c>
      <c r="S185" s="35">
        <f>S187+S188</f>
        <v>0</v>
      </c>
      <c r="T185" s="35">
        <f t="shared" si="781"/>
        <v>0</v>
      </c>
      <c r="U185" s="35">
        <f>U187+U188</f>
        <v>0</v>
      </c>
      <c r="V185" s="35">
        <f t="shared" si="782"/>
        <v>0</v>
      </c>
      <c r="W185" s="35">
        <f>W187+W188</f>
        <v>0</v>
      </c>
      <c r="X185" s="35">
        <f t="shared" si="783"/>
        <v>0</v>
      </c>
      <c r="Y185" s="35">
        <f>Y187+Y188</f>
        <v>0</v>
      </c>
      <c r="Z185" s="35">
        <f t="shared" si="784"/>
        <v>0</v>
      </c>
      <c r="AA185" s="46">
        <f>AA187+AA188</f>
        <v>0</v>
      </c>
      <c r="AB185" s="35">
        <f t="shared" si="785"/>
        <v>0</v>
      </c>
      <c r="AC185" s="35">
        <f t="shared" ref="AC185:AW185" si="803">AC187+AC188</f>
        <v>8664.7000000000007</v>
      </c>
      <c r="AD185" s="35">
        <f t="shared" ref="AD185:AF185" si="804">AD187+AD188</f>
        <v>0</v>
      </c>
      <c r="AE185" s="35">
        <f t="shared" si="786"/>
        <v>8664.7000000000007</v>
      </c>
      <c r="AF185" s="35">
        <f t="shared" si="804"/>
        <v>0</v>
      </c>
      <c r="AG185" s="35">
        <f t="shared" si="787"/>
        <v>8664.7000000000007</v>
      </c>
      <c r="AH185" s="35">
        <f t="shared" ref="AH185:AJ185" si="805">AH187+AH188</f>
        <v>0</v>
      </c>
      <c r="AI185" s="35">
        <f t="shared" si="788"/>
        <v>8664.7000000000007</v>
      </c>
      <c r="AJ185" s="35">
        <f t="shared" si="805"/>
        <v>0</v>
      </c>
      <c r="AK185" s="35">
        <f t="shared" si="789"/>
        <v>8664.7000000000007</v>
      </c>
      <c r="AL185" s="35">
        <f t="shared" ref="AL185:AN185" si="806">AL187+AL188</f>
        <v>0</v>
      </c>
      <c r="AM185" s="35">
        <f t="shared" si="790"/>
        <v>8664.7000000000007</v>
      </c>
      <c r="AN185" s="35">
        <f t="shared" si="806"/>
        <v>0</v>
      </c>
      <c r="AO185" s="35">
        <f t="shared" si="791"/>
        <v>8664.7000000000007</v>
      </c>
      <c r="AP185" s="35">
        <f t="shared" ref="AP185:AR185" si="807">AP187+AP188</f>
        <v>0</v>
      </c>
      <c r="AQ185" s="35">
        <f t="shared" si="792"/>
        <v>8664.7000000000007</v>
      </c>
      <c r="AR185" s="35">
        <f t="shared" si="807"/>
        <v>0</v>
      </c>
      <c r="AS185" s="35">
        <f t="shared" si="793"/>
        <v>8664.7000000000007</v>
      </c>
      <c r="AT185" s="46">
        <f t="shared" ref="AT185" si="808">AT187+AT188</f>
        <v>0</v>
      </c>
      <c r="AU185" s="35">
        <f t="shared" si="794"/>
        <v>8664.7000000000007</v>
      </c>
      <c r="AV185" s="35">
        <f t="shared" si="803"/>
        <v>0</v>
      </c>
      <c r="AW185" s="35">
        <f t="shared" si="803"/>
        <v>0</v>
      </c>
      <c r="AX185" s="35">
        <f t="shared" si="795"/>
        <v>0</v>
      </c>
      <c r="AY185" s="35">
        <f t="shared" ref="AY185:BA185" si="809">AY187+AY188</f>
        <v>0</v>
      </c>
      <c r="AZ185" s="35">
        <f t="shared" si="796"/>
        <v>0</v>
      </c>
      <c r="BA185" s="35">
        <f t="shared" si="809"/>
        <v>0</v>
      </c>
      <c r="BB185" s="35">
        <f t="shared" si="797"/>
        <v>0</v>
      </c>
      <c r="BC185" s="35">
        <f t="shared" ref="BC185:BE185" si="810">BC187+BC188</f>
        <v>0</v>
      </c>
      <c r="BD185" s="35">
        <f t="shared" si="798"/>
        <v>0</v>
      </c>
      <c r="BE185" s="35">
        <f t="shared" si="810"/>
        <v>0</v>
      </c>
      <c r="BF185" s="35">
        <f t="shared" si="799"/>
        <v>0</v>
      </c>
      <c r="BG185" s="35">
        <f t="shared" ref="BG185:BI185" si="811">BG187+BG188</f>
        <v>0</v>
      </c>
      <c r="BH185" s="35">
        <f t="shared" si="800"/>
        <v>0</v>
      </c>
      <c r="BI185" s="35">
        <f t="shared" si="811"/>
        <v>0</v>
      </c>
      <c r="BJ185" s="35">
        <f t="shared" si="801"/>
        <v>0</v>
      </c>
      <c r="BK185" s="46">
        <f t="shared" ref="BK185" si="812">BK187+BK188</f>
        <v>0</v>
      </c>
      <c r="BL185" s="35">
        <f t="shared" si="802"/>
        <v>0</v>
      </c>
      <c r="BM185" s="29"/>
      <c r="BO185" s="11"/>
    </row>
    <row r="186" spans="1:67" x14ac:dyDescent="0.3">
      <c r="A186" s="1"/>
      <c r="B186" s="59" t="s">
        <v>5</v>
      </c>
      <c r="C186" s="6"/>
      <c r="D186" s="3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78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46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46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46"/>
      <c r="BL186" s="35"/>
      <c r="BM186" s="29"/>
      <c r="BO186" s="11"/>
    </row>
    <row r="187" spans="1:67" hidden="1" x14ac:dyDescent="0.3">
      <c r="A187" s="1"/>
      <c r="B187" s="5" t="s">
        <v>6</v>
      </c>
      <c r="C187" s="43"/>
      <c r="D187" s="34">
        <v>0</v>
      </c>
      <c r="E187" s="35"/>
      <c r="F187" s="35">
        <f t="shared" si="774"/>
        <v>0</v>
      </c>
      <c r="G187" s="35"/>
      <c r="H187" s="35">
        <f t="shared" ref="H187:H189" si="813">F187+G187</f>
        <v>0</v>
      </c>
      <c r="I187" s="35"/>
      <c r="J187" s="35">
        <f t="shared" ref="J187:J189" si="814">H187+I187</f>
        <v>0</v>
      </c>
      <c r="K187" s="35"/>
      <c r="L187" s="35">
        <f t="shared" ref="L187:L189" si="815">J187+K187</f>
        <v>0</v>
      </c>
      <c r="M187" s="35"/>
      <c r="N187" s="35">
        <f t="shared" ref="N187:N189" si="816">L187+M187</f>
        <v>0</v>
      </c>
      <c r="O187" s="78"/>
      <c r="P187" s="35">
        <f t="shared" ref="P187:P189" si="817">N187+O187</f>
        <v>0</v>
      </c>
      <c r="Q187" s="35"/>
      <c r="R187" s="35">
        <f t="shared" ref="R187:R189" si="818">P187+Q187</f>
        <v>0</v>
      </c>
      <c r="S187" s="35"/>
      <c r="T187" s="35">
        <f t="shared" ref="T187:T189" si="819">R187+S187</f>
        <v>0</v>
      </c>
      <c r="U187" s="35"/>
      <c r="V187" s="35">
        <f t="shared" ref="V187:V189" si="820">T187+U187</f>
        <v>0</v>
      </c>
      <c r="W187" s="35"/>
      <c r="X187" s="35">
        <f t="shared" ref="X187:X189" si="821">V187+W187</f>
        <v>0</v>
      </c>
      <c r="Y187" s="35"/>
      <c r="Z187" s="35">
        <f t="shared" ref="Z187:Z189" si="822">X187+Y187</f>
        <v>0</v>
      </c>
      <c r="AA187" s="46"/>
      <c r="AB187" s="35">
        <f t="shared" ref="AB187:AB189" si="823">Z187+AA187</f>
        <v>0</v>
      </c>
      <c r="AC187" s="35">
        <v>2166.1999999999998</v>
      </c>
      <c r="AD187" s="35"/>
      <c r="AE187" s="35">
        <f t="shared" si="786"/>
        <v>2166.1999999999998</v>
      </c>
      <c r="AF187" s="35"/>
      <c r="AG187" s="35">
        <f t="shared" ref="AG187:AG189" si="824">AE187+AF187</f>
        <v>2166.1999999999998</v>
      </c>
      <c r="AH187" s="35"/>
      <c r="AI187" s="35">
        <f t="shared" ref="AI187:AI189" si="825">AG187+AH187</f>
        <v>2166.1999999999998</v>
      </c>
      <c r="AJ187" s="35"/>
      <c r="AK187" s="35">
        <f t="shared" ref="AK187:AK189" si="826">AI187+AJ187</f>
        <v>2166.1999999999998</v>
      </c>
      <c r="AL187" s="35"/>
      <c r="AM187" s="35">
        <f t="shared" ref="AM187:AM189" si="827">AK187+AL187</f>
        <v>2166.1999999999998</v>
      </c>
      <c r="AN187" s="35"/>
      <c r="AO187" s="35">
        <f t="shared" ref="AO187:AO189" si="828">AM187+AN187</f>
        <v>2166.1999999999998</v>
      </c>
      <c r="AP187" s="35"/>
      <c r="AQ187" s="35">
        <f t="shared" ref="AQ187:AQ189" si="829">AO187+AP187</f>
        <v>2166.1999999999998</v>
      </c>
      <c r="AR187" s="35"/>
      <c r="AS187" s="35">
        <f t="shared" ref="AS187:AS189" si="830">AQ187+AR187</f>
        <v>2166.1999999999998</v>
      </c>
      <c r="AT187" s="46"/>
      <c r="AU187" s="35">
        <f t="shared" ref="AU187:AU189" si="831">AS187+AT187</f>
        <v>2166.1999999999998</v>
      </c>
      <c r="AV187" s="35">
        <v>0</v>
      </c>
      <c r="AW187" s="35"/>
      <c r="AX187" s="35">
        <f t="shared" si="795"/>
        <v>0</v>
      </c>
      <c r="AY187" s="35"/>
      <c r="AZ187" s="35">
        <f t="shared" ref="AZ187:AZ189" si="832">AX187+AY187</f>
        <v>0</v>
      </c>
      <c r="BA187" s="35"/>
      <c r="BB187" s="35">
        <f t="shared" ref="BB187:BB189" si="833">AZ187+BA187</f>
        <v>0</v>
      </c>
      <c r="BC187" s="35"/>
      <c r="BD187" s="35">
        <f t="shared" ref="BD187:BD189" si="834">BB187+BC187</f>
        <v>0</v>
      </c>
      <c r="BE187" s="35"/>
      <c r="BF187" s="35">
        <f t="shared" ref="BF187:BF189" si="835">BD187+BE187</f>
        <v>0</v>
      </c>
      <c r="BG187" s="35"/>
      <c r="BH187" s="35">
        <f t="shared" ref="BH187:BH189" si="836">BF187+BG187</f>
        <v>0</v>
      </c>
      <c r="BI187" s="35"/>
      <c r="BJ187" s="35">
        <f t="shared" ref="BJ187:BJ189" si="837">BH187+BI187</f>
        <v>0</v>
      </c>
      <c r="BK187" s="46"/>
      <c r="BL187" s="35">
        <f t="shared" ref="BL187:BL189" si="838">BJ187+BK187</f>
        <v>0</v>
      </c>
      <c r="BM187" s="29" t="s">
        <v>276</v>
      </c>
      <c r="BN187" s="23" t="s">
        <v>50</v>
      </c>
      <c r="BO187" s="11"/>
    </row>
    <row r="188" spans="1:67" x14ac:dyDescent="0.3">
      <c r="A188" s="1"/>
      <c r="B188" s="59" t="s">
        <v>20</v>
      </c>
      <c r="C188" s="59"/>
      <c r="D188" s="34">
        <v>0</v>
      </c>
      <c r="E188" s="35"/>
      <c r="F188" s="35">
        <f t="shared" si="774"/>
        <v>0</v>
      </c>
      <c r="G188" s="35"/>
      <c r="H188" s="35">
        <f t="shared" si="813"/>
        <v>0</v>
      </c>
      <c r="I188" s="35"/>
      <c r="J188" s="35">
        <f t="shared" si="814"/>
        <v>0</v>
      </c>
      <c r="K188" s="35"/>
      <c r="L188" s="35">
        <f t="shared" si="815"/>
        <v>0</v>
      </c>
      <c r="M188" s="35"/>
      <c r="N188" s="35">
        <f t="shared" si="816"/>
        <v>0</v>
      </c>
      <c r="O188" s="78"/>
      <c r="P188" s="35">
        <f t="shared" si="817"/>
        <v>0</v>
      </c>
      <c r="Q188" s="35"/>
      <c r="R188" s="35">
        <f t="shared" si="818"/>
        <v>0</v>
      </c>
      <c r="S188" s="35"/>
      <c r="T188" s="35">
        <f t="shared" si="819"/>
        <v>0</v>
      </c>
      <c r="U188" s="35"/>
      <c r="V188" s="35">
        <f t="shared" si="820"/>
        <v>0</v>
      </c>
      <c r="W188" s="35"/>
      <c r="X188" s="35">
        <f t="shared" si="821"/>
        <v>0</v>
      </c>
      <c r="Y188" s="35"/>
      <c r="Z188" s="35">
        <f t="shared" si="822"/>
        <v>0</v>
      </c>
      <c r="AA188" s="46"/>
      <c r="AB188" s="35">
        <f t="shared" si="823"/>
        <v>0</v>
      </c>
      <c r="AC188" s="35">
        <v>6498.5</v>
      </c>
      <c r="AD188" s="35"/>
      <c r="AE188" s="35">
        <f t="shared" si="786"/>
        <v>6498.5</v>
      </c>
      <c r="AF188" s="35"/>
      <c r="AG188" s="35">
        <f t="shared" si="824"/>
        <v>6498.5</v>
      </c>
      <c r="AH188" s="35"/>
      <c r="AI188" s="35">
        <f t="shared" si="825"/>
        <v>6498.5</v>
      </c>
      <c r="AJ188" s="35"/>
      <c r="AK188" s="35">
        <f t="shared" si="826"/>
        <v>6498.5</v>
      </c>
      <c r="AL188" s="35"/>
      <c r="AM188" s="35">
        <f t="shared" si="827"/>
        <v>6498.5</v>
      </c>
      <c r="AN188" s="35"/>
      <c r="AO188" s="35">
        <f t="shared" si="828"/>
        <v>6498.5</v>
      </c>
      <c r="AP188" s="35"/>
      <c r="AQ188" s="35">
        <f t="shared" si="829"/>
        <v>6498.5</v>
      </c>
      <c r="AR188" s="35"/>
      <c r="AS188" s="35">
        <f t="shared" si="830"/>
        <v>6498.5</v>
      </c>
      <c r="AT188" s="46"/>
      <c r="AU188" s="35">
        <f t="shared" si="831"/>
        <v>6498.5</v>
      </c>
      <c r="AV188" s="35">
        <v>0</v>
      </c>
      <c r="AW188" s="35"/>
      <c r="AX188" s="35">
        <f t="shared" si="795"/>
        <v>0</v>
      </c>
      <c r="AY188" s="35"/>
      <c r="AZ188" s="35">
        <f t="shared" si="832"/>
        <v>0</v>
      </c>
      <c r="BA188" s="35"/>
      <c r="BB188" s="35">
        <f t="shared" si="833"/>
        <v>0</v>
      </c>
      <c r="BC188" s="35"/>
      <c r="BD188" s="35">
        <f t="shared" si="834"/>
        <v>0</v>
      </c>
      <c r="BE188" s="35"/>
      <c r="BF188" s="35">
        <f t="shared" si="835"/>
        <v>0</v>
      </c>
      <c r="BG188" s="35"/>
      <c r="BH188" s="35">
        <f t="shared" si="836"/>
        <v>0</v>
      </c>
      <c r="BI188" s="35"/>
      <c r="BJ188" s="35">
        <f t="shared" si="837"/>
        <v>0</v>
      </c>
      <c r="BK188" s="46"/>
      <c r="BL188" s="35">
        <f t="shared" si="838"/>
        <v>0</v>
      </c>
      <c r="BM188" s="29" t="s">
        <v>279</v>
      </c>
      <c r="BO188" s="11"/>
    </row>
    <row r="189" spans="1:67" ht="56.25" x14ac:dyDescent="0.3">
      <c r="A189" s="1" t="s">
        <v>179</v>
      </c>
      <c r="B189" s="59" t="s">
        <v>122</v>
      </c>
      <c r="C189" s="59" t="s">
        <v>110</v>
      </c>
      <c r="D189" s="34">
        <f>D191+D192</f>
        <v>0</v>
      </c>
      <c r="E189" s="35">
        <f>E191+E192</f>
        <v>0</v>
      </c>
      <c r="F189" s="35">
        <f t="shared" si="774"/>
        <v>0</v>
      </c>
      <c r="G189" s="35">
        <f>G191+G192</f>
        <v>0</v>
      </c>
      <c r="H189" s="35">
        <f t="shared" si="813"/>
        <v>0</v>
      </c>
      <c r="I189" s="35">
        <f>I191+I192</f>
        <v>0</v>
      </c>
      <c r="J189" s="35">
        <f t="shared" si="814"/>
        <v>0</v>
      </c>
      <c r="K189" s="35">
        <f>K191+K192</f>
        <v>0</v>
      </c>
      <c r="L189" s="35">
        <f t="shared" si="815"/>
        <v>0</v>
      </c>
      <c r="M189" s="35">
        <f>M191+M192</f>
        <v>0</v>
      </c>
      <c r="N189" s="35">
        <f t="shared" si="816"/>
        <v>0</v>
      </c>
      <c r="O189" s="78">
        <f>O191+O192</f>
        <v>0</v>
      </c>
      <c r="P189" s="35">
        <f t="shared" si="817"/>
        <v>0</v>
      </c>
      <c r="Q189" s="35">
        <f>Q191+Q192</f>
        <v>0</v>
      </c>
      <c r="R189" s="35">
        <f t="shared" si="818"/>
        <v>0</v>
      </c>
      <c r="S189" s="35">
        <f>S191+S192</f>
        <v>0</v>
      </c>
      <c r="T189" s="35">
        <f t="shared" si="819"/>
        <v>0</v>
      </c>
      <c r="U189" s="35">
        <f>U191+U192</f>
        <v>0</v>
      </c>
      <c r="V189" s="35">
        <f t="shared" si="820"/>
        <v>0</v>
      </c>
      <c r="W189" s="35">
        <f>W191+W192</f>
        <v>0</v>
      </c>
      <c r="X189" s="35">
        <f t="shared" si="821"/>
        <v>0</v>
      </c>
      <c r="Y189" s="35">
        <f>Y191+Y192</f>
        <v>0</v>
      </c>
      <c r="Z189" s="35">
        <f t="shared" si="822"/>
        <v>0</v>
      </c>
      <c r="AA189" s="46">
        <f>AA191+AA192</f>
        <v>0</v>
      </c>
      <c r="AB189" s="35">
        <f t="shared" si="823"/>
        <v>0</v>
      </c>
      <c r="AC189" s="35">
        <f t="shared" ref="AC189:AW189" si="839">AC191+AC192</f>
        <v>8208.7000000000007</v>
      </c>
      <c r="AD189" s="35">
        <f t="shared" ref="AD189:AF189" si="840">AD191+AD192</f>
        <v>0</v>
      </c>
      <c r="AE189" s="35">
        <f t="shared" si="786"/>
        <v>8208.7000000000007</v>
      </c>
      <c r="AF189" s="35">
        <f t="shared" si="840"/>
        <v>0</v>
      </c>
      <c r="AG189" s="35">
        <f t="shared" si="824"/>
        <v>8208.7000000000007</v>
      </c>
      <c r="AH189" s="35">
        <f t="shared" ref="AH189:AJ189" si="841">AH191+AH192</f>
        <v>0</v>
      </c>
      <c r="AI189" s="35">
        <f t="shared" si="825"/>
        <v>8208.7000000000007</v>
      </c>
      <c r="AJ189" s="35">
        <f t="shared" si="841"/>
        <v>0</v>
      </c>
      <c r="AK189" s="35">
        <f t="shared" si="826"/>
        <v>8208.7000000000007</v>
      </c>
      <c r="AL189" s="35">
        <f t="shared" ref="AL189:AN189" si="842">AL191+AL192</f>
        <v>0</v>
      </c>
      <c r="AM189" s="35">
        <f t="shared" si="827"/>
        <v>8208.7000000000007</v>
      </c>
      <c r="AN189" s="35">
        <f t="shared" si="842"/>
        <v>0</v>
      </c>
      <c r="AO189" s="35">
        <f t="shared" si="828"/>
        <v>8208.7000000000007</v>
      </c>
      <c r="AP189" s="35">
        <f t="shared" ref="AP189:AR189" si="843">AP191+AP192</f>
        <v>0</v>
      </c>
      <c r="AQ189" s="35">
        <f t="shared" si="829"/>
        <v>8208.7000000000007</v>
      </c>
      <c r="AR189" s="35">
        <f t="shared" si="843"/>
        <v>0</v>
      </c>
      <c r="AS189" s="35">
        <f t="shared" si="830"/>
        <v>8208.7000000000007</v>
      </c>
      <c r="AT189" s="46">
        <f t="shared" ref="AT189" si="844">AT191+AT192</f>
        <v>0</v>
      </c>
      <c r="AU189" s="35">
        <f t="shared" si="831"/>
        <v>8208.7000000000007</v>
      </c>
      <c r="AV189" s="35">
        <f t="shared" si="839"/>
        <v>0</v>
      </c>
      <c r="AW189" s="35">
        <f t="shared" si="839"/>
        <v>0</v>
      </c>
      <c r="AX189" s="35">
        <f t="shared" si="795"/>
        <v>0</v>
      </c>
      <c r="AY189" s="35">
        <f t="shared" ref="AY189:BA189" si="845">AY191+AY192</f>
        <v>0</v>
      </c>
      <c r="AZ189" s="35">
        <f t="shared" si="832"/>
        <v>0</v>
      </c>
      <c r="BA189" s="35">
        <f t="shared" si="845"/>
        <v>0</v>
      </c>
      <c r="BB189" s="35">
        <f t="shared" si="833"/>
        <v>0</v>
      </c>
      <c r="BC189" s="35">
        <f t="shared" ref="BC189:BE189" si="846">BC191+BC192</f>
        <v>0</v>
      </c>
      <c r="BD189" s="35">
        <f t="shared" si="834"/>
        <v>0</v>
      </c>
      <c r="BE189" s="35">
        <f t="shared" si="846"/>
        <v>0</v>
      </c>
      <c r="BF189" s="35">
        <f t="shared" si="835"/>
        <v>0</v>
      </c>
      <c r="BG189" s="35">
        <f t="shared" ref="BG189:BI189" si="847">BG191+BG192</f>
        <v>0</v>
      </c>
      <c r="BH189" s="35">
        <f t="shared" si="836"/>
        <v>0</v>
      </c>
      <c r="BI189" s="35">
        <f t="shared" si="847"/>
        <v>0</v>
      </c>
      <c r="BJ189" s="35">
        <f t="shared" si="837"/>
        <v>0</v>
      </c>
      <c r="BK189" s="46">
        <f t="shared" ref="BK189" si="848">BK191+BK192</f>
        <v>0</v>
      </c>
      <c r="BL189" s="35">
        <f t="shared" si="838"/>
        <v>0</v>
      </c>
      <c r="BM189" s="29"/>
      <c r="BO189" s="11"/>
    </row>
    <row r="190" spans="1:67" x14ac:dyDescent="0.3">
      <c r="A190" s="1"/>
      <c r="B190" s="59" t="s">
        <v>5</v>
      </c>
      <c r="C190" s="6"/>
      <c r="D190" s="3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78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46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46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46"/>
      <c r="BL190" s="35"/>
      <c r="BM190" s="29"/>
      <c r="BO190" s="11"/>
    </row>
    <row r="191" spans="1:67" hidden="1" x14ac:dyDescent="0.3">
      <c r="A191" s="1"/>
      <c r="B191" s="5" t="s">
        <v>6</v>
      </c>
      <c r="C191" s="43"/>
      <c r="D191" s="34">
        <v>0</v>
      </c>
      <c r="E191" s="35"/>
      <c r="F191" s="35">
        <f t="shared" si="774"/>
        <v>0</v>
      </c>
      <c r="G191" s="35"/>
      <c r="H191" s="35">
        <f t="shared" ref="H191:H193" si="849">F191+G191</f>
        <v>0</v>
      </c>
      <c r="I191" s="35"/>
      <c r="J191" s="35">
        <f t="shared" ref="J191:J193" si="850">H191+I191</f>
        <v>0</v>
      </c>
      <c r="K191" s="35"/>
      <c r="L191" s="35">
        <f t="shared" ref="L191:L193" si="851">J191+K191</f>
        <v>0</v>
      </c>
      <c r="M191" s="35"/>
      <c r="N191" s="35">
        <f t="shared" ref="N191:N193" si="852">L191+M191</f>
        <v>0</v>
      </c>
      <c r="O191" s="78"/>
      <c r="P191" s="35">
        <f t="shared" ref="P191:P193" si="853">N191+O191</f>
        <v>0</v>
      </c>
      <c r="Q191" s="35"/>
      <c r="R191" s="35">
        <f t="shared" ref="R191:R193" si="854">P191+Q191</f>
        <v>0</v>
      </c>
      <c r="S191" s="35"/>
      <c r="T191" s="35">
        <f t="shared" ref="T191:T193" si="855">R191+S191</f>
        <v>0</v>
      </c>
      <c r="U191" s="35"/>
      <c r="V191" s="35">
        <f t="shared" ref="V191:V193" si="856">T191+U191</f>
        <v>0</v>
      </c>
      <c r="W191" s="35"/>
      <c r="X191" s="35">
        <f t="shared" ref="X191:X193" si="857">V191+W191</f>
        <v>0</v>
      </c>
      <c r="Y191" s="35"/>
      <c r="Z191" s="35">
        <f t="shared" ref="Z191:Z193" si="858">X191+Y191</f>
        <v>0</v>
      </c>
      <c r="AA191" s="46"/>
      <c r="AB191" s="35">
        <f t="shared" ref="AB191:AB193" si="859">Z191+AA191</f>
        <v>0</v>
      </c>
      <c r="AC191" s="35">
        <v>2052.1999999999998</v>
      </c>
      <c r="AD191" s="35"/>
      <c r="AE191" s="35">
        <f t="shared" si="786"/>
        <v>2052.1999999999998</v>
      </c>
      <c r="AF191" s="35"/>
      <c r="AG191" s="35">
        <f t="shared" ref="AG191:AG193" si="860">AE191+AF191</f>
        <v>2052.1999999999998</v>
      </c>
      <c r="AH191" s="35"/>
      <c r="AI191" s="35">
        <f t="shared" ref="AI191:AI193" si="861">AG191+AH191</f>
        <v>2052.1999999999998</v>
      </c>
      <c r="AJ191" s="35"/>
      <c r="AK191" s="35">
        <f t="shared" ref="AK191:AK193" si="862">AI191+AJ191</f>
        <v>2052.1999999999998</v>
      </c>
      <c r="AL191" s="35"/>
      <c r="AM191" s="35">
        <f t="shared" ref="AM191:AM193" si="863">AK191+AL191</f>
        <v>2052.1999999999998</v>
      </c>
      <c r="AN191" s="35"/>
      <c r="AO191" s="35">
        <f t="shared" ref="AO191:AO193" si="864">AM191+AN191</f>
        <v>2052.1999999999998</v>
      </c>
      <c r="AP191" s="35"/>
      <c r="AQ191" s="35">
        <f t="shared" ref="AQ191:AQ193" si="865">AO191+AP191</f>
        <v>2052.1999999999998</v>
      </c>
      <c r="AR191" s="35"/>
      <c r="AS191" s="35">
        <f t="shared" ref="AS191:AS193" si="866">AQ191+AR191</f>
        <v>2052.1999999999998</v>
      </c>
      <c r="AT191" s="46"/>
      <c r="AU191" s="35">
        <f t="shared" ref="AU191:AU193" si="867">AS191+AT191</f>
        <v>2052.1999999999998</v>
      </c>
      <c r="AV191" s="35">
        <v>0</v>
      </c>
      <c r="AW191" s="35"/>
      <c r="AX191" s="35">
        <f t="shared" si="795"/>
        <v>0</v>
      </c>
      <c r="AY191" s="35"/>
      <c r="AZ191" s="35">
        <f t="shared" ref="AZ191:AZ193" si="868">AX191+AY191</f>
        <v>0</v>
      </c>
      <c r="BA191" s="35"/>
      <c r="BB191" s="35">
        <f t="shared" ref="BB191:BB193" si="869">AZ191+BA191</f>
        <v>0</v>
      </c>
      <c r="BC191" s="35"/>
      <c r="BD191" s="35">
        <f t="shared" ref="BD191:BD193" si="870">BB191+BC191</f>
        <v>0</v>
      </c>
      <c r="BE191" s="35"/>
      <c r="BF191" s="35">
        <f t="shared" ref="BF191:BF193" si="871">BD191+BE191</f>
        <v>0</v>
      </c>
      <c r="BG191" s="35"/>
      <c r="BH191" s="35">
        <f t="shared" ref="BH191:BH193" si="872">BF191+BG191</f>
        <v>0</v>
      </c>
      <c r="BI191" s="35"/>
      <c r="BJ191" s="35">
        <f t="shared" ref="BJ191:BJ193" si="873">BH191+BI191</f>
        <v>0</v>
      </c>
      <c r="BK191" s="46"/>
      <c r="BL191" s="35">
        <f t="shared" ref="BL191:BL193" si="874">BJ191+BK191</f>
        <v>0</v>
      </c>
      <c r="BM191" s="29" t="s">
        <v>277</v>
      </c>
      <c r="BN191" s="23" t="s">
        <v>50</v>
      </c>
      <c r="BO191" s="11"/>
    </row>
    <row r="192" spans="1:67" x14ac:dyDescent="0.3">
      <c r="A192" s="1"/>
      <c r="B192" s="59" t="s">
        <v>20</v>
      </c>
      <c r="C192" s="59"/>
      <c r="D192" s="34">
        <v>0</v>
      </c>
      <c r="E192" s="35"/>
      <c r="F192" s="35">
        <f t="shared" si="774"/>
        <v>0</v>
      </c>
      <c r="G192" s="35"/>
      <c r="H192" s="35">
        <f t="shared" si="849"/>
        <v>0</v>
      </c>
      <c r="I192" s="35"/>
      <c r="J192" s="35">
        <f t="shared" si="850"/>
        <v>0</v>
      </c>
      <c r="K192" s="35"/>
      <c r="L192" s="35">
        <f t="shared" si="851"/>
        <v>0</v>
      </c>
      <c r="M192" s="35"/>
      <c r="N192" s="35">
        <f t="shared" si="852"/>
        <v>0</v>
      </c>
      <c r="O192" s="78"/>
      <c r="P192" s="35">
        <f t="shared" si="853"/>
        <v>0</v>
      </c>
      <c r="Q192" s="35"/>
      <c r="R192" s="35">
        <f t="shared" si="854"/>
        <v>0</v>
      </c>
      <c r="S192" s="35"/>
      <c r="T192" s="35">
        <f t="shared" si="855"/>
        <v>0</v>
      </c>
      <c r="U192" s="35"/>
      <c r="V192" s="35">
        <f t="shared" si="856"/>
        <v>0</v>
      </c>
      <c r="W192" s="35"/>
      <c r="X192" s="35">
        <f t="shared" si="857"/>
        <v>0</v>
      </c>
      <c r="Y192" s="35"/>
      <c r="Z192" s="35">
        <f t="shared" si="858"/>
        <v>0</v>
      </c>
      <c r="AA192" s="46"/>
      <c r="AB192" s="35">
        <f t="shared" si="859"/>
        <v>0</v>
      </c>
      <c r="AC192" s="35">
        <v>6156.5</v>
      </c>
      <c r="AD192" s="35"/>
      <c r="AE192" s="35">
        <f t="shared" si="786"/>
        <v>6156.5</v>
      </c>
      <c r="AF192" s="35"/>
      <c r="AG192" s="35">
        <f t="shared" si="860"/>
        <v>6156.5</v>
      </c>
      <c r="AH192" s="35"/>
      <c r="AI192" s="35">
        <f t="shared" si="861"/>
        <v>6156.5</v>
      </c>
      <c r="AJ192" s="35"/>
      <c r="AK192" s="35">
        <f t="shared" si="862"/>
        <v>6156.5</v>
      </c>
      <c r="AL192" s="35"/>
      <c r="AM192" s="35">
        <f t="shared" si="863"/>
        <v>6156.5</v>
      </c>
      <c r="AN192" s="35"/>
      <c r="AO192" s="35">
        <f t="shared" si="864"/>
        <v>6156.5</v>
      </c>
      <c r="AP192" s="35"/>
      <c r="AQ192" s="35">
        <f t="shared" si="865"/>
        <v>6156.5</v>
      </c>
      <c r="AR192" s="35"/>
      <c r="AS192" s="35">
        <f t="shared" si="866"/>
        <v>6156.5</v>
      </c>
      <c r="AT192" s="46"/>
      <c r="AU192" s="35">
        <f t="shared" si="867"/>
        <v>6156.5</v>
      </c>
      <c r="AV192" s="35">
        <v>0</v>
      </c>
      <c r="AW192" s="35"/>
      <c r="AX192" s="35">
        <f t="shared" si="795"/>
        <v>0</v>
      </c>
      <c r="AY192" s="35"/>
      <c r="AZ192" s="35">
        <f t="shared" si="868"/>
        <v>0</v>
      </c>
      <c r="BA192" s="35"/>
      <c r="BB192" s="35">
        <f t="shared" si="869"/>
        <v>0</v>
      </c>
      <c r="BC192" s="35"/>
      <c r="BD192" s="35">
        <f t="shared" si="870"/>
        <v>0</v>
      </c>
      <c r="BE192" s="35"/>
      <c r="BF192" s="35">
        <f t="shared" si="871"/>
        <v>0</v>
      </c>
      <c r="BG192" s="35"/>
      <c r="BH192" s="35">
        <f t="shared" si="872"/>
        <v>0</v>
      </c>
      <c r="BI192" s="35"/>
      <c r="BJ192" s="35">
        <f t="shared" si="873"/>
        <v>0</v>
      </c>
      <c r="BK192" s="46"/>
      <c r="BL192" s="35">
        <f t="shared" si="874"/>
        <v>0</v>
      </c>
      <c r="BM192" s="29" t="s">
        <v>279</v>
      </c>
      <c r="BO192" s="11"/>
    </row>
    <row r="193" spans="1:67" ht="56.25" x14ac:dyDescent="0.3">
      <c r="A193" s="1" t="s">
        <v>180</v>
      </c>
      <c r="B193" s="59" t="s">
        <v>123</v>
      </c>
      <c r="C193" s="59" t="s">
        <v>110</v>
      </c>
      <c r="D193" s="34">
        <f>D195+D196</f>
        <v>235920.4</v>
      </c>
      <c r="E193" s="35">
        <f>E195+E196</f>
        <v>0</v>
      </c>
      <c r="F193" s="35">
        <f t="shared" si="774"/>
        <v>235920.4</v>
      </c>
      <c r="G193" s="35">
        <f>G195+G196</f>
        <v>0</v>
      </c>
      <c r="H193" s="35">
        <f t="shared" si="849"/>
        <v>235920.4</v>
      </c>
      <c r="I193" s="35">
        <f>I195+I196</f>
        <v>0</v>
      </c>
      <c r="J193" s="35">
        <f t="shared" si="850"/>
        <v>235920.4</v>
      </c>
      <c r="K193" s="35">
        <f>K195+K196</f>
        <v>0</v>
      </c>
      <c r="L193" s="35">
        <f t="shared" si="851"/>
        <v>235920.4</v>
      </c>
      <c r="M193" s="35">
        <f>M195+M196</f>
        <v>0</v>
      </c>
      <c r="N193" s="35">
        <f t="shared" si="852"/>
        <v>235920.4</v>
      </c>
      <c r="O193" s="78">
        <f>O195+O196</f>
        <v>-58980.1</v>
      </c>
      <c r="P193" s="35">
        <f t="shared" si="853"/>
        <v>176940.3</v>
      </c>
      <c r="Q193" s="35">
        <f>Q195+Q196</f>
        <v>0</v>
      </c>
      <c r="R193" s="35">
        <f t="shared" si="854"/>
        <v>176940.3</v>
      </c>
      <c r="S193" s="35">
        <f>S195+S196</f>
        <v>0</v>
      </c>
      <c r="T193" s="35">
        <f t="shared" si="855"/>
        <v>176940.3</v>
      </c>
      <c r="U193" s="35">
        <f>U195+U196</f>
        <v>0</v>
      </c>
      <c r="V193" s="35">
        <f t="shared" si="856"/>
        <v>176940.3</v>
      </c>
      <c r="W193" s="35">
        <f>W195+W196</f>
        <v>-176940.3</v>
      </c>
      <c r="X193" s="35">
        <f t="shared" si="857"/>
        <v>0</v>
      </c>
      <c r="Y193" s="35">
        <f>Y195+Y196</f>
        <v>0</v>
      </c>
      <c r="Z193" s="35">
        <f t="shared" si="858"/>
        <v>0</v>
      </c>
      <c r="AA193" s="46">
        <f>AA195+AA196</f>
        <v>0</v>
      </c>
      <c r="AB193" s="35">
        <f t="shared" si="859"/>
        <v>0</v>
      </c>
      <c r="AC193" s="35">
        <f t="shared" ref="AC193:AW193" si="875">AC195+AC196</f>
        <v>0</v>
      </c>
      <c r="AD193" s="35">
        <f t="shared" ref="AD193:AF193" si="876">AD195+AD196</f>
        <v>0</v>
      </c>
      <c r="AE193" s="35">
        <f t="shared" si="786"/>
        <v>0</v>
      </c>
      <c r="AF193" s="35">
        <f t="shared" si="876"/>
        <v>0</v>
      </c>
      <c r="AG193" s="35">
        <f t="shared" si="860"/>
        <v>0</v>
      </c>
      <c r="AH193" s="35">
        <f t="shared" ref="AH193:AJ193" si="877">AH195+AH196</f>
        <v>0</v>
      </c>
      <c r="AI193" s="35">
        <f t="shared" si="861"/>
        <v>0</v>
      </c>
      <c r="AJ193" s="35">
        <f t="shared" si="877"/>
        <v>0</v>
      </c>
      <c r="AK193" s="35">
        <f t="shared" si="862"/>
        <v>0</v>
      </c>
      <c r="AL193" s="35">
        <f t="shared" ref="AL193:AN193" si="878">AL195+AL196</f>
        <v>1433.318</v>
      </c>
      <c r="AM193" s="35">
        <f t="shared" si="863"/>
        <v>1433.318</v>
      </c>
      <c r="AN193" s="35">
        <f t="shared" si="878"/>
        <v>0</v>
      </c>
      <c r="AO193" s="35">
        <f t="shared" si="864"/>
        <v>1433.318</v>
      </c>
      <c r="AP193" s="35">
        <f t="shared" ref="AP193:AR193" si="879">AP195+AP196</f>
        <v>0</v>
      </c>
      <c r="AQ193" s="35">
        <f t="shared" si="865"/>
        <v>1433.318</v>
      </c>
      <c r="AR193" s="35">
        <f t="shared" si="879"/>
        <v>0</v>
      </c>
      <c r="AS193" s="35">
        <f t="shared" si="866"/>
        <v>1433.318</v>
      </c>
      <c r="AT193" s="46">
        <f t="shared" ref="AT193" si="880">AT195+AT196</f>
        <v>0</v>
      </c>
      <c r="AU193" s="35">
        <f t="shared" si="867"/>
        <v>1433.318</v>
      </c>
      <c r="AV193" s="35">
        <f t="shared" si="875"/>
        <v>0</v>
      </c>
      <c r="AW193" s="35">
        <f t="shared" si="875"/>
        <v>0</v>
      </c>
      <c r="AX193" s="35">
        <f t="shared" si="795"/>
        <v>0</v>
      </c>
      <c r="AY193" s="35">
        <f t="shared" ref="AY193:BA193" si="881">AY195+AY196</f>
        <v>0</v>
      </c>
      <c r="AZ193" s="35">
        <f t="shared" si="868"/>
        <v>0</v>
      </c>
      <c r="BA193" s="35">
        <f t="shared" si="881"/>
        <v>0</v>
      </c>
      <c r="BB193" s="35">
        <f t="shared" si="869"/>
        <v>0</v>
      </c>
      <c r="BC193" s="35">
        <f t="shared" ref="BC193:BE193" si="882">BC195+BC196</f>
        <v>0</v>
      </c>
      <c r="BD193" s="35">
        <f t="shared" si="870"/>
        <v>0</v>
      </c>
      <c r="BE193" s="35">
        <f t="shared" si="882"/>
        <v>57546.781999999999</v>
      </c>
      <c r="BF193" s="35">
        <f t="shared" si="871"/>
        <v>57546.781999999999</v>
      </c>
      <c r="BG193" s="35">
        <f t="shared" ref="BG193:BI193" si="883">BG195+BG196</f>
        <v>0</v>
      </c>
      <c r="BH193" s="35">
        <f t="shared" si="872"/>
        <v>57546.781999999999</v>
      </c>
      <c r="BI193" s="35">
        <f t="shared" si="883"/>
        <v>176940.3</v>
      </c>
      <c r="BJ193" s="35">
        <f t="shared" si="873"/>
        <v>234487.08199999999</v>
      </c>
      <c r="BK193" s="46">
        <f t="shared" ref="BK193" si="884">BK195+BK196</f>
        <v>0</v>
      </c>
      <c r="BL193" s="35">
        <f t="shared" si="874"/>
        <v>234487.08199999999</v>
      </c>
      <c r="BM193" s="29"/>
      <c r="BO193" s="11"/>
    </row>
    <row r="194" spans="1:67" x14ac:dyDescent="0.3">
      <c r="A194" s="1"/>
      <c r="B194" s="59" t="s">
        <v>5</v>
      </c>
      <c r="C194" s="6"/>
      <c r="D194" s="3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78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46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46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46"/>
      <c r="BL194" s="35"/>
      <c r="BM194" s="29"/>
      <c r="BO194" s="11"/>
    </row>
    <row r="195" spans="1:67" hidden="1" x14ac:dyDescent="0.3">
      <c r="A195" s="1"/>
      <c r="B195" s="5" t="s">
        <v>6</v>
      </c>
      <c r="C195" s="43"/>
      <c r="D195" s="34">
        <v>58980.1</v>
      </c>
      <c r="E195" s="35"/>
      <c r="F195" s="35">
        <f t="shared" si="774"/>
        <v>58980.1</v>
      </c>
      <c r="G195" s="35"/>
      <c r="H195" s="35">
        <f t="shared" ref="H195:H197" si="885">F195+G195</f>
        <v>58980.1</v>
      </c>
      <c r="I195" s="35"/>
      <c r="J195" s="35">
        <f t="shared" ref="J195:J197" si="886">H195+I195</f>
        <v>58980.1</v>
      </c>
      <c r="K195" s="35"/>
      <c r="L195" s="35">
        <f t="shared" ref="L195:L197" si="887">J195+K195</f>
        <v>58980.1</v>
      </c>
      <c r="M195" s="35"/>
      <c r="N195" s="35">
        <f t="shared" ref="N195:N197" si="888">L195+M195</f>
        <v>58980.1</v>
      </c>
      <c r="O195" s="78">
        <v>-58980.1</v>
      </c>
      <c r="P195" s="35">
        <f t="shared" ref="P195:P197" si="889">N195+O195</f>
        <v>0</v>
      </c>
      <c r="Q195" s="35"/>
      <c r="R195" s="35">
        <f t="shared" ref="R195:R197" si="890">P195+Q195</f>
        <v>0</v>
      </c>
      <c r="S195" s="35"/>
      <c r="T195" s="35">
        <f t="shared" ref="T195:T197" si="891">R195+S195</f>
        <v>0</v>
      </c>
      <c r="U195" s="35"/>
      <c r="V195" s="35">
        <f t="shared" ref="V195:V197" si="892">T195+U195</f>
        <v>0</v>
      </c>
      <c r="W195" s="35"/>
      <c r="X195" s="35">
        <f t="shared" ref="X195:X197" si="893">V195+W195</f>
        <v>0</v>
      </c>
      <c r="Y195" s="35"/>
      <c r="Z195" s="35">
        <f t="shared" ref="Z195:Z197" si="894">X195+Y195</f>
        <v>0</v>
      </c>
      <c r="AA195" s="46"/>
      <c r="AB195" s="35">
        <f t="shared" ref="AB195:AB197" si="895">Z195+AA195</f>
        <v>0</v>
      </c>
      <c r="AC195" s="35">
        <v>0</v>
      </c>
      <c r="AD195" s="35"/>
      <c r="AE195" s="35">
        <f t="shared" si="786"/>
        <v>0</v>
      </c>
      <c r="AF195" s="35"/>
      <c r="AG195" s="35">
        <f t="shared" ref="AG195:AG197" si="896">AE195+AF195</f>
        <v>0</v>
      </c>
      <c r="AH195" s="35"/>
      <c r="AI195" s="35">
        <f t="shared" ref="AI195:AI197" si="897">AG195+AH195</f>
        <v>0</v>
      </c>
      <c r="AJ195" s="35"/>
      <c r="AK195" s="35">
        <f t="shared" ref="AK195:AK197" si="898">AI195+AJ195</f>
        <v>0</v>
      </c>
      <c r="AL195" s="35">
        <v>1433.318</v>
      </c>
      <c r="AM195" s="35">
        <f t="shared" ref="AM195:AM197" si="899">AK195+AL195</f>
        <v>1433.318</v>
      </c>
      <c r="AN195" s="35"/>
      <c r="AO195" s="35">
        <f t="shared" ref="AO195:AO197" si="900">AM195+AN195</f>
        <v>1433.318</v>
      </c>
      <c r="AP195" s="35"/>
      <c r="AQ195" s="35">
        <f t="shared" ref="AQ195:AQ197" si="901">AO195+AP195</f>
        <v>1433.318</v>
      </c>
      <c r="AR195" s="35"/>
      <c r="AS195" s="35">
        <f t="shared" ref="AS195:AS197" si="902">AQ195+AR195</f>
        <v>1433.318</v>
      </c>
      <c r="AT195" s="46"/>
      <c r="AU195" s="35">
        <f t="shared" ref="AU195:AU197" si="903">AS195+AT195</f>
        <v>1433.318</v>
      </c>
      <c r="AV195" s="35">
        <v>0</v>
      </c>
      <c r="AW195" s="35"/>
      <c r="AX195" s="35">
        <f t="shared" si="795"/>
        <v>0</v>
      </c>
      <c r="AY195" s="35"/>
      <c r="AZ195" s="35">
        <f t="shared" ref="AZ195:AZ197" si="904">AX195+AY195</f>
        <v>0</v>
      </c>
      <c r="BA195" s="35"/>
      <c r="BB195" s="35">
        <f t="shared" ref="BB195:BB197" si="905">AZ195+BA195</f>
        <v>0</v>
      </c>
      <c r="BC195" s="35"/>
      <c r="BD195" s="35">
        <f t="shared" ref="BD195:BD197" si="906">BB195+BC195</f>
        <v>0</v>
      </c>
      <c r="BE195" s="35">
        <v>57546.781999999999</v>
      </c>
      <c r="BF195" s="35">
        <f t="shared" ref="BF195:BF197" si="907">BD195+BE195</f>
        <v>57546.781999999999</v>
      </c>
      <c r="BG195" s="35"/>
      <c r="BH195" s="35">
        <f t="shared" ref="BH195:BH197" si="908">BF195+BG195</f>
        <v>57546.781999999999</v>
      </c>
      <c r="BI195" s="35"/>
      <c r="BJ195" s="35">
        <f t="shared" ref="BJ195:BJ197" si="909">BH195+BI195</f>
        <v>57546.781999999999</v>
      </c>
      <c r="BK195" s="46"/>
      <c r="BL195" s="35">
        <f t="shared" ref="BL195:BL197" si="910">BJ195+BK195</f>
        <v>57546.781999999999</v>
      </c>
      <c r="BM195" s="29" t="s">
        <v>278</v>
      </c>
      <c r="BN195" s="23" t="s">
        <v>50</v>
      </c>
      <c r="BO195" s="11"/>
    </row>
    <row r="196" spans="1:67" x14ac:dyDescent="0.3">
      <c r="A196" s="1"/>
      <c r="B196" s="59" t="s">
        <v>20</v>
      </c>
      <c r="C196" s="59"/>
      <c r="D196" s="34">
        <v>176940.3</v>
      </c>
      <c r="E196" s="35"/>
      <c r="F196" s="35">
        <f t="shared" si="774"/>
        <v>176940.3</v>
      </c>
      <c r="G196" s="35"/>
      <c r="H196" s="35">
        <f t="shared" si="885"/>
        <v>176940.3</v>
      </c>
      <c r="I196" s="35"/>
      <c r="J196" s="35">
        <f t="shared" si="886"/>
        <v>176940.3</v>
      </c>
      <c r="K196" s="35"/>
      <c r="L196" s="35">
        <f t="shared" si="887"/>
        <v>176940.3</v>
      </c>
      <c r="M196" s="35"/>
      <c r="N196" s="35">
        <f t="shared" si="888"/>
        <v>176940.3</v>
      </c>
      <c r="O196" s="78"/>
      <c r="P196" s="35">
        <f t="shared" si="889"/>
        <v>176940.3</v>
      </c>
      <c r="Q196" s="35"/>
      <c r="R196" s="35">
        <f t="shared" si="890"/>
        <v>176940.3</v>
      </c>
      <c r="S196" s="35"/>
      <c r="T196" s="35">
        <f t="shared" si="891"/>
        <v>176940.3</v>
      </c>
      <c r="U196" s="35"/>
      <c r="V196" s="35">
        <f t="shared" si="892"/>
        <v>176940.3</v>
      </c>
      <c r="W196" s="35">
        <v>-176940.3</v>
      </c>
      <c r="X196" s="35">
        <f t="shared" si="893"/>
        <v>0</v>
      </c>
      <c r="Y196" s="35"/>
      <c r="Z196" s="35">
        <f t="shared" si="894"/>
        <v>0</v>
      </c>
      <c r="AA196" s="46"/>
      <c r="AB196" s="35">
        <f t="shared" si="895"/>
        <v>0</v>
      </c>
      <c r="AC196" s="35">
        <v>0</v>
      </c>
      <c r="AD196" s="35"/>
      <c r="AE196" s="35">
        <f t="shared" si="786"/>
        <v>0</v>
      </c>
      <c r="AF196" s="35"/>
      <c r="AG196" s="35">
        <f t="shared" si="896"/>
        <v>0</v>
      </c>
      <c r="AH196" s="35"/>
      <c r="AI196" s="35">
        <f t="shared" si="897"/>
        <v>0</v>
      </c>
      <c r="AJ196" s="35"/>
      <c r="AK196" s="35">
        <f t="shared" si="898"/>
        <v>0</v>
      </c>
      <c r="AL196" s="35"/>
      <c r="AM196" s="35">
        <f t="shared" si="899"/>
        <v>0</v>
      </c>
      <c r="AN196" s="35"/>
      <c r="AO196" s="35">
        <f t="shared" si="900"/>
        <v>0</v>
      </c>
      <c r="AP196" s="35"/>
      <c r="AQ196" s="35">
        <f t="shared" si="901"/>
        <v>0</v>
      </c>
      <c r="AR196" s="35"/>
      <c r="AS196" s="35">
        <f t="shared" si="902"/>
        <v>0</v>
      </c>
      <c r="AT196" s="46"/>
      <c r="AU196" s="35">
        <f t="shared" si="903"/>
        <v>0</v>
      </c>
      <c r="AV196" s="35">
        <v>0</v>
      </c>
      <c r="AW196" s="35"/>
      <c r="AX196" s="35">
        <f t="shared" si="795"/>
        <v>0</v>
      </c>
      <c r="AY196" s="35"/>
      <c r="AZ196" s="35">
        <f t="shared" si="904"/>
        <v>0</v>
      </c>
      <c r="BA196" s="35"/>
      <c r="BB196" s="35">
        <f t="shared" si="905"/>
        <v>0</v>
      </c>
      <c r="BC196" s="35"/>
      <c r="BD196" s="35">
        <f t="shared" si="906"/>
        <v>0</v>
      </c>
      <c r="BE196" s="35"/>
      <c r="BF196" s="35">
        <f t="shared" si="907"/>
        <v>0</v>
      </c>
      <c r="BG196" s="35"/>
      <c r="BH196" s="35">
        <f t="shared" si="908"/>
        <v>0</v>
      </c>
      <c r="BI196" s="35">
        <v>176940.3</v>
      </c>
      <c r="BJ196" s="35">
        <f t="shared" si="909"/>
        <v>176940.3</v>
      </c>
      <c r="BK196" s="46"/>
      <c r="BL196" s="35">
        <f t="shared" si="910"/>
        <v>176940.3</v>
      </c>
      <c r="BM196" s="29" t="s">
        <v>279</v>
      </c>
      <c r="BO196" s="11"/>
    </row>
    <row r="197" spans="1:67" ht="56.25" x14ac:dyDescent="0.3">
      <c r="A197" s="1" t="s">
        <v>181</v>
      </c>
      <c r="B197" s="59" t="s">
        <v>124</v>
      </c>
      <c r="C197" s="59" t="s">
        <v>110</v>
      </c>
      <c r="D197" s="34">
        <f>D199+D200</f>
        <v>270720.40000000002</v>
      </c>
      <c r="E197" s="35">
        <f>E199+E200</f>
        <v>0</v>
      </c>
      <c r="F197" s="35">
        <f t="shared" si="774"/>
        <v>270720.40000000002</v>
      </c>
      <c r="G197" s="35">
        <f>G199+G200</f>
        <v>0</v>
      </c>
      <c r="H197" s="35">
        <f t="shared" si="885"/>
        <v>270720.40000000002</v>
      </c>
      <c r="I197" s="35">
        <f>I199+I200</f>
        <v>0</v>
      </c>
      <c r="J197" s="35">
        <f t="shared" si="886"/>
        <v>270720.40000000002</v>
      </c>
      <c r="K197" s="35">
        <f>K199+K200+K201</f>
        <v>0</v>
      </c>
      <c r="L197" s="35">
        <f t="shared" si="887"/>
        <v>270720.40000000002</v>
      </c>
      <c r="M197" s="35">
        <f>M199+M200+M201</f>
        <v>0</v>
      </c>
      <c r="N197" s="35">
        <f t="shared" si="888"/>
        <v>270720.40000000002</v>
      </c>
      <c r="O197" s="78">
        <f>O199+O200+O201</f>
        <v>14029.483000000007</v>
      </c>
      <c r="P197" s="35">
        <f t="shared" si="889"/>
        <v>284749.88300000003</v>
      </c>
      <c r="Q197" s="35">
        <f>Q199+Q200+Q201</f>
        <v>0</v>
      </c>
      <c r="R197" s="35">
        <f t="shared" si="890"/>
        <v>284749.88300000003</v>
      </c>
      <c r="S197" s="35">
        <f>S199+S200+S201</f>
        <v>0</v>
      </c>
      <c r="T197" s="35">
        <f t="shared" si="891"/>
        <v>284749.88300000003</v>
      </c>
      <c r="U197" s="35">
        <f>U199+U200+U201</f>
        <v>0</v>
      </c>
      <c r="V197" s="35">
        <f t="shared" si="892"/>
        <v>284749.88300000003</v>
      </c>
      <c r="W197" s="35">
        <f>W199+W200+W201</f>
        <v>0</v>
      </c>
      <c r="X197" s="35">
        <f t="shared" si="893"/>
        <v>284749.88300000003</v>
      </c>
      <c r="Y197" s="35">
        <f>Y199+Y200+Y201</f>
        <v>0</v>
      </c>
      <c r="Z197" s="35">
        <f t="shared" si="894"/>
        <v>284749.88300000003</v>
      </c>
      <c r="AA197" s="46">
        <f>AA199+AA200+AA201</f>
        <v>-14552.05</v>
      </c>
      <c r="AB197" s="35">
        <f t="shared" si="895"/>
        <v>270197.83300000004</v>
      </c>
      <c r="AC197" s="35">
        <f t="shared" ref="AC197:AW197" si="911">AC199+AC200</f>
        <v>0</v>
      </c>
      <c r="AD197" s="35">
        <f t="shared" ref="AD197:AF197" si="912">AD199+AD200</f>
        <v>0</v>
      </c>
      <c r="AE197" s="35">
        <f t="shared" si="786"/>
        <v>0</v>
      </c>
      <c r="AF197" s="35">
        <f t="shared" si="912"/>
        <v>0</v>
      </c>
      <c r="AG197" s="35">
        <f t="shared" si="896"/>
        <v>0</v>
      </c>
      <c r="AH197" s="35">
        <f t="shared" ref="AH197" si="913">AH199+AH200</f>
        <v>0</v>
      </c>
      <c r="AI197" s="35">
        <f t="shared" si="897"/>
        <v>0</v>
      </c>
      <c r="AJ197" s="35">
        <f>AJ199+AJ200+AJ201</f>
        <v>0</v>
      </c>
      <c r="AK197" s="35">
        <f t="shared" si="898"/>
        <v>0</v>
      </c>
      <c r="AL197" s="35">
        <f>AL199+AL200+AL201</f>
        <v>0</v>
      </c>
      <c r="AM197" s="35">
        <f t="shared" si="899"/>
        <v>0</v>
      </c>
      <c r="AN197" s="35">
        <f>AN199+AN200+AN201</f>
        <v>0</v>
      </c>
      <c r="AO197" s="35">
        <f t="shared" si="900"/>
        <v>0</v>
      </c>
      <c r="AP197" s="35">
        <f>AP199+AP200+AP201</f>
        <v>135331.242</v>
      </c>
      <c r="AQ197" s="35">
        <f t="shared" si="901"/>
        <v>135331.242</v>
      </c>
      <c r="AR197" s="35">
        <f>AR199+AR200+AR201</f>
        <v>0</v>
      </c>
      <c r="AS197" s="35">
        <f t="shared" si="902"/>
        <v>135331.242</v>
      </c>
      <c r="AT197" s="46">
        <f>AT199+AT200+AT201</f>
        <v>0</v>
      </c>
      <c r="AU197" s="35">
        <f t="shared" si="903"/>
        <v>135331.242</v>
      </c>
      <c r="AV197" s="35">
        <f t="shared" si="911"/>
        <v>0</v>
      </c>
      <c r="AW197" s="35">
        <f t="shared" si="911"/>
        <v>0</v>
      </c>
      <c r="AX197" s="35">
        <f t="shared" si="795"/>
        <v>0</v>
      </c>
      <c r="AY197" s="35">
        <f t="shared" ref="AY197:BA197" si="914">AY199+AY200</f>
        <v>0</v>
      </c>
      <c r="AZ197" s="35">
        <f t="shared" si="904"/>
        <v>0</v>
      </c>
      <c r="BA197" s="35">
        <f t="shared" si="914"/>
        <v>0</v>
      </c>
      <c r="BB197" s="35">
        <f t="shared" si="905"/>
        <v>0</v>
      </c>
      <c r="BC197" s="35">
        <f>BC199+BC200+BC201</f>
        <v>0</v>
      </c>
      <c r="BD197" s="35">
        <f t="shared" si="906"/>
        <v>0</v>
      </c>
      <c r="BE197" s="35">
        <f>BE199+BE200+BE201</f>
        <v>0</v>
      </c>
      <c r="BF197" s="35">
        <f t="shared" si="907"/>
        <v>0</v>
      </c>
      <c r="BG197" s="35">
        <f>BG199+BG200+BG201</f>
        <v>0</v>
      </c>
      <c r="BH197" s="35">
        <f t="shared" si="908"/>
        <v>0</v>
      </c>
      <c r="BI197" s="35">
        <f>BI199+BI200+BI201</f>
        <v>0</v>
      </c>
      <c r="BJ197" s="35">
        <f t="shared" si="909"/>
        <v>0</v>
      </c>
      <c r="BK197" s="46">
        <f>BK199+BK200+BK201</f>
        <v>0</v>
      </c>
      <c r="BL197" s="35">
        <f t="shared" si="910"/>
        <v>0</v>
      </c>
      <c r="BM197" s="29"/>
      <c r="BO197" s="11"/>
    </row>
    <row r="198" spans="1:67" x14ac:dyDescent="0.3">
      <c r="A198" s="1"/>
      <c r="B198" s="59" t="s">
        <v>5</v>
      </c>
      <c r="C198" s="59"/>
      <c r="D198" s="3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78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46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46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46"/>
      <c r="BL198" s="35"/>
      <c r="BM198" s="29"/>
      <c r="BO198" s="11"/>
    </row>
    <row r="199" spans="1:67" hidden="1" x14ac:dyDescent="0.3">
      <c r="A199" s="1"/>
      <c r="B199" s="43" t="s">
        <v>6</v>
      </c>
      <c r="C199" s="43"/>
      <c r="D199" s="34">
        <v>67680.100000000006</v>
      </c>
      <c r="E199" s="35"/>
      <c r="F199" s="35">
        <f t="shared" si="774"/>
        <v>67680.100000000006</v>
      </c>
      <c r="G199" s="35"/>
      <c r="H199" s="35">
        <f t="shared" ref="H199:H202" si="915">F199+G199</f>
        <v>67680.100000000006</v>
      </c>
      <c r="I199" s="35"/>
      <c r="J199" s="35">
        <f t="shared" ref="J199:J202" si="916">H199+I199</f>
        <v>67680.100000000006</v>
      </c>
      <c r="K199" s="35">
        <f>11520.4-11520.4</f>
        <v>0</v>
      </c>
      <c r="L199" s="35">
        <f t="shared" ref="L199:L202" si="917">J199+K199</f>
        <v>67680.100000000006</v>
      </c>
      <c r="M199" s="35">
        <f>11520.4-11520.4</f>
        <v>0</v>
      </c>
      <c r="N199" s="35">
        <f t="shared" ref="N199:N202" si="918">L199+M199</f>
        <v>67680.100000000006</v>
      </c>
      <c r="O199" s="78">
        <f>-52930.217+10800</f>
        <v>-42130.216999999997</v>
      </c>
      <c r="P199" s="35">
        <f t="shared" ref="P199:P202" si="919">N199+O199</f>
        <v>25549.883000000009</v>
      </c>
      <c r="Q199" s="35"/>
      <c r="R199" s="35">
        <f t="shared" ref="R199:R202" si="920">P199+Q199</f>
        <v>25549.883000000009</v>
      </c>
      <c r="S199" s="35"/>
      <c r="T199" s="35">
        <f t="shared" ref="T199:T202" si="921">R199+S199</f>
        <v>25549.883000000009</v>
      </c>
      <c r="U199" s="35"/>
      <c r="V199" s="35">
        <f t="shared" ref="V199:V202" si="922">T199+U199</f>
        <v>25549.883000000009</v>
      </c>
      <c r="W199" s="35"/>
      <c r="X199" s="35">
        <f t="shared" ref="X199:X202" si="923">V199+W199</f>
        <v>25549.883000000009</v>
      </c>
      <c r="Y199" s="35"/>
      <c r="Z199" s="35">
        <f t="shared" ref="Z199:Z202" si="924">X199+Y199</f>
        <v>25549.883000000009</v>
      </c>
      <c r="AA199" s="46">
        <v>-14552.05</v>
      </c>
      <c r="AB199" s="35">
        <f t="shared" ref="AB199:AB202" si="925">Z199+AA199</f>
        <v>10997.83300000001</v>
      </c>
      <c r="AC199" s="35">
        <v>0</v>
      </c>
      <c r="AD199" s="35"/>
      <c r="AE199" s="35">
        <f t="shared" si="786"/>
        <v>0</v>
      </c>
      <c r="AF199" s="35"/>
      <c r="AG199" s="35">
        <f t="shared" ref="AG199:AG202" si="926">AE199+AF199</f>
        <v>0</v>
      </c>
      <c r="AH199" s="35"/>
      <c r="AI199" s="35">
        <f t="shared" ref="AI199:AI202" si="927">AG199+AH199</f>
        <v>0</v>
      </c>
      <c r="AJ199" s="35"/>
      <c r="AK199" s="35">
        <f t="shared" ref="AK199:AK202" si="928">AI199+AJ199</f>
        <v>0</v>
      </c>
      <c r="AL199" s="35"/>
      <c r="AM199" s="35">
        <f t="shared" ref="AM199:AM202" si="929">AK199+AL199</f>
        <v>0</v>
      </c>
      <c r="AN199" s="35"/>
      <c r="AO199" s="35">
        <f t="shared" ref="AO199:AO202" si="930">AM199+AN199</f>
        <v>0</v>
      </c>
      <c r="AP199" s="35">
        <v>23039.741999999998</v>
      </c>
      <c r="AQ199" s="35">
        <f t="shared" ref="AQ199:AQ202" si="931">AO199+AP199</f>
        <v>23039.741999999998</v>
      </c>
      <c r="AR199" s="35"/>
      <c r="AS199" s="35">
        <f t="shared" ref="AS199:AS202" si="932">AQ199+AR199</f>
        <v>23039.741999999998</v>
      </c>
      <c r="AT199" s="46"/>
      <c r="AU199" s="35">
        <f t="shared" ref="AU199:AU202" si="933">AS199+AT199</f>
        <v>23039.741999999998</v>
      </c>
      <c r="AV199" s="35">
        <v>0</v>
      </c>
      <c r="AW199" s="35"/>
      <c r="AX199" s="35">
        <f t="shared" si="795"/>
        <v>0</v>
      </c>
      <c r="AY199" s="35"/>
      <c r="AZ199" s="35">
        <f t="shared" ref="AZ199:AZ202" si="934">AX199+AY199</f>
        <v>0</v>
      </c>
      <c r="BA199" s="35"/>
      <c r="BB199" s="35">
        <f t="shared" ref="BB199:BB202" si="935">AZ199+BA199</f>
        <v>0</v>
      </c>
      <c r="BC199" s="35"/>
      <c r="BD199" s="35">
        <f t="shared" ref="BD199:BD202" si="936">BB199+BC199</f>
        <v>0</v>
      </c>
      <c r="BE199" s="35"/>
      <c r="BF199" s="35">
        <f t="shared" ref="BF199:BF202" si="937">BD199+BE199</f>
        <v>0</v>
      </c>
      <c r="BG199" s="35"/>
      <c r="BH199" s="35">
        <f t="shared" ref="BH199:BH202" si="938">BF199+BG199</f>
        <v>0</v>
      </c>
      <c r="BI199" s="35"/>
      <c r="BJ199" s="35">
        <f t="shared" ref="BJ199:BJ202" si="939">BH199+BI199</f>
        <v>0</v>
      </c>
      <c r="BK199" s="46"/>
      <c r="BL199" s="35">
        <f t="shared" ref="BL199:BL202" si="940">BJ199+BK199</f>
        <v>0</v>
      </c>
      <c r="BM199" s="29" t="s">
        <v>336</v>
      </c>
      <c r="BN199" s="23" t="s">
        <v>50</v>
      </c>
      <c r="BO199" s="11"/>
    </row>
    <row r="200" spans="1:67" x14ac:dyDescent="0.3">
      <c r="A200" s="1"/>
      <c r="B200" s="59" t="s">
        <v>20</v>
      </c>
      <c r="C200" s="59"/>
      <c r="D200" s="34">
        <v>203040.3</v>
      </c>
      <c r="E200" s="35"/>
      <c r="F200" s="35">
        <f t="shared" si="774"/>
        <v>203040.3</v>
      </c>
      <c r="G200" s="35"/>
      <c r="H200" s="35">
        <f t="shared" si="915"/>
        <v>203040.3</v>
      </c>
      <c r="I200" s="35"/>
      <c r="J200" s="35">
        <f t="shared" si="916"/>
        <v>203040.3</v>
      </c>
      <c r="K200" s="35"/>
      <c r="L200" s="35">
        <f t="shared" si="917"/>
        <v>203040.3</v>
      </c>
      <c r="M200" s="35"/>
      <c r="N200" s="35">
        <f t="shared" si="918"/>
        <v>203040.3</v>
      </c>
      <c r="O200" s="78">
        <f>-203040.3+2700</f>
        <v>-200340.3</v>
      </c>
      <c r="P200" s="35">
        <f t="shared" si="919"/>
        <v>2700</v>
      </c>
      <c r="Q200" s="35"/>
      <c r="R200" s="35">
        <f t="shared" si="920"/>
        <v>2700</v>
      </c>
      <c r="S200" s="35"/>
      <c r="T200" s="35">
        <f t="shared" si="921"/>
        <v>2700</v>
      </c>
      <c r="U200" s="35"/>
      <c r="V200" s="35">
        <f t="shared" si="922"/>
        <v>2700</v>
      </c>
      <c r="W200" s="35"/>
      <c r="X200" s="35">
        <f t="shared" si="923"/>
        <v>2700</v>
      </c>
      <c r="Y200" s="35"/>
      <c r="Z200" s="35">
        <f t="shared" si="924"/>
        <v>2700</v>
      </c>
      <c r="AA200" s="46"/>
      <c r="AB200" s="35">
        <f t="shared" si="925"/>
        <v>2700</v>
      </c>
      <c r="AC200" s="35">
        <v>0</v>
      </c>
      <c r="AD200" s="35"/>
      <c r="AE200" s="35">
        <f t="shared" si="786"/>
        <v>0</v>
      </c>
      <c r="AF200" s="35"/>
      <c r="AG200" s="35">
        <f t="shared" si="926"/>
        <v>0</v>
      </c>
      <c r="AH200" s="35"/>
      <c r="AI200" s="35">
        <f t="shared" si="927"/>
        <v>0</v>
      </c>
      <c r="AJ200" s="35"/>
      <c r="AK200" s="35">
        <f t="shared" si="928"/>
        <v>0</v>
      </c>
      <c r="AL200" s="35"/>
      <c r="AM200" s="35">
        <f t="shared" si="929"/>
        <v>0</v>
      </c>
      <c r="AN200" s="35"/>
      <c r="AO200" s="35">
        <f t="shared" si="930"/>
        <v>0</v>
      </c>
      <c r="AP200" s="35">
        <v>112291.5</v>
      </c>
      <c r="AQ200" s="35">
        <f t="shared" si="931"/>
        <v>112291.5</v>
      </c>
      <c r="AR200" s="35"/>
      <c r="AS200" s="35">
        <f t="shared" si="932"/>
        <v>112291.5</v>
      </c>
      <c r="AT200" s="46"/>
      <c r="AU200" s="35">
        <f t="shared" si="933"/>
        <v>112291.5</v>
      </c>
      <c r="AV200" s="35">
        <v>0</v>
      </c>
      <c r="AW200" s="35"/>
      <c r="AX200" s="35">
        <f t="shared" si="795"/>
        <v>0</v>
      </c>
      <c r="AY200" s="35"/>
      <c r="AZ200" s="35">
        <f t="shared" si="934"/>
        <v>0</v>
      </c>
      <c r="BA200" s="35"/>
      <c r="BB200" s="35">
        <f t="shared" si="935"/>
        <v>0</v>
      </c>
      <c r="BC200" s="35"/>
      <c r="BD200" s="35">
        <f t="shared" si="936"/>
        <v>0</v>
      </c>
      <c r="BE200" s="35"/>
      <c r="BF200" s="35">
        <f t="shared" si="937"/>
        <v>0</v>
      </c>
      <c r="BG200" s="35"/>
      <c r="BH200" s="35">
        <f t="shared" si="938"/>
        <v>0</v>
      </c>
      <c r="BI200" s="35"/>
      <c r="BJ200" s="35">
        <f t="shared" si="939"/>
        <v>0</v>
      </c>
      <c r="BK200" s="46"/>
      <c r="BL200" s="35">
        <f t="shared" si="940"/>
        <v>0</v>
      </c>
      <c r="BM200" s="29" t="s">
        <v>279</v>
      </c>
      <c r="BO200" s="11"/>
    </row>
    <row r="201" spans="1:67" x14ac:dyDescent="0.3">
      <c r="A201" s="1"/>
      <c r="B201" s="59" t="s">
        <v>19</v>
      </c>
      <c r="C201" s="59"/>
      <c r="D201" s="34"/>
      <c r="E201" s="35"/>
      <c r="F201" s="35"/>
      <c r="G201" s="35"/>
      <c r="H201" s="35"/>
      <c r="I201" s="35"/>
      <c r="J201" s="35"/>
      <c r="K201" s="35"/>
      <c r="L201" s="35">
        <f t="shared" si="917"/>
        <v>0</v>
      </c>
      <c r="M201" s="35"/>
      <c r="N201" s="35">
        <f t="shared" si="918"/>
        <v>0</v>
      </c>
      <c r="O201" s="78">
        <v>256500</v>
      </c>
      <c r="P201" s="35">
        <f t="shared" si="919"/>
        <v>256500</v>
      </c>
      <c r="Q201" s="35"/>
      <c r="R201" s="35">
        <f t="shared" si="920"/>
        <v>256500</v>
      </c>
      <c r="S201" s="35"/>
      <c r="T201" s="35">
        <f t="shared" si="921"/>
        <v>256500</v>
      </c>
      <c r="U201" s="35"/>
      <c r="V201" s="35">
        <f t="shared" si="922"/>
        <v>256500</v>
      </c>
      <c r="W201" s="35"/>
      <c r="X201" s="35">
        <f t="shared" si="923"/>
        <v>256500</v>
      </c>
      <c r="Y201" s="35"/>
      <c r="Z201" s="35">
        <f t="shared" si="924"/>
        <v>256500</v>
      </c>
      <c r="AA201" s="46"/>
      <c r="AB201" s="35">
        <f t="shared" si="925"/>
        <v>256500</v>
      </c>
      <c r="AC201" s="35"/>
      <c r="AD201" s="35"/>
      <c r="AE201" s="35"/>
      <c r="AF201" s="35"/>
      <c r="AG201" s="35"/>
      <c r="AH201" s="35"/>
      <c r="AI201" s="35"/>
      <c r="AJ201" s="35"/>
      <c r="AK201" s="35">
        <f t="shared" si="928"/>
        <v>0</v>
      </c>
      <c r="AL201" s="35"/>
      <c r="AM201" s="35">
        <f t="shared" si="929"/>
        <v>0</v>
      </c>
      <c r="AN201" s="35"/>
      <c r="AO201" s="35">
        <f t="shared" si="930"/>
        <v>0</v>
      </c>
      <c r="AP201" s="35"/>
      <c r="AQ201" s="35">
        <f t="shared" si="931"/>
        <v>0</v>
      </c>
      <c r="AR201" s="35"/>
      <c r="AS201" s="35">
        <f t="shared" si="932"/>
        <v>0</v>
      </c>
      <c r="AT201" s="46"/>
      <c r="AU201" s="35">
        <f t="shared" si="933"/>
        <v>0</v>
      </c>
      <c r="AV201" s="35"/>
      <c r="AW201" s="35"/>
      <c r="AX201" s="35"/>
      <c r="AY201" s="35"/>
      <c r="AZ201" s="35"/>
      <c r="BA201" s="35"/>
      <c r="BB201" s="35"/>
      <c r="BC201" s="35"/>
      <c r="BD201" s="35">
        <f t="shared" si="936"/>
        <v>0</v>
      </c>
      <c r="BE201" s="35"/>
      <c r="BF201" s="35">
        <f t="shared" si="937"/>
        <v>0</v>
      </c>
      <c r="BG201" s="35"/>
      <c r="BH201" s="35">
        <f t="shared" si="938"/>
        <v>0</v>
      </c>
      <c r="BI201" s="35"/>
      <c r="BJ201" s="35">
        <f t="shared" si="939"/>
        <v>0</v>
      </c>
      <c r="BK201" s="46"/>
      <c r="BL201" s="35">
        <f t="shared" si="940"/>
        <v>0</v>
      </c>
      <c r="BM201" s="29" t="s">
        <v>335</v>
      </c>
      <c r="BO201" s="11"/>
    </row>
    <row r="202" spans="1:67" ht="56.25" x14ac:dyDescent="0.3">
      <c r="A202" s="1" t="s">
        <v>182</v>
      </c>
      <c r="B202" s="59" t="s">
        <v>125</v>
      </c>
      <c r="C202" s="6" t="s">
        <v>110</v>
      </c>
      <c r="D202" s="34">
        <f>D204</f>
        <v>87406.8</v>
      </c>
      <c r="E202" s="35">
        <f>E204</f>
        <v>0</v>
      </c>
      <c r="F202" s="35">
        <f t="shared" si="774"/>
        <v>87406.8</v>
      </c>
      <c r="G202" s="35">
        <f>G204</f>
        <v>0</v>
      </c>
      <c r="H202" s="35">
        <f t="shared" si="915"/>
        <v>87406.8</v>
      </c>
      <c r="I202" s="35">
        <f>I204</f>
        <v>0</v>
      </c>
      <c r="J202" s="35">
        <f t="shared" si="916"/>
        <v>87406.8</v>
      </c>
      <c r="K202" s="35">
        <f>K204</f>
        <v>0</v>
      </c>
      <c r="L202" s="35">
        <f t="shared" si="917"/>
        <v>87406.8</v>
      </c>
      <c r="M202" s="35">
        <f>M204</f>
        <v>0</v>
      </c>
      <c r="N202" s="35">
        <f t="shared" si="918"/>
        <v>87406.8</v>
      </c>
      <c r="O202" s="78">
        <f>O204</f>
        <v>0</v>
      </c>
      <c r="P202" s="35">
        <f t="shared" si="919"/>
        <v>87406.8</v>
      </c>
      <c r="Q202" s="35">
        <f>Q204</f>
        <v>0</v>
      </c>
      <c r="R202" s="35">
        <f t="shared" si="920"/>
        <v>87406.8</v>
      </c>
      <c r="S202" s="35">
        <f>S204</f>
        <v>0</v>
      </c>
      <c r="T202" s="35">
        <f t="shared" si="921"/>
        <v>87406.8</v>
      </c>
      <c r="U202" s="35">
        <f>U204</f>
        <v>0</v>
      </c>
      <c r="V202" s="35">
        <f t="shared" si="922"/>
        <v>87406.8</v>
      </c>
      <c r="W202" s="35">
        <f>W204</f>
        <v>-36663.1</v>
      </c>
      <c r="X202" s="35">
        <f t="shared" si="923"/>
        <v>50743.700000000004</v>
      </c>
      <c r="Y202" s="35">
        <f>Y204</f>
        <v>0</v>
      </c>
      <c r="Z202" s="35">
        <f t="shared" si="924"/>
        <v>50743.700000000004</v>
      </c>
      <c r="AA202" s="46">
        <f>AA204</f>
        <v>0</v>
      </c>
      <c r="AB202" s="35">
        <f t="shared" si="925"/>
        <v>50743.700000000004</v>
      </c>
      <c r="AC202" s="35">
        <f t="shared" ref="AC202:AW202" si="941">AC204</f>
        <v>0</v>
      </c>
      <c r="AD202" s="35">
        <f t="shared" ref="AD202:AF202" si="942">AD204</f>
        <v>0</v>
      </c>
      <c r="AE202" s="35">
        <f t="shared" si="786"/>
        <v>0</v>
      </c>
      <c r="AF202" s="35">
        <f t="shared" si="942"/>
        <v>0</v>
      </c>
      <c r="AG202" s="35">
        <f t="shared" si="926"/>
        <v>0</v>
      </c>
      <c r="AH202" s="35">
        <f t="shared" ref="AH202:AJ202" si="943">AH204</f>
        <v>0</v>
      </c>
      <c r="AI202" s="35">
        <f t="shared" si="927"/>
        <v>0</v>
      </c>
      <c r="AJ202" s="35">
        <f t="shared" si="943"/>
        <v>0</v>
      </c>
      <c r="AK202" s="35">
        <f t="shared" si="928"/>
        <v>0</v>
      </c>
      <c r="AL202" s="35">
        <f t="shared" ref="AL202:AN202" si="944">AL204</f>
        <v>0</v>
      </c>
      <c r="AM202" s="35">
        <f t="shared" si="929"/>
        <v>0</v>
      </c>
      <c r="AN202" s="35">
        <f t="shared" si="944"/>
        <v>0</v>
      </c>
      <c r="AO202" s="35">
        <f t="shared" si="930"/>
        <v>0</v>
      </c>
      <c r="AP202" s="35">
        <f t="shared" ref="AP202:AR202" si="945">AP204</f>
        <v>0</v>
      </c>
      <c r="AQ202" s="35">
        <f t="shared" si="931"/>
        <v>0</v>
      </c>
      <c r="AR202" s="35">
        <f t="shared" si="945"/>
        <v>0</v>
      </c>
      <c r="AS202" s="35">
        <f t="shared" si="932"/>
        <v>0</v>
      </c>
      <c r="AT202" s="46">
        <f t="shared" ref="AT202" si="946">AT204</f>
        <v>0</v>
      </c>
      <c r="AU202" s="35">
        <f t="shared" si="933"/>
        <v>0</v>
      </c>
      <c r="AV202" s="35">
        <f t="shared" si="941"/>
        <v>0</v>
      </c>
      <c r="AW202" s="35">
        <f t="shared" si="941"/>
        <v>0</v>
      </c>
      <c r="AX202" s="35">
        <f t="shared" si="795"/>
        <v>0</v>
      </c>
      <c r="AY202" s="35">
        <f t="shared" ref="AY202:BA202" si="947">AY204</f>
        <v>0</v>
      </c>
      <c r="AZ202" s="35">
        <f t="shared" si="934"/>
        <v>0</v>
      </c>
      <c r="BA202" s="35">
        <f t="shared" si="947"/>
        <v>0</v>
      </c>
      <c r="BB202" s="35">
        <f t="shared" si="935"/>
        <v>0</v>
      </c>
      <c r="BC202" s="35">
        <f t="shared" ref="BC202:BE202" si="948">BC204</f>
        <v>0</v>
      </c>
      <c r="BD202" s="35">
        <f t="shared" si="936"/>
        <v>0</v>
      </c>
      <c r="BE202" s="35">
        <f t="shared" si="948"/>
        <v>0</v>
      </c>
      <c r="BF202" s="35">
        <f t="shared" si="937"/>
        <v>0</v>
      </c>
      <c r="BG202" s="35">
        <f t="shared" ref="BG202:BI202" si="949">BG204</f>
        <v>0</v>
      </c>
      <c r="BH202" s="35">
        <f t="shared" si="938"/>
        <v>0</v>
      </c>
      <c r="BI202" s="35">
        <f t="shared" si="949"/>
        <v>0</v>
      </c>
      <c r="BJ202" s="35">
        <f t="shared" si="939"/>
        <v>0</v>
      </c>
      <c r="BK202" s="46">
        <f t="shared" ref="BK202" si="950">BK204</f>
        <v>0</v>
      </c>
      <c r="BL202" s="35">
        <f t="shared" si="940"/>
        <v>0</v>
      </c>
      <c r="BM202" s="29"/>
      <c r="BO202" s="11"/>
    </row>
    <row r="203" spans="1:67" x14ac:dyDescent="0.3">
      <c r="A203" s="1"/>
      <c r="B203" s="59" t="s">
        <v>5</v>
      </c>
      <c r="C203" s="59"/>
      <c r="D203" s="3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78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46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46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46"/>
      <c r="BL203" s="35"/>
      <c r="BM203" s="29"/>
      <c r="BO203" s="11"/>
    </row>
    <row r="204" spans="1:67" x14ac:dyDescent="0.3">
      <c r="A204" s="1"/>
      <c r="B204" s="59" t="s">
        <v>20</v>
      </c>
      <c r="C204" s="59"/>
      <c r="D204" s="34">
        <v>87406.8</v>
      </c>
      <c r="E204" s="35"/>
      <c r="F204" s="35">
        <f t="shared" si="774"/>
        <v>87406.8</v>
      </c>
      <c r="G204" s="35"/>
      <c r="H204" s="35">
        <f t="shared" ref="H204:H216" si="951">F204+G204</f>
        <v>87406.8</v>
      </c>
      <c r="I204" s="35"/>
      <c r="J204" s="35">
        <f t="shared" ref="J204" si="952">H204+I204</f>
        <v>87406.8</v>
      </c>
      <c r="K204" s="35"/>
      <c r="L204" s="35">
        <f t="shared" ref="L204" si="953">J204+K204</f>
        <v>87406.8</v>
      </c>
      <c r="M204" s="35"/>
      <c r="N204" s="35">
        <f t="shared" ref="N204" si="954">L204+M204</f>
        <v>87406.8</v>
      </c>
      <c r="O204" s="78"/>
      <c r="P204" s="35">
        <f t="shared" ref="P204" si="955">N204+O204</f>
        <v>87406.8</v>
      </c>
      <c r="Q204" s="35"/>
      <c r="R204" s="35">
        <f t="shared" ref="R204" si="956">P204+Q204</f>
        <v>87406.8</v>
      </c>
      <c r="S204" s="35"/>
      <c r="T204" s="35">
        <f t="shared" ref="T204" si="957">R204+S204</f>
        <v>87406.8</v>
      </c>
      <c r="U204" s="35"/>
      <c r="V204" s="35">
        <f t="shared" ref="V204" si="958">T204+U204</f>
        <v>87406.8</v>
      </c>
      <c r="W204" s="35">
        <v>-36663.1</v>
      </c>
      <c r="X204" s="35">
        <f t="shared" ref="X204" si="959">V204+W204</f>
        <v>50743.700000000004</v>
      </c>
      <c r="Y204" s="35"/>
      <c r="Z204" s="35">
        <f t="shared" ref="Z204" si="960">X204+Y204</f>
        <v>50743.700000000004</v>
      </c>
      <c r="AA204" s="46"/>
      <c r="AB204" s="35">
        <f t="shared" ref="AB204" si="961">Z204+AA204</f>
        <v>50743.700000000004</v>
      </c>
      <c r="AC204" s="35">
        <v>0</v>
      </c>
      <c r="AD204" s="35"/>
      <c r="AE204" s="35">
        <f t="shared" si="786"/>
        <v>0</v>
      </c>
      <c r="AF204" s="35"/>
      <c r="AG204" s="35">
        <f t="shared" ref="AG204:AG216" si="962">AE204+AF204</f>
        <v>0</v>
      </c>
      <c r="AH204" s="35"/>
      <c r="AI204" s="35">
        <f t="shared" ref="AI204:AI216" si="963">AG204+AH204</f>
        <v>0</v>
      </c>
      <c r="AJ204" s="35"/>
      <c r="AK204" s="35">
        <f t="shared" ref="AK204:AK216" si="964">AI204+AJ204</f>
        <v>0</v>
      </c>
      <c r="AL204" s="35"/>
      <c r="AM204" s="35">
        <f t="shared" ref="AM204:AM205" si="965">AK204+AL204</f>
        <v>0</v>
      </c>
      <c r="AN204" s="35"/>
      <c r="AO204" s="35">
        <f t="shared" ref="AO204:AO205" si="966">AM204+AN204</f>
        <v>0</v>
      </c>
      <c r="AP204" s="35"/>
      <c r="AQ204" s="35">
        <f t="shared" ref="AQ204:AQ205" si="967">AO204+AP204</f>
        <v>0</v>
      </c>
      <c r="AR204" s="35"/>
      <c r="AS204" s="35">
        <f t="shared" ref="AS204:AS205" si="968">AQ204+AR204</f>
        <v>0</v>
      </c>
      <c r="AT204" s="46"/>
      <c r="AU204" s="35">
        <f t="shared" ref="AU204:AU205" si="969">AS204+AT204</f>
        <v>0</v>
      </c>
      <c r="AV204" s="35">
        <v>0</v>
      </c>
      <c r="AW204" s="35"/>
      <c r="AX204" s="35">
        <f t="shared" si="795"/>
        <v>0</v>
      </c>
      <c r="AY204" s="35"/>
      <c r="AZ204" s="35">
        <f t="shared" ref="AZ204:AZ216" si="970">AX204+AY204</f>
        <v>0</v>
      </c>
      <c r="BA204" s="35"/>
      <c r="BB204" s="35">
        <f t="shared" ref="BB204:BB216" si="971">AZ204+BA204</f>
        <v>0</v>
      </c>
      <c r="BC204" s="35"/>
      <c r="BD204" s="35">
        <f t="shared" ref="BD204:BD216" si="972">BB204+BC204</f>
        <v>0</v>
      </c>
      <c r="BE204" s="35"/>
      <c r="BF204" s="35">
        <f t="shared" ref="BF204:BF205" si="973">BD204+BE204</f>
        <v>0</v>
      </c>
      <c r="BG204" s="35"/>
      <c r="BH204" s="35">
        <f t="shared" ref="BH204:BH205" si="974">BF204+BG204</f>
        <v>0</v>
      </c>
      <c r="BI204" s="35"/>
      <c r="BJ204" s="35">
        <f t="shared" ref="BJ204:BJ205" si="975">BH204+BI204</f>
        <v>0</v>
      </c>
      <c r="BK204" s="46"/>
      <c r="BL204" s="35">
        <f t="shared" ref="BL204:BL205" si="976">BJ204+BK204</f>
        <v>0</v>
      </c>
      <c r="BM204" s="29" t="s">
        <v>279</v>
      </c>
      <c r="BO204" s="11"/>
    </row>
    <row r="205" spans="1:67" ht="56.25" x14ac:dyDescent="0.3">
      <c r="A205" s="1" t="s">
        <v>183</v>
      </c>
      <c r="B205" s="59" t="s">
        <v>315</v>
      </c>
      <c r="C205" s="59" t="s">
        <v>110</v>
      </c>
      <c r="D205" s="34"/>
      <c r="E205" s="35"/>
      <c r="F205" s="35"/>
      <c r="G205" s="35">
        <v>13812.6</v>
      </c>
      <c r="H205" s="35">
        <f>F205+G205</f>
        <v>13812.6</v>
      </c>
      <c r="I205" s="35"/>
      <c r="J205" s="35">
        <f>H205+I205</f>
        <v>13812.6</v>
      </c>
      <c r="K205" s="35">
        <f>K207+K208</f>
        <v>0</v>
      </c>
      <c r="L205" s="35">
        <f>J205+K205</f>
        <v>13812.6</v>
      </c>
      <c r="M205" s="35">
        <f>M207+M208</f>
        <v>0</v>
      </c>
      <c r="N205" s="35">
        <f>L205+M205</f>
        <v>13812.6</v>
      </c>
      <c r="O205" s="78">
        <f>O207+O208</f>
        <v>0</v>
      </c>
      <c r="P205" s="35">
        <f>N205+O205</f>
        <v>13812.6</v>
      </c>
      <c r="Q205" s="35">
        <f>Q207+Q208</f>
        <v>0</v>
      </c>
      <c r="R205" s="35">
        <f>P205+Q205</f>
        <v>13812.6</v>
      </c>
      <c r="S205" s="35">
        <f>S207+S208</f>
        <v>0</v>
      </c>
      <c r="T205" s="35">
        <f>R205+S205</f>
        <v>13812.6</v>
      </c>
      <c r="U205" s="35">
        <f>U207+U208</f>
        <v>0</v>
      </c>
      <c r="V205" s="35">
        <f>T205+U205</f>
        <v>13812.6</v>
      </c>
      <c r="W205" s="35">
        <f>W207+W208</f>
        <v>0</v>
      </c>
      <c r="X205" s="35">
        <f>V205+W205</f>
        <v>13812.6</v>
      </c>
      <c r="Y205" s="35">
        <f>Y207+Y208</f>
        <v>0</v>
      </c>
      <c r="Z205" s="35">
        <f>X205+Y205</f>
        <v>13812.6</v>
      </c>
      <c r="AA205" s="46">
        <f>AA207+AA208</f>
        <v>0</v>
      </c>
      <c r="AB205" s="35">
        <f>Z205+AA205</f>
        <v>13812.6</v>
      </c>
      <c r="AC205" s="35"/>
      <c r="AD205" s="35"/>
      <c r="AE205" s="35"/>
      <c r="AF205" s="35"/>
      <c r="AG205" s="35">
        <f t="shared" si="962"/>
        <v>0</v>
      </c>
      <c r="AH205" s="35"/>
      <c r="AI205" s="35">
        <f t="shared" si="963"/>
        <v>0</v>
      </c>
      <c r="AJ205" s="35"/>
      <c r="AK205" s="35">
        <f t="shared" si="964"/>
        <v>0</v>
      </c>
      <c r="AL205" s="35"/>
      <c r="AM205" s="35">
        <f t="shared" si="965"/>
        <v>0</v>
      </c>
      <c r="AN205" s="35"/>
      <c r="AO205" s="35">
        <f t="shared" si="966"/>
        <v>0</v>
      </c>
      <c r="AP205" s="35"/>
      <c r="AQ205" s="35">
        <f t="shared" si="967"/>
        <v>0</v>
      </c>
      <c r="AR205" s="35"/>
      <c r="AS205" s="35">
        <f t="shared" si="968"/>
        <v>0</v>
      </c>
      <c r="AT205" s="46"/>
      <c r="AU205" s="35">
        <f t="shared" si="969"/>
        <v>0</v>
      </c>
      <c r="AV205" s="35"/>
      <c r="AW205" s="35"/>
      <c r="AX205" s="35"/>
      <c r="AY205" s="35"/>
      <c r="AZ205" s="35">
        <f t="shared" si="970"/>
        <v>0</v>
      </c>
      <c r="BA205" s="35"/>
      <c r="BB205" s="35">
        <f t="shared" si="971"/>
        <v>0</v>
      </c>
      <c r="BC205" s="35"/>
      <c r="BD205" s="35">
        <f t="shared" si="972"/>
        <v>0</v>
      </c>
      <c r="BE205" s="35"/>
      <c r="BF205" s="35">
        <f t="shared" si="973"/>
        <v>0</v>
      </c>
      <c r="BG205" s="35"/>
      <c r="BH205" s="35">
        <f t="shared" si="974"/>
        <v>0</v>
      </c>
      <c r="BI205" s="35"/>
      <c r="BJ205" s="35">
        <f t="shared" si="975"/>
        <v>0</v>
      </c>
      <c r="BK205" s="46"/>
      <c r="BL205" s="35">
        <f t="shared" si="976"/>
        <v>0</v>
      </c>
      <c r="BM205" s="29"/>
      <c r="BO205" s="11"/>
    </row>
    <row r="206" spans="1:67" hidden="1" x14ac:dyDescent="0.3">
      <c r="A206" s="1"/>
      <c r="B206" s="59" t="s">
        <v>5</v>
      </c>
      <c r="C206" s="59"/>
      <c r="D206" s="3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78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46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46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46"/>
      <c r="BL206" s="35"/>
      <c r="BM206" s="29"/>
      <c r="BN206" s="23" t="s">
        <v>50</v>
      </c>
      <c r="BO206" s="11"/>
    </row>
    <row r="207" spans="1:67" hidden="1" x14ac:dyDescent="0.3">
      <c r="A207" s="1"/>
      <c r="B207" s="59" t="s">
        <v>6</v>
      </c>
      <c r="C207" s="59"/>
      <c r="D207" s="34"/>
      <c r="E207" s="35"/>
      <c r="F207" s="35"/>
      <c r="G207" s="35">
        <v>13812.6</v>
      </c>
      <c r="H207" s="35">
        <f t="shared" ref="H207:H208" si="977">F207+G207</f>
        <v>13812.6</v>
      </c>
      <c r="I207" s="35"/>
      <c r="J207" s="35">
        <f t="shared" ref="J207:J208" si="978">H207+I207</f>
        <v>13812.6</v>
      </c>
      <c r="K207" s="35"/>
      <c r="L207" s="35">
        <f t="shared" ref="L207:L208" si="979">J207+K207</f>
        <v>13812.6</v>
      </c>
      <c r="M207" s="35"/>
      <c r="N207" s="35">
        <f t="shared" ref="N207:N216" si="980">L207+M207</f>
        <v>13812.6</v>
      </c>
      <c r="O207" s="78"/>
      <c r="P207" s="35">
        <f t="shared" ref="P207:P216" si="981">N207+O207</f>
        <v>13812.6</v>
      </c>
      <c r="Q207" s="35"/>
      <c r="R207" s="35">
        <f t="shared" ref="R207:R216" si="982">P207+Q207</f>
        <v>13812.6</v>
      </c>
      <c r="S207" s="35"/>
      <c r="T207" s="35">
        <f t="shared" ref="T207:T216" si="983">R207+S207</f>
        <v>13812.6</v>
      </c>
      <c r="U207" s="35"/>
      <c r="V207" s="35">
        <f t="shared" ref="V207:V216" si="984">T207+U207</f>
        <v>13812.6</v>
      </c>
      <c r="W207" s="35"/>
      <c r="X207" s="35">
        <f t="shared" ref="X207:X216" si="985">V207+W207</f>
        <v>13812.6</v>
      </c>
      <c r="Y207" s="35"/>
      <c r="Z207" s="35">
        <f t="shared" ref="Z207:Z216" si="986">X207+Y207</f>
        <v>13812.6</v>
      </c>
      <c r="AA207" s="46"/>
      <c r="AB207" s="35">
        <f t="shared" ref="AB207:AB216" si="987">Z207+AA207</f>
        <v>13812.6</v>
      </c>
      <c r="AC207" s="35"/>
      <c r="AD207" s="35"/>
      <c r="AE207" s="35"/>
      <c r="AF207" s="35"/>
      <c r="AG207" s="35"/>
      <c r="AH207" s="35"/>
      <c r="AI207" s="35"/>
      <c r="AJ207" s="35"/>
      <c r="AK207" s="35">
        <f t="shared" si="964"/>
        <v>0</v>
      </c>
      <c r="AL207" s="35"/>
      <c r="AM207" s="35">
        <f t="shared" ref="AM207:AM216" si="988">AK207+AL207</f>
        <v>0</v>
      </c>
      <c r="AN207" s="35"/>
      <c r="AO207" s="35">
        <f t="shared" ref="AO207:AO214" si="989">AM207+AN207</f>
        <v>0</v>
      </c>
      <c r="AP207" s="35"/>
      <c r="AQ207" s="35">
        <f t="shared" ref="AQ207:AQ214" si="990">AO207+AP207</f>
        <v>0</v>
      </c>
      <c r="AR207" s="35"/>
      <c r="AS207" s="35">
        <f t="shared" ref="AS207:AS214" si="991">AQ207+AR207</f>
        <v>0</v>
      </c>
      <c r="AT207" s="46"/>
      <c r="AU207" s="35">
        <f t="shared" ref="AU207:AU214" si="992">AS207+AT207</f>
        <v>0</v>
      </c>
      <c r="AV207" s="35"/>
      <c r="AW207" s="35"/>
      <c r="AX207" s="35"/>
      <c r="AY207" s="35"/>
      <c r="AZ207" s="35"/>
      <c r="BA207" s="35"/>
      <c r="BB207" s="35"/>
      <c r="BC207" s="35"/>
      <c r="BD207" s="35">
        <f t="shared" si="972"/>
        <v>0</v>
      </c>
      <c r="BE207" s="35"/>
      <c r="BF207" s="35">
        <f t="shared" ref="BF207:BF216" si="993">BD207+BE207</f>
        <v>0</v>
      </c>
      <c r="BG207" s="35"/>
      <c r="BH207" s="35">
        <f t="shared" ref="BH207:BH216" si="994">BF207+BG207</f>
        <v>0</v>
      </c>
      <c r="BI207" s="35"/>
      <c r="BJ207" s="35">
        <f t="shared" ref="BJ207:BJ216" si="995">BH207+BI207</f>
        <v>0</v>
      </c>
      <c r="BK207" s="46"/>
      <c r="BL207" s="35">
        <f t="shared" ref="BL207:BL216" si="996">BJ207+BK207</f>
        <v>0</v>
      </c>
      <c r="BM207" s="29" t="s">
        <v>314</v>
      </c>
      <c r="BN207" s="23" t="s">
        <v>50</v>
      </c>
      <c r="BO207" s="11"/>
    </row>
    <row r="208" spans="1:67" hidden="1" x14ac:dyDescent="0.3">
      <c r="A208" s="1"/>
      <c r="B208" s="59" t="s">
        <v>20</v>
      </c>
      <c r="C208" s="59"/>
      <c r="D208" s="34"/>
      <c r="E208" s="35"/>
      <c r="F208" s="35"/>
      <c r="G208" s="35"/>
      <c r="H208" s="35">
        <f t="shared" si="977"/>
        <v>0</v>
      </c>
      <c r="I208" s="35"/>
      <c r="J208" s="35">
        <f t="shared" si="978"/>
        <v>0</v>
      </c>
      <c r="K208" s="35"/>
      <c r="L208" s="35">
        <f t="shared" si="979"/>
        <v>0</v>
      </c>
      <c r="M208" s="35"/>
      <c r="N208" s="35">
        <f t="shared" si="980"/>
        <v>0</v>
      </c>
      <c r="O208" s="78"/>
      <c r="P208" s="35">
        <f t="shared" si="981"/>
        <v>0</v>
      </c>
      <c r="Q208" s="35"/>
      <c r="R208" s="35">
        <f t="shared" si="982"/>
        <v>0</v>
      </c>
      <c r="S208" s="35"/>
      <c r="T208" s="35">
        <f t="shared" si="983"/>
        <v>0</v>
      </c>
      <c r="U208" s="35"/>
      <c r="V208" s="35">
        <f t="shared" si="984"/>
        <v>0</v>
      </c>
      <c r="W208" s="35"/>
      <c r="X208" s="35">
        <f t="shared" si="985"/>
        <v>0</v>
      </c>
      <c r="Y208" s="35"/>
      <c r="Z208" s="35">
        <f t="shared" si="986"/>
        <v>0</v>
      </c>
      <c r="AA208" s="46"/>
      <c r="AB208" s="35">
        <f t="shared" si="987"/>
        <v>0</v>
      </c>
      <c r="AC208" s="35"/>
      <c r="AD208" s="35"/>
      <c r="AE208" s="35"/>
      <c r="AF208" s="35"/>
      <c r="AG208" s="35"/>
      <c r="AH208" s="35"/>
      <c r="AI208" s="35"/>
      <c r="AJ208" s="35"/>
      <c r="AK208" s="35">
        <f t="shared" si="964"/>
        <v>0</v>
      </c>
      <c r="AL208" s="35"/>
      <c r="AM208" s="35">
        <f t="shared" si="988"/>
        <v>0</v>
      </c>
      <c r="AN208" s="35"/>
      <c r="AO208" s="35">
        <f t="shared" si="989"/>
        <v>0</v>
      </c>
      <c r="AP208" s="35"/>
      <c r="AQ208" s="35">
        <f t="shared" si="990"/>
        <v>0</v>
      </c>
      <c r="AR208" s="35"/>
      <c r="AS208" s="35">
        <f t="shared" si="991"/>
        <v>0</v>
      </c>
      <c r="AT208" s="46"/>
      <c r="AU208" s="35">
        <f t="shared" si="992"/>
        <v>0</v>
      </c>
      <c r="AV208" s="35"/>
      <c r="AW208" s="35"/>
      <c r="AX208" s="35"/>
      <c r="AY208" s="35"/>
      <c r="AZ208" s="35"/>
      <c r="BA208" s="35"/>
      <c r="BB208" s="35"/>
      <c r="BC208" s="35"/>
      <c r="BD208" s="35">
        <f t="shared" si="972"/>
        <v>0</v>
      </c>
      <c r="BE208" s="35"/>
      <c r="BF208" s="35">
        <f t="shared" si="993"/>
        <v>0</v>
      </c>
      <c r="BG208" s="35"/>
      <c r="BH208" s="35">
        <f t="shared" si="994"/>
        <v>0</v>
      </c>
      <c r="BI208" s="35"/>
      <c r="BJ208" s="35">
        <f t="shared" si="995"/>
        <v>0</v>
      </c>
      <c r="BK208" s="46"/>
      <c r="BL208" s="35">
        <f t="shared" si="996"/>
        <v>0</v>
      </c>
      <c r="BM208" s="29" t="s">
        <v>279</v>
      </c>
      <c r="BN208" s="23" t="s">
        <v>50</v>
      </c>
      <c r="BO208" s="11"/>
    </row>
    <row r="209" spans="1:67" ht="56.25" x14ac:dyDescent="0.3">
      <c r="A209" s="1" t="s">
        <v>184</v>
      </c>
      <c r="B209" s="59" t="s">
        <v>355</v>
      </c>
      <c r="C209" s="59" t="s">
        <v>110</v>
      </c>
      <c r="D209" s="3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78"/>
      <c r="P209" s="35"/>
      <c r="Q209" s="35"/>
      <c r="R209" s="35"/>
      <c r="S209" s="35">
        <v>15502.397999999999</v>
      </c>
      <c r="T209" s="35">
        <f t="shared" si="983"/>
        <v>15502.397999999999</v>
      </c>
      <c r="U209" s="35"/>
      <c r="V209" s="35">
        <f t="shared" si="984"/>
        <v>15502.397999999999</v>
      </c>
      <c r="W209" s="35"/>
      <c r="X209" s="35">
        <f t="shared" si="985"/>
        <v>15502.397999999999</v>
      </c>
      <c r="Y209" s="35"/>
      <c r="Z209" s="35">
        <f t="shared" si="986"/>
        <v>15502.397999999999</v>
      </c>
      <c r="AA209" s="46"/>
      <c r="AB209" s="35">
        <f t="shared" si="987"/>
        <v>15502.397999999999</v>
      </c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>
        <f t="shared" si="989"/>
        <v>0</v>
      </c>
      <c r="AP209" s="35"/>
      <c r="AQ209" s="35">
        <f t="shared" si="990"/>
        <v>0</v>
      </c>
      <c r="AR209" s="35"/>
      <c r="AS209" s="35">
        <f t="shared" si="991"/>
        <v>0</v>
      </c>
      <c r="AT209" s="46"/>
      <c r="AU209" s="35">
        <f t="shared" si="992"/>
        <v>0</v>
      </c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>
        <f t="shared" si="994"/>
        <v>0</v>
      </c>
      <c r="BI209" s="35"/>
      <c r="BJ209" s="35">
        <f t="shared" si="995"/>
        <v>0</v>
      </c>
      <c r="BK209" s="46"/>
      <c r="BL209" s="35">
        <f t="shared" si="996"/>
        <v>0</v>
      </c>
      <c r="BM209" s="82">
        <v>2010142250</v>
      </c>
      <c r="BO209" s="11"/>
    </row>
    <row r="210" spans="1:67" x14ac:dyDescent="0.3">
      <c r="A210" s="1"/>
      <c r="B210" s="59" t="s">
        <v>368</v>
      </c>
      <c r="C210" s="59"/>
      <c r="D210" s="36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>
        <f>W211</f>
        <v>0</v>
      </c>
      <c r="X210" s="37">
        <f t="shared" si="985"/>
        <v>0</v>
      </c>
      <c r="Y210" s="35">
        <f>Y211</f>
        <v>0</v>
      </c>
      <c r="Z210" s="37">
        <f t="shared" si="986"/>
        <v>0</v>
      </c>
      <c r="AA210" s="37">
        <f>AA211</f>
        <v>0</v>
      </c>
      <c r="AB210" s="35">
        <f t="shared" si="987"/>
        <v>0</v>
      </c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5">
        <f>AP211</f>
        <v>30051.151999999998</v>
      </c>
      <c r="AQ210" s="37">
        <f t="shared" si="990"/>
        <v>30051.151999999998</v>
      </c>
      <c r="AR210" s="35">
        <f>AR211</f>
        <v>0</v>
      </c>
      <c r="AS210" s="37">
        <f t="shared" si="991"/>
        <v>30051.151999999998</v>
      </c>
      <c r="AT210" s="37">
        <f>AT211</f>
        <v>0</v>
      </c>
      <c r="AU210" s="35">
        <f t="shared" si="992"/>
        <v>30051.151999999998</v>
      </c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5">
        <f>BI211</f>
        <v>14989.883</v>
      </c>
      <c r="BJ210" s="37">
        <f t="shared" si="995"/>
        <v>14989.883</v>
      </c>
      <c r="BK210" s="37">
        <f>BK211</f>
        <v>0</v>
      </c>
      <c r="BL210" s="35">
        <f t="shared" si="996"/>
        <v>14989.883</v>
      </c>
      <c r="BM210" s="87"/>
      <c r="BN210" s="24"/>
      <c r="BO210" s="17"/>
    </row>
    <row r="211" spans="1:67" ht="37.5" x14ac:dyDescent="0.3">
      <c r="A211" s="1" t="s">
        <v>185</v>
      </c>
      <c r="B211" s="59" t="s">
        <v>373</v>
      </c>
      <c r="C211" s="59" t="s">
        <v>369</v>
      </c>
      <c r="D211" s="3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78"/>
      <c r="P211" s="35"/>
      <c r="Q211" s="35"/>
      <c r="R211" s="35"/>
      <c r="S211" s="35"/>
      <c r="T211" s="35"/>
      <c r="U211" s="35"/>
      <c r="V211" s="35"/>
      <c r="W211" s="35"/>
      <c r="X211" s="35">
        <f t="shared" si="985"/>
        <v>0</v>
      </c>
      <c r="Y211" s="35"/>
      <c r="Z211" s="35">
        <f t="shared" si="986"/>
        <v>0</v>
      </c>
      <c r="AA211" s="46"/>
      <c r="AB211" s="35">
        <f t="shared" si="987"/>
        <v>0</v>
      </c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>
        <v>30051.151999999998</v>
      </c>
      <c r="AQ211" s="35">
        <f t="shared" si="990"/>
        <v>30051.151999999998</v>
      </c>
      <c r="AR211" s="35"/>
      <c r="AS211" s="35">
        <f t="shared" si="991"/>
        <v>30051.151999999998</v>
      </c>
      <c r="AT211" s="46"/>
      <c r="AU211" s="35">
        <f t="shared" si="992"/>
        <v>30051.151999999998</v>
      </c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>
        <v>14989.883</v>
      </c>
      <c r="BJ211" s="35">
        <f t="shared" si="995"/>
        <v>14989.883</v>
      </c>
      <c r="BK211" s="46"/>
      <c r="BL211" s="35">
        <f t="shared" si="996"/>
        <v>14989.883</v>
      </c>
      <c r="BM211" s="82" t="s">
        <v>371</v>
      </c>
      <c r="BO211" s="11"/>
    </row>
    <row r="212" spans="1:67" x14ac:dyDescent="0.3">
      <c r="A212" s="1"/>
      <c r="B212" s="59" t="s">
        <v>21</v>
      </c>
      <c r="C212" s="10"/>
      <c r="D212" s="37">
        <f>D213+D214</f>
        <v>458741.8</v>
      </c>
      <c r="E212" s="37">
        <f>E213+E214</f>
        <v>0</v>
      </c>
      <c r="F212" s="37">
        <f t="shared" si="774"/>
        <v>458741.8</v>
      </c>
      <c r="G212" s="37">
        <f>G213+G214</f>
        <v>25643.728999999999</v>
      </c>
      <c r="H212" s="37">
        <f t="shared" si="951"/>
        <v>484385.52899999998</v>
      </c>
      <c r="I212" s="37">
        <f>I213+I214</f>
        <v>-361.59899999999999</v>
      </c>
      <c r="J212" s="37">
        <f t="shared" ref="J212:J216" si="997">H212+I212</f>
        <v>484023.93</v>
      </c>
      <c r="K212" s="37">
        <f>K213+K214</f>
        <v>0</v>
      </c>
      <c r="L212" s="37">
        <f t="shared" ref="L212:L216" si="998">J212+K212</f>
        <v>484023.93</v>
      </c>
      <c r="M212" s="37">
        <f>M213+M214</f>
        <v>0</v>
      </c>
      <c r="N212" s="37">
        <f t="shared" si="980"/>
        <v>484023.93</v>
      </c>
      <c r="O212" s="37">
        <f>O213+O214+O215</f>
        <v>85000</v>
      </c>
      <c r="P212" s="37">
        <f t="shared" si="981"/>
        <v>569023.92999999993</v>
      </c>
      <c r="Q212" s="37">
        <f>Q213+Q214+Q215</f>
        <v>0</v>
      </c>
      <c r="R212" s="37">
        <f t="shared" si="982"/>
        <v>569023.92999999993</v>
      </c>
      <c r="S212" s="37">
        <f>S213+S214+S215</f>
        <v>0</v>
      </c>
      <c r="T212" s="37">
        <f t="shared" si="983"/>
        <v>569023.92999999993</v>
      </c>
      <c r="U212" s="37">
        <f>U213+U214+U215</f>
        <v>0</v>
      </c>
      <c r="V212" s="37">
        <f t="shared" si="984"/>
        <v>569023.92999999993</v>
      </c>
      <c r="W212" s="37">
        <f>W213+W214+W215</f>
        <v>0</v>
      </c>
      <c r="X212" s="37">
        <f t="shared" si="985"/>
        <v>569023.92999999993</v>
      </c>
      <c r="Y212" s="35">
        <f>Y213+Y214+Y215</f>
        <v>-4650</v>
      </c>
      <c r="Z212" s="37">
        <f t="shared" si="986"/>
        <v>564373.92999999993</v>
      </c>
      <c r="AA212" s="37">
        <f>AA213+AA214+AA215</f>
        <v>-13981.8</v>
      </c>
      <c r="AB212" s="35">
        <f t="shared" si="987"/>
        <v>550392.12999999989</v>
      </c>
      <c r="AC212" s="37">
        <f t="shared" ref="AC212" si="999">AC213+AC214</f>
        <v>0</v>
      </c>
      <c r="AD212" s="37">
        <f t="shared" ref="AD212:AF212" si="1000">AD213+AD214</f>
        <v>0</v>
      </c>
      <c r="AE212" s="37">
        <f t="shared" si="786"/>
        <v>0</v>
      </c>
      <c r="AF212" s="37">
        <f t="shared" si="1000"/>
        <v>0</v>
      </c>
      <c r="AG212" s="37">
        <f t="shared" si="962"/>
        <v>0</v>
      </c>
      <c r="AH212" s="37">
        <f t="shared" ref="AH212:AJ212" si="1001">AH213+AH214</f>
        <v>0</v>
      </c>
      <c r="AI212" s="37">
        <f t="shared" si="963"/>
        <v>0</v>
      </c>
      <c r="AJ212" s="37">
        <f t="shared" si="1001"/>
        <v>0</v>
      </c>
      <c r="AK212" s="37">
        <f t="shared" si="964"/>
        <v>0</v>
      </c>
      <c r="AL212" s="37">
        <f>AL213+AL214+AL215</f>
        <v>0</v>
      </c>
      <c r="AM212" s="37">
        <f t="shared" si="988"/>
        <v>0</v>
      </c>
      <c r="AN212" s="37">
        <f>AN213+AN214+AN215</f>
        <v>0</v>
      </c>
      <c r="AO212" s="37">
        <f t="shared" si="989"/>
        <v>0</v>
      </c>
      <c r="AP212" s="35">
        <f>AP213+AP214+AP215</f>
        <v>0</v>
      </c>
      <c r="AQ212" s="37">
        <f t="shared" si="990"/>
        <v>0</v>
      </c>
      <c r="AR212" s="35">
        <f>AR213+AR214+AR215</f>
        <v>0</v>
      </c>
      <c r="AS212" s="37">
        <f t="shared" si="991"/>
        <v>0</v>
      </c>
      <c r="AT212" s="37">
        <f>AT213+AT214+AT215</f>
        <v>0</v>
      </c>
      <c r="AU212" s="35">
        <f t="shared" si="992"/>
        <v>0</v>
      </c>
      <c r="AV212" s="37">
        <f>AV213+AV214</f>
        <v>0</v>
      </c>
      <c r="AW212" s="37">
        <f>AW213+AW214</f>
        <v>0</v>
      </c>
      <c r="AX212" s="37">
        <f t="shared" si="795"/>
        <v>0</v>
      </c>
      <c r="AY212" s="37">
        <f>AY213+AY214</f>
        <v>0</v>
      </c>
      <c r="AZ212" s="37">
        <f t="shared" si="970"/>
        <v>0</v>
      </c>
      <c r="BA212" s="37">
        <f>BA213+BA214</f>
        <v>0</v>
      </c>
      <c r="BB212" s="37">
        <f t="shared" si="971"/>
        <v>0</v>
      </c>
      <c r="BC212" s="37">
        <f>BC213+BC214</f>
        <v>0</v>
      </c>
      <c r="BD212" s="37">
        <f t="shared" si="972"/>
        <v>0</v>
      </c>
      <c r="BE212" s="37">
        <f>BE213+BE214+BE215</f>
        <v>0</v>
      </c>
      <c r="BF212" s="37">
        <f t="shared" si="993"/>
        <v>0</v>
      </c>
      <c r="BG212" s="37">
        <f>BG213+BG214+BG215</f>
        <v>0</v>
      </c>
      <c r="BH212" s="37">
        <f t="shared" si="994"/>
        <v>0</v>
      </c>
      <c r="BI212" s="35">
        <f>BI213+BI214+BI215</f>
        <v>0</v>
      </c>
      <c r="BJ212" s="37">
        <f t="shared" si="995"/>
        <v>0</v>
      </c>
      <c r="BK212" s="37">
        <f>BK213+BK214+BK215</f>
        <v>0</v>
      </c>
      <c r="BL212" s="35">
        <f t="shared" si="996"/>
        <v>0</v>
      </c>
      <c r="BM212" s="31"/>
      <c r="BN212" s="24"/>
      <c r="BO212" s="17"/>
    </row>
    <row r="213" spans="1:67" ht="56.25" x14ac:dyDescent="0.3">
      <c r="A213" s="118" t="s">
        <v>186</v>
      </c>
      <c r="B213" s="122" t="s">
        <v>130</v>
      </c>
      <c r="C213" s="6" t="s">
        <v>32</v>
      </c>
      <c r="D213" s="35">
        <v>444760</v>
      </c>
      <c r="E213" s="35"/>
      <c r="F213" s="35">
        <f t="shared" si="774"/>
        <v>444760</v>
      </c>
      <c r="G213" s="35">
        <f>25282.13+361.599</f>
        <v>25643.728999999999</v>
      </c>
      <c r="H213" s="35">
        <f t="shared" si="951"/>
        <v>470403.72899999999</v>
      </c>
      <c r="I213" s="35">
        <v>-361.59899999999999</v>
      </c>
      <c r="J213" s="35">
        <f t="shared" si="997"/>
        <v>470042.13</v>
      </c>
      <c r="K213" s="35"/>
      <c r="L213" s="35">
        <f t="shared" si="998"/>
        <v>470042.13</v>
      </c>
      <c r="M213" s="35"/>
      <c r="N213" s="35">
        <f t="shared" si="980"/>
        <v>470042.13</v>
      </c>
      <c r="O213" s="78"/>
      <c r="P213" s="35">
        <f t="shared" si="981"/>
        <v>470042.13</v>
      </c>
      <c r="Q213" s="35"/>
      <c r="R213" s="35">
        <f t="shared" si="982"/>
        <v>470042.13</v>
      </c>
      <c r="S213" s="35"/>
      <c r="T213" s="35">
        <f t="shared" si="983"/>
        <v>470042.13</v>
      </c>
      <c r="U213" s="35"/>
      <c r="V213" s="35">
        <f t="shared" si="984"/>
        <v>470042.13</v>
      </c>
      <c r="W213" s="35"/>
      <c r="X213" s="35">
        <f t="shared" si="985"/>
        <v>470042.13</v>
      </c>
      <c r="Y213" s="35"/>
      <c r="Z213" s="35">
        <f t="shared" si="986"/>
        <v>470042.13</v>
      </c>
      <c r="AA213" s="46"/>
      <c r="AB213" s="35">
        <f t="shared" si="987"/>
        <v>470042.13</v>
      </c>
      <c r="AC213" s="35">
        <v>0</v>
      </c>
      <c r="AD213" s="35"/>
      <c r="AE213" s="35">
        <f t="shared" si="786"/>
        <v>0</v>
      </c>
      <c r="AF213" s="35"/>
      <c r="AG213" s="35">
        <f t="shared" si="962"/>
        <v>0</v>
      </c>
      <c r="AH213" s="35"/>
      <c r="AI213" s="35">
        <f t="shared" si="963"/>
        <v>0</v>
      </c>
      <c r="AJ213" s="35"/>
      <c r="AK213" s="35">
        <f t="shared" si="964"/>
        <v>0</v>
      </c>
      <c r="AL213" s="35"/>
      <c r="AM213" s="35">
        <f t="shared" si="988"/>
        <v>0</v>
      </c>
      <c r="AN213" s="35"/>
      <c r="AO213" s="35">
        <f t="shared" si="989"/>
        <v>0</v>
      </c>
      <c r="AP213" s="35"/>
      <c r="AQ213" s="35">
        <f t="shared" si="990"/>
        <v>0</v>
      </c>
      <c r="AR213" s="35"/>
      <c r="AS213" s="35">
        <f t="shared" si="991"/>
        <v>0</v>
      </c>
      <c r="AT213" s="46"/>
      <c r="AU213" s="35">
        <f t="shared" si="992"/>
        <v>0</v>
      </c>
      <c r="AV213" s="35">
        <v>0</v>
      </c>
      <c r="AW213" s="35"/>
      <c r="AX213" s="35">
        <f t="shared" si="795"/>
        <v>0</v>
      </c>
      <c r="AY213" s="35"/>
      <c r="AZ213" s="35">
        <f t="shared" si="970"/>
        <v>0</v>
      </c>
      <c r="BA213" s="35"/>
      <c r="BB213" s="35">
        <f t="shared" si="971"/>
        <v>0</v>
      </c>
      <c r="BC213" s="35"/>
      <c r="BD213" s="35">
        <f t="shared" si="972"/>
        <v>0</v>
      </c>
      <c r="BE213" s="35"/>
      <c r="BF213" s="35">
        <f t="shared" si="993"/>
        <v>0</v>
      </c>
      <c r="BG213" s="35"/>
      <c r="BH213" s="35">
        <f t="shared" si="994"/>
        <v>0</v>
      </c>
      <c r="BI213" s="35"/>
      <c r="BJ213" s="35">
        <f t="shared" si="995"/>
        <v>0</v>
      </c>
      <c r="BK213" s="46"/>
      <c r="BL213" s="35">
        <f t="shared" si="996"/>
        <v>0</v>
      </c>
      <c r="BM213" s="29" t="s">
        <v>280</v>
      </c>
      <c r="BO213" s="11"/>
    </row>
    <row r="214" spans="1:67" ht="75" hidden="1" x14ac:dyDescent="0.3">
      <c r="A214" s="119"/>
      <c r="B214" s="123"/>
      <c r="C214" s="6" t="s">
        <v>33</v>
      </c>
      <c r="D214" s="35">
        <v>13981.8</v>
      </c>
      <c r="E214" s="35"/>
      <c r="F214" s="35">
        <f t="shared" si="774"/>
        <v>13981.8</v>
      </c>
      <c r="G214" s="35"/>
      <c r="H214" s="35">
        <f t="shared" si="951"/>
        <v>13981.8</v>
      </c>
      <c r="I214" s="35"/>
      <c r="J214" s="35">
        <f t="shared" si="997"/>
        <v>13981.8</v>
      </c>
      <c r="K214" s="35"/>
      <c r="L214" s="35">
        <f t="shared" si="998"/>
        <v>13981.8</v>
      </c>
      <c r="M214" s="35"/>
      <c r="N214" s="35">
        <f t="shared" si="980"/>
        <v>13981.8</v>
      </c>
      <c r="O214" s="78"/>
      <c r="P214" s="35">
        <f t="shared" si="981"/>
        <v>13981.8</v>
      </c>
      <c r="Q214" s="35"/>
      <c r="R214" s="35">
        <f t="shared" si="982"/>
        <v>13981.8</v>
      </c>
      <c r="S214" s="35"/>
      <c r="T214" s="35">
        <f t="shared" si="983"/>
        <v>13981.8</v>
      </c>
      <c r="U214" s="35"/>
      <c r="V214" s="35">
        <f t="shared" si="984"/>
        <v>13981.8</v>
      </c>
      <c r="W214" s="35"/>
      <c r="X214" s="35">
        <f t="shared" si="985"/>
        <v>13981.8</v>
      </c>
      <c r="Y214" s="35"/>
      <c r="Z214" s="35">
        <f t="shared" si="986"/>
        <v>13981.8</v>
      </c>
      <c r="AA214" s="46">
        <v>-13981.8</v>
      </c>
      <c r="AB214" s="35">
        <f t="shared" si="987"/>
        <v>0</v>
      </c>
      <c r="AC214" s="35">
        <v>0</v>
      </c>
      <c r="AD214" s="35"/>
      <c r="AE214" s="35">
        <f t="shared" si="786"/>
        <v>0</v>
      </c>
      <c r="AF214" s="35"/>
      <c r="AG214" s="35">
        <f t="shared" si="962"/>
        <v>0</v>
      </c>
      <c r="AH214" s="35"/>
      <c r="AI214" s="35">
        <f t="shared" si="963"/>
        <v>0</v>
      </c>
      <c r="AJ214" s="35"/>
      <c r="AK214" s="35">
        <f t="shared" si="964"/>
        <v>0</v>
      </c>
      <c r="AL214" s="35"/>
      <c r="AM214" s="35">
        <f t="shared" ref="AM214:BD214" si="1002">AK214+AL214</f>
        <v>0</v>
      </c>
      <c r="AN214" s="35"/>
      <c r="AO214" s="35">
        <f t="shared" si="989"/>
        <v>0</v>
      </c>
      <c r="AP214" s="35"/>
      <c r="AQ214" s="35">
        <f t="shared" si="990"/>
        <v>0</v>
      </c>
      <c r="AR214" s="35"/>
      <c r="AS214" s="35">
        <f t="shared" si="991"/>
        <v>0</v>
      </c>
      <c r="AT214" s="46"/>
      <c r="AU214" s="35">
        <f t="shared" si="992"/>
        <v>0</v>
      </c>
      <c r="AV214" s="35">
        <f>AL214+AM214</f>
        <v>0</v>
      </c>
      <c r="AW214" s="35">
        <f>AM214+AV214</f>
        <v>0</v>
      </c>
      <c r="AX214" s="35">
        <f t="shared" si="1002"/>
        <v>0</v>
      </c>
      <c r="AY214" s="35">
        <f t="shared" si="1002"/>
        <v>0</v>
      </c>
      <c r="AZ214" s="35">
        <f t="shared" si="1002"/>
        <v>0</v>
      </c>
      <c r="BA214" s="35">
        <f t="shared" si="1002"/>
        <v>0</v>
      </c>
      <c r="BB214" s="35">
        <f t="shared" si="1002"/>
        <v>0</v>
      </c>
      <c r="BC214" s="35">
        <f t="shared" si="1002"/>
        <v>0</v>
      </c>
      <c r="BD214" s="35">
        <f t="shared" si="1002"/>
        <v>0</v>
      </c>
      <c r="BE214" s="35"/>
      <c r="BF214" s="35">
        <f t="shared" si="993"/>
        <v>0</v>
      </c>
      <c r="BG214" s="35"/>
      <c r="BH214" s="35">
        <f t="shared" si="994"/>
        <v>0</v>
      </c>
      <c r="BI214" s="35"/>
      <c r="BJ214" s="35">
        <f t="shared" si="995"/>
        <v>0</v>
      </c>
      <c r="BK214" s="46"/>
      <c r="BL214" s="35">
        <f t="shared" si="996"/>
        <v>0</v>
      </c>
      <c r="BM214" s="29" t="s">
        <v>280</v>
      </c>
      <c r="BN214" s="23" t="s">
        <v>50</v>
      </c>
      <c r="BO214" s="11"/>
    </row>
    <row r="215" spans="1:67" ht="56.25" x14ac:dyDescent="0.3">
      <c r="A215" s="1" t="s">
        <v>187</v>
      </c>
      <c r="B215" s="59" t="s">
        <v>370</v>
      </c>
      <c r="C215" s="6" t="s">
        <v>325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78">
        <v>85000</v>
      </c>
      <c r="P215" s="35">
        <f t="shared" si="981"/>
        <v>85000</v>
      </c>
      <c r="Q215" s="35"/>
      <c r="R215" s="35">
        <f t="shared" si="982"/>
        <v>85000</v>
      </c>
      <c r="S215" s="35"/>
      <c r="T215" s="35">
        <f t="shared" si="983"/>
        <v>85000</v>
      </c>
      <c r="U215" s="35"/>
      <c r="V215" s="35">
        <f t="shared" si="984"/>
        <v>85000</v>
      </c>
      <c r="W215" s="35"/>
      <c r="X215" s="35">
        <f t="shared" si="985"/>
        <v>85000</v>
      </c>
      <c r="Y215" s="35">
        <v>-4650</v>
      </c>
      <c r="Z215" s="35">
        <f t="shared" si="986"/>
        <v>80350</v>
      </c>
      <c r="AA215" s="46"/>
      <c r="AB215" s="35">
        <f t="shared" si="987"/>
        <v>80350</v>
      </c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>
        <f>AK215+AL215</f>
        <v>0</v>
      </c>
      <c r="AN215" s="35"/>
      <c r="AO215" s="35">
        <f>AM215+AN215</f>
        <v>0</v>
      </c>
      <c r="AP215" s="35"/>
      <c r="AQ215" s="35">
        <f>AO215+AP215</f>
        <v>0</v>
      </c>
      <c r="AR215" s="35"/>
      <c r="AS215" s="35">
        <f>AQ215+AR215</f>
        <v>0</v>
      </c>
      <c r="AT215" s="46"/>
      <c r="AU215" s="35">
        <f>AS215+AT215</f>
        <v>0</v>
      </c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>
        <f t="shared" si="993"/>
        <v>0</v>
      </c>
      <c r="BG215" s="35"/>
      <c r="BH215" s="35">
        <f t="shared" si="994"/>
        <v>0</v>
      </c>
      <c r="BI215" s="35"/>
      <c r="BJ215" s="35">
        <f t="shared" si="995"/>
        <v>0</v>
      </c>
      <c r="BK215" s="46"/>
      <c r="BL215" s="35">
        <f t="shared" si="996"/>
        <v>0</v>
      </c>
      <c r="BM215" s="39" t="s">
        <v>345</v>
      </c>
      <c r="BO215" s="11"/>
    </row>
    <row r="216" spans="1:67" x14ac:dyDescent="0.3">
      <c r="A216" s="1"/>
      <c r="B216" s="105" t="s">
        <v>7</v>
      </c>
      <c r="C216" s="105"/>
      <c r="D216" s="37">
        <f>D220+D221+D222+D223++D227+D228+D229+D230</f>
        <v>372844.10000000003</v>
      </c>
      <c r="E216" s="37">
        <f>E220+E221+E222+E223++E227+E228+E229+E230</f>
        <v>-47211.199999999997</v>
      </c>
      <c r="F216" s="37">
        <f t="shared" si="774"/>
        <v>325632.90000000002</v>
      </c>
      <c r="G216" s="37">
        <f>G220+G221+G222+G223++G227+G228+G229+G230+G231</f>
        <v>53149.605000000003</v>
      </c>
      <c r="H216" s="37">
        <f t="shared" si="951"/>
        <v>378782.505</v>
      </c>
      <c r="I216" s="37">
        <f>I220+I221+I222+I223++I227+I228+I229+I230+I231</f>
        <v>-1208.5989999999999</v>
      </c>
      <c r="J216" s="37">
        <f t="shared" si="997"/>
        <v>377573.90600000002</v>
      </c>
      <c r="K216" s="37">
        <f>K220+K221+K222+K223++K227+K228+K229+K230+K231</f>
        <v>0</v>
      </c>
      <c r="L216" s="37">
        <f t="shared" si="998"/>
        <v>377573.90600000002</v>
      </c>
      <c r="M216" s="37">
        <f>M220+M221+M222+M223++M227+M228+M229+M230+M231</f>
        <v>0</v>
      </c>
      <c r="N216" s="37">
        <f t="shared" si="980"/>
        <v>377573.90600000002</v>
      </c>
      <c r="O216" s="37">
        <f>O220+O221+O222+O223++O227+O228+O229+O230+O231</f>
        <v>0</v>
      </c>
      <c r="P216" s="37">
        <f t="shared" si="981"/>
        <v>377573.90600000002</v>
      </c>
      <c r="Q216" s="37">
        <f>Q220+Q221+Q222+Q223++Q227+Q228+Q229+Q230+Q231</f>
        <v>0</v>
      </c>
      <c r="R216" s="37">
        <f t="shared" si="982"/>
        <v>377573.90600000002</v>
      </c>
      <c r="S216" s="37">
        <f>S220+S221+S222+S223++S227+S228+S229+S230+S231</f>
        <v>-61.7</v>
      </c>
      <c r="T216" s="37">
        <f t="shared" si="983"/>
        <v>377512.20600000001</v>
      </c>
      <c r="U216" s="37">
        <f>U220+U221+U222+U223++U227+U228+U229+U230+U231</f>
        <v>0</v>
      </c>
      <c r="V216" s="37">
        <f t="shared" si="984"/>
        <v>377512.20600000001</v>
      </c>
      <c r="W216" s="37">
        <f>W220+W221+W222+W223++W227+W228+W229+W230+W231</f>
        <v>0</v>
      </c>
      <c r="X216" s="37">
        <f t="shared" si="985"/>
        <v>377512.20600000001</v>
      </c>
      <c r="Y216" s="35">
        <f>Y220+Y221+Y222+Y223++Y227+Y228+Y229+Y230+Y231</f>
        <v>0</v>
      </c>
      <c r="Z216" s="37">
        <f t="shared" si="986"/>
        <v>377512.20600000001</v>
      </c>
      <c r="AA216" s="37">
        <f>AA220+AA221+AA222+AA223++AA227+AA228+AA229+AA230+AA231+AA232</f>
        <v>0</v>
      </c>
      <c r="AB216" s="35">
        <f t="shared" si="987"/>
        <v>377512.20600000001</v>
      </c>
      <c r="AC216" s="37">
        <f t="shared" ref="AC216:AW216" si="1003">AC220+AC221+AC222+AC223++AC227+AC228+AC229+AC230</f>
        <v>753833.4</v>
      </c>
      <c r="AD216" s="37">
        <f t="shared" ref="AD216" si="1004">AD220+AD221+AD222+AD223++AD227+AD228+AD229+AD230</f>
        <v>47211.199999999997</v>
      </c>
      <c r="AE216" s="37">
        <f t="shared" si="786"/>
        <v>801044.6</v>
      </c>
      <c r="AF216" s="37">
        <f>AF220+AF221+AF222+AF223++AF227+AF228+AF229+AF230+AF231</f>
        <v>0</v>
      </c>
      <c r="AG216" s="37">
        <f t="shared" si="962"/>
        <v>801044.6</v>
      </c>
      <c r="AH216" s="37">
        <f>AH220+AH221+AH222+AH223++AH227+AH228+AH229+AH230+AH231</f>
        <v>0</v>
      </c>
      <c r="AI216" s="37">
        <f t="shared" si="963"/>
        <v>801044.6</v>
      </c>
      <c r="AJ216" s="37">
        <f>AJ220+AJ221+AJ222+AJ223++AJ227+AJ228+AJ229+AJ230+AJ231</f>
        <v>0</v>
      </c>
      <c r="AK216" s="37">
        <f t="shared" si="964"/>
        <v>801044.6</v>
      </c>
      <c r="AL216" s="37">
        <f>AL220+AL221+AL222+AL223++AL227+AL228+AL229+AL230+AL231</f>
        <v>0</v>
      </c>
      <c r="AM216" s="37">
        <f t="shared" si="988"/>
        <v>801044.6</v>
      </c>
      <c r="AN216" s="37">
        <f>AN220+AN221+AN222+AN223++AN227+AN228+AN229+AN230+AN231</f>
        <v>-205067.01699999999</v>
      </c>
      <c r="AO216" s="37">
        <f t="shared" ref="AO216" si="1005">AM216+AN216</f>
        <v>595977.58299999998</v>
      </c>
      <c r="AP216" s="35">
        <f>AP220+AP221+AP222+AP223++AP227+AP228+AP229+AP230+AP231</f>
        <v>0</v>
      </c>
      <c r="AQ216" s="37">
        <f t="shared" ref="AQ216" si="1006">AO216+AP216</f>
        <v>595977.58299999998</v>
      </c>
      <c r="AR216" s="35">
        <f>AR220+AR221+AR222+AR223++AR227+AR228+AR229+AR230+AR231</f>
        <v>0</v>
      </c>
      <c r="AS216" s="37">
        <f t="shared" ref="AS216" si="1007">AQ216+AR216</f>
        <v>595977.58299999998</v>
      </c>
      <c r="AT216" s="37">
        <f>AT220+AT221+AT222+AT223++AT227+AT228+AT229+AT230+AT231+AT232</f>
        <v>-2294.3840000000018</v>
      </c>
      <c r="AU216" s="35">
        <f t="shared" ref="AU216" si="1008">AS216+AT216</f>
        <v>593683.19900000002</v>
      </c>
      <c r="AV216" s="37">
        <f t="shared" si="1003"/>
        <v>339837.2</v>
      </c>
      <c r="AW216" s="37">
        <f t="shared" si="1003"/>
        <v>0</v>
      </c>
      <c r="AX216" s="37">
        <f t="shared" si="795"/>
        <v>339837.2</v>
      </c>
      <c r="AY216" s="37">
        <f>AY220+AY221+AY222+AY223++AY227+AY228+AY229+AY230+AY231</f>
        <v>0</v>
      </c>
      <c r="AZ216" s="37">
        <f t="shared" si="970"/>
        <v>339837.2</v>
      </c>
      <c r="BA216" s="37">
        <f>BA220+BA221+BA222+BA223++BA227+BA228+BA229+BA230+BA231</f>
        <v>0</v>
      </c>
      <c r="BB216" s="37">
        <f t="shared" si="971"/>
        <v>339837.2</v>
      </c>
      <c r="BC216" s="37">
        <f>BC220+BC221+BC222+BC223++BC227+BC228+BC229+BC230+BC231</f>
        <v>0</v>
      </c>
      <c r="BD216" s="37">
        <f t="shared" si="972"/>
        <v>339837.2</v>
      </c>
      <c r="BE216" s="37">
        <f>BE220+BE221+BE222+BE223++BE227+BE228+BE229+BE230+BE231</f>
        <v>0</v>
      </c>
      <c r="BF216" s="37">
        <f t="shared" si="993"/>
        <v>339837.2</v>
      </c>
      <c r="BG216" s="37">
        <f>BG220+BG221+BG222+BG223++BG227+BG228+BG229+BG230+BG231</f>
        <v>-103801.60000000001</v>
      </c>
      <c r="BH216" s="37">
        <f t="shared" si="994"/>
        <v>236035.6</v>
      </c>
      <c r="BI216" s="35">
        <f>BI220+BI221+BI222+BI223++BI227+BI228+BI229+BI230+BI231</f>
        <v>0</v>
      </c>
      <c r="BJ216" s="37">
        <f t="shared" si="995"/>
        <v>236035.6</v>
      </c>
      <c r="BK216" s="37">
        <f>BK220+BK221+BK222+BK223++BK227+BK228+BK229+BK230+BK231+BK232</f>
        <v>0</v>
      </c>
      <c r="BL216" s="35">
        <f t="shared" si="996"/>
        <v>236035.6</v>
      </c>
      <c r="BM216" s="31"/>
      <c r="BN216" s="24"/>
      <c r="BO216" s="17"/>
    </row>
    <row r="217" spans="1:67" x14ac:dyDescent="0.3">
      <c r="A217" s="1"/>
      <c r="B217" s="59" t="s">
        <v>5</v>
      </c>
      <c r="C217" s="105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5"/>
      <c r="Z217" s="37"/>
      <c r="AA217" s="37"/>
      <c r="AB217" s="35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5"/>
      <c r="AQ217" s="37"/>
      <c r="AR217" s="35"/>
      <c r="AS217" s="37"/>
      <c r="AT217" s="37"/>
      <c r="AU217" s="35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5"/>
      <c r="BJ217" s="37"/>
      <c r="BK217" s="37"/>
      <c r="BL217" s="35"/>
      <c r="BM217" s="31"/>
      <c r="BN217" s="24"/>
      <c r="BO217" s="17"/>
    </row>
    <row r="218" spans="1:67" s="18" customFormat="1" hidden="1" x14ac:dyDescent="0.3">
      <c r="A218" s="16"/>
      <c r="B218" s="55" t="s">
        <v>6</v>
      </c>
      <c r="C218" s="21"/>
      <c r="D218" s="37">
        <f>D220+D221+D222+D225+D227+D228+D229+D230</f>
        <v>372844.10000000003</v>
      </c>
      <c r="E218" s="37">
        <f>E220+E221+E222+E225+E227+E228+E229+E230</f>
        <v>-47211.199999999997</v>
      </c>
      <c r="F218" s="37">
        <f t="shared" si="774"/>
        <v>325632.90000000002</v>
      </c>
      <c r="G218" s="37">
        <f>G220+G221+G222+G225+G227+G228+G229+G230+G231</f>
        <v>53149.605000000003</v>
      </c>
      <c r="H218" s="37">
        <f t="shared" ref="H218:H223" si="1009">F218+G218</f>
        <v>378782.505</v>
      </c>
      <c r="I218" s="37">
        <f>I220+I221+I222+I225+I227+I228+I229+I230+I231</f>
        <v>-1208.5989999999999</v>
      </c>
      <c r="J218" s="37">
        <f t="shared" ref="J218:J223" si="1010">H218+I218</f>
        <v>377573.90600000002</v>
      </c>
      <c r="K218" s="37">
        <f>K220+K221+K222+K225+K227+K228+K229+K230+K231</f>
        <v>0</v>
      </c>
      <c r="L218" s="37">
        <f t="shared" ref="L218:L223" si="1011">J218+K218</f>
        <v>377573.90600000002</v>
      </c>
      <c r="M218" s="37">
        <f>M220+M221+M222+M225+M227+M228+M229+M230+M231</f>
        <v>0</v>
      </c>
      <c r="N218" s="37">
        <f t="shared" ref="N218:N223" si="1012">L218+M218</f>
        <v>377573.90600000002</v>
      </c>
      <c r="O218" s="37">
        <f>O220+O221+O222+O225+O227+O228+O229+O230+O231</f>
        <v>0</v>
      </c>
      <c r="P218" s="37">
        <f t="shared" ref="P218:P223" si="1013">N218+O218</f>
        <v>377573.90600000002</v>
      </c>
      <c r="Q218" s="37">
        <f>Q220+Q221+Q222+Q225+Q227+Q228+Q229+Q230+Q231</f>
        <v>0</v>
      </c>
      <c r="R218" s="37">
        <f t="shared" ref="R218:R223" si="1014">P218+Q218</f>
        <v>377573.90600000002</v>
      </c>
      <c r="S218" s="37">
        <f>S220+S221+S222+S225+S227+S228+S229+S230+S231</f>
        <v>-61.7</v>
      </c>
      <c r="T218" s="37">
        <f t="shared" ref="T218:T223" si="1015">R218+S218</f>
        <v>377512.20600000001</v>
      </c>
      <c r="U218" s="37">
        <f>U220+U221+U222+U225+U227+U228+U229+U230+U231</f>
        <v>0</v>
      </c>
      <c r="V218" s="37">
        <f t="shared" ref="V218:V223" si="1016">T218+U218</f>
        <v>377512.20600000001</v>
      </c>
      <c r="W218" s="37">
        <f>W220+W221+W222+W225+W227+W228+W229+W230+W231</f>
        <v>0</v>
      </c>
      <c r="X218" s="37">
        <f t="shared" ref="X218:X223" si="1017">V218+W218</f>
        <v>377512.20600000001</v>
      </c>
      <c r="Y218" s="35">
        <f>Y220+Y221+Y222+Y225+Y227+Y228+Y229+Y230+Y231</f>
        <v>0</v>
      </c>
      <c r="Z218" s="37">
        <f t="shared" ref="Z218:Z223" si="1018">X218+Y218</f>
        <v>377512.20600000001</v>
      </c>
      <c r="AA218" s="37">
        <f>AA220+AA221+AA222+AA225+AA227+AA228+AA229+AA230+AA231+AA232</f>
        <v>0</v>
      </c>
      <c r="AB218" s="37">
        <f t="shared" ref="AB218:AB223" si="1019">Z218+AA218</f>
        <v>377512.20600000001</v>
      </c>
      <c r="AC218" s="37">
        <f t="shared" ref="AC218:AW218" si="1020">AC220+AC221+AC222+AC225+AC227+AC228+AC229+AC230</f>
        <v>701621</v>
      </c>
      <c r="AD218" s="37">
        <f t="shared" ref="AD218" si="1021">AD220+AD221+AD222+AD225+AD227+AD228+AD229+AD230</f>
        <v>47211.199999999997</v>
      </c>
      <c r="AE218" s="37">
        <f t="shared" si="786"/>
        <v>748832.2</v>
      </c>
      <c r="AF218" s="37">
        <f>AF220+AF221+AF222+AF225+AF227+AF228+AF229+AF230+AF231</f>
        <v>0</v>
      </c>
      <c r="AG218" s="37">
        <f t="shared" ref="AG218:AG223" si="1022">AE218+AF218</f>
        <v>748832.2</v>
      </c>
      <c r="AH218" s="37">
        <f>AH220+AH221+AH222+AH225+AH227+AH228+AH229+AH230+AH231</f>
        <v>0</v>
      </c>
      <c r="AI218" s="37">
        <f t="shared" ref="AI218:AI223" si="1023">AG218+AH218</f>
        <v>748832.2</v>
      </c>
      <c r="AJ218" s="37">
        <f>AJ220+AJ221+AJ222+AJ225+AJ227+AJ228+AJ229+AJ230+AJ231</f>
        <v>0</v>
      </c>
      <c r="AK218" s="37">
        <f t="shared" ref="AK218:AK223" si="1024">AI218+AJ218</f>
        <v>748832.2</v>
      </c>
      <c r="AL218" s="37">
        <f>AL220+AL221+AL222+AL225+AL227+AL228+AL229+AL230+AL231</f>
        <v>0</v>
      </c>
      <c r="AM218" s="37">
        <f t="shared" ref="AM218:AM223" si="1025">AK218+AL218</f>
        <v>748832.2</v>
      </c>
      <c r="AN218" s="37">
        <f>AN220+AN221+AN222+AN225+AN227+AN228+AN229+AN230+AN231</f>
        <v>-205067.01699999999</v>
      </c>
      <c r="AO218" s="37">
        <f t="shared" ref="AO218:AO223" si="1026">AM218+AN218</f>
        <v>543765.18299999996</v>
      </c>
      <c r="AP218" s="35">
        <f>AP220+AP221+AP222+AP225+AP227+AP228+AP229+AP230+AP231</f>
        <v>0</v>
      </c>
      <c r="AQ218" s="37">
        <f t="shared" ref="AQ218:AQ223" si="1027">AO218+AP218</f>
        <v>543765.18299999996</v>
      </c>
      <c r="AR218" s="35">
        <f>AR220+AR221+AR222+AR225+AR227+AR228+AR229+AR230+AR231</f>
        <v>0</v>
      </c>
      <c r="AS218" s="37">
        <f t="shared" ref="AS218:AS223" si="1028">AQ218+AR218</f>
        <v>543765.18299999996</v>
      </c>
      <c r="AT218" s="37">
        <f>AT220+AT221+AT222+AT225+AT227+AT228+AT229+AT230+AT231+AT232</f>
        <v>-2294.3840000000018</v>
      </c>
      <c r="AU218" s="37">
        <f t="shared" ref="AU218:AU223" si="1029">AS218+AT218</f>
        <v>541470.799</v>
      </c>
      <c r="AV218" s="37">
        <f t="shared" si="1020"/>
        <v>339837.2</v>
      </c>
      <c r="AW218" s="37">
        <f t="shared" si="1020"/>
        <v>0</v>
      </c>
      <c r="AX218" s="37">
        <f t="shared" si="795"/>
        <v>339837.2</v>
      </c>
      <c r="AY218" s="37">
        <f>AY220+AY221+AY222+AY225+AY227+AY228+AY229+AY230+AY231</f>
        <v>0</v>
      </c>
      <c r="AZ218" s="37">
        <f t="shared" ref="AZ218:AZ223" si="1030">AX218+AY218</f>
        <v>339837.2</v>
      </c>
      <c r="BA218" s="37">
        <f>BA220+BA221+BA222+BA225+BA227+BA228+BA229+BA230+BA231</f>
        <v>0</v>
      </c>
      <c r="BB218" s="37">
        <f t="shared" ref="BB218:BB223" si="1031">AZ218+BA218</f>
        <v>339837.2</v>
      </c>
      <c r="BC218" s="37">
        <f>BC220+BC221+BC222+BC225+BC227+BC228+BC229+BC230+BC231</f>
        <v>0</v>
      </c>
      <c r="BD218" s="37">
        <f t="shared" ref="BD218:BD223" si="1032">BB218+BC218</f>
        <v>339837.2</v>
      </c>
      <c r="BE218" s="37">
        <f>BE220+BE221+BE222+BE225+BE227+BE228+BE229+BE230+BE231</f>
        <v>0</v>
      </c>
      <c r="BF218" s="37">
        <f t="shared" ref="BF218:BF223" si="1033">BD218+BE218</f>
        <v>339837.2</v>
      </c>
      <c r="BG218" s="37">
        <f>BG220+BG221+BG222+BG225+BG227+BG228+BG229+BG230+BG231</f>
        <v>-103801.60000000001</v>
      </c>
      <c r="BH218" s="37">
        <f t="shared" ref="BH218:BH223" si="1034">BF218+BG218</f>
        <v>236035.6</v>
      </c>
      <c r="BI218" s="35">
        <f>BI220+BI221+BI222+BI225+BI227+BI228+BI229+BI230+BI231</f>
        <v>0</v>
      </c>
      <c r="BJ218" s="37">
        <f t="shared" ref="BJ218:BJ223" si="1035">BH218+BI218</f>
        <v>236035.6</v>
      </c>
      <c r="BK218" s="37">
        <f>BK220+BK221+BK222+BK225+BK227+BK228+BK229+BK230+BK231+BK232</f>
        <v>0</v>
      </c>
      <c r="BL218" s="37">
        <f t="shared" ref="BL218:BL223" si="1036">BJ218+BK218</f>
        <v>236035.6</v>
      </c>
      <c r="BM218" s="31"/>
      <c r="BN218" s="24" t="s">
        <v>50</v>
      </c>
      <c r="BO218" s="17"/>
    </row>
    <row r="219" spans="1:67" x14ac:dyDescent="0.3">
      <c r="A219" s="1"/>
      <c r="B219" s="59" t="s">
        <v>30</v>
      </c>
      <c r="C219" s="105"/>
      <c r="D219" s="37">
        <f>D226</f>
        <v>0</v>
      </c>
      <c r="E219" s="37">
        <f>E226</f>
        <v>0</v>
      </c>
      <c r="F219" s="37">
        <f t="shared" si="774"/>
        <v>0</v>
      </c>
      <c r="G219" s="37">
        <f>G226</f>
        <v>0</v>
      </c>
      <c r="H219" s="37">
        <f t="shared" si="1009"/>
        <v>0</v>
      </c>
      <c r="I219" s="37">
        <f>I226</f>
        <v>0</v>
      </c>
      <c r="J219" s="37">
        <f t="shared" si="1010"/>
        <v>0</v>
      </c>
      <c r="K219" s="37">
        <f>K226</f>
        <v>0</v>
      </c>
      <c r="L219" s="37">
        <f t="shared" si="1011"/>
        <v>0</v>
      </c>
      <c r="M219" s="37">
        <f>M226</f>
        <v>0</v>
      </c>
      <c r="N219" s="37">
        <f t="shared" si="1012"/>
        <v>0</v>
      </c>
      <c r="O219" s="37">
        <f>O226</f>
        <v>0</v>
      </c>
      <c r="P219" s="37">
        <f t="shared" si="1013"/>
        <v>0</v>
      </c>
      <c r="Q219" s="37">
        <f>Q226</f>
        <v>0</v>
      </c>
      <c r="R219" s="37">
        <f t="shared" si="1014"/>
        <v>0</v>
      </c>
      <c r="S219" s="37">
        <f>S226</f>
        <v>0</v>
      </c>
      <c r="T219" s="37">
        <f t="shared" si="1015"/>
        <v>0</v>
      </c>
      <c r="U219" s="37">
        <f>U226</f>
        <v>0</v>
      </c>
      <c r="V219" s="37">
        <f t="shared" si="1016"/>
        <v>0</v>
      </c>
      <c r="W219" s="37">
        <f>W226</f>
        <v>0</v>
      </c>
      <c r="X219" s="37">
        <f t="shared" si="1017"/>
        <v>0</v>
      </c>
      <c r="Y219" s="35">
        <f>Y226</f>
        <v>0</v>
      </c>
      <c r="Z219" s="37">
        <f t="shared" si="1018"/>
        <v>0</v>
      </c>
      <c r="AA219" s="37">
        <f>AA226</f>
        <v>0</v>
      </c>
      <c r="AB219" s="35">
        <f t="shared" si="1019"/>
        <v>0</v>
      </c>
      <c r="AC219" s="37">
        <f t="shared" ref="AC219:AW219" si="1037">AC226</f>
        <v>52212.4</v>
      </c>
      <c r="AD219" s="37">
        <f t="shared" ref="AD219:AF219" si="1038">AD226</f>
        <v>0</v>
      </c>
      <c r="AE219" s="37">
        <f t="shared" si="786"/>
        <v>52212.4</v>
      </c>
      <c r="AF219" s="37">
        <f t="shared" si="1038"/>
        <v>0</v>
      </c>
      <c r="AG219" s="37">
        <f t="shared" si="1022"/>
        <v>52212.4</v>
      </c>
      <c r="AH219" s="37">
        <f t="shared" ref="AH219:AJ219" si="1039">AH226</f>
        <v>0</v>
      </c>
      <c r="AI219" s="37">
        <f t="shared" si="1023"/>
        <v>52212.4</v>
      </c>
      <c r="AJ219" s="37">
        <f t="shared" si="1039"/>
        <v>0</v>
      </c>
      <c r="AK219" s="37">
        <f t="shared" si="1024"/>
        <v>52212.4</v>
      </c>
      <c r="AL219" s="37">
        <f t="shared" ref="AL219:AN219" si="1040">AL226</f>
        <v>0</v>
      </c>
      <c r="AM219" s="37">
        <f t="shared" si="1025"/>
        <v>52212.4</v>
      </c>
      <c r="AN219" s="37">
        <f t="shared" si="1040"/>
        <v>0</v>
      </c>
      <c r="AO219" s="37">
        <f t="shared" si="1026"/>
        <v>52212.4</v>
      </c>
      <c r="AP219" s="35">
        <f t="shared" ref="AP219:AR219" si="1041">AP226</f>
        <v>0</v>
      </c>
      <c r="AQ219" s="37">
        <f t="shared" si="1027"/>
        <v>52212.4</v>
      </c>
      <c r="AR219" s="35">
        <f t="shared" si="1041"/>
        <v>0</v>
      </c>
      <c r="AS219" s="37">
        <f t="shared" si="1028"/>
        <v>52212.4</v>
      </c>
      <c r="AT219" s="37">
        <f>AT226</f>
        <v>0</v>
      </c>
      <c r="AU219" s="35">
        <f t="shared" si="1029"/>
        <v>52212.4</v>
      </c>
      <c r="AV219" s="37">
        <f t="shared" si="1037"/>
        <v>0</v>
      </c>
      <c r="AW219" s="37">
        <f t="shared" si="1037"/>
        <v>0</v>
      </c>
      <c r="AX219" s="37">
        <f t="shared" si="795"/>
        <v>0</v>
      </c>
      <c r="AY219" s="37">
        <f t="shared" ref="AY219:BA219" si="1042">AY226</f>
        <v>0</v>
      </c>
      <c r="AZ219" s="37">
        <f t="shared" si="1030"/>
        <v>0</v>
      </c>
      <c r="BA219" s="37">
        <f t="shared" si="1042"/>
        <v>0</v>
      </c>
      <c r="BB219" s="37">
        <f t="shared" si="1031"/>
        <v>0</v>
      </c>
      <c r="BC219" s="37">
        <f t="shared" ref="BC219:BE219" si="1043">BC226</f>
        <v>0</v>
      </c>
      <c r="BD219" s="37">
        <f t="shared" si="1032"/>
        <v>0</v>
      </c>
      <c r="BE219" s="37">
        <f t="shared" si="1043"/>
        <v>0</v>
      </c>
      <c r="BF219" s="37">
        <f t="shared" si="1033"/>
        <v>0</v>
      </c>
      <c r="BG219" s="37">
        <f t="shared" ref="BG219:BI219" si="1044">BG226</f>
        <v>0</v>
      </c>
      <c r="BH219" s="37">
        <f t="shared" si="1034"/>
        <v>0</v>
      </c>
      <c r="BI219" s="35">
        <f t="shared" si="1044"/>
        <v>0</v>
      </c>
      <c r="BJ219" s="37">
        <f t="shared" si="1035"/>
        <v>0</v>
      </c>
      <c r="BK219" s="37">
        <f t="shared" ref="BK219" si="1045">BK226</f>
        <v>0</v>
      </c>
      <c r="BL219" s="35">
        <f t="shared" si="1036"/>
        <v>0</v>
      </c>
      <c r="BM219" s="31"/>
      <c r="BN219" s="24"/>
      <c r="BO219" s="17"/>
    </row>
    <row r="220" spans="1:67" ht="56.25" x14ac:dyDescent="0.3">
      <c r="A220" s="118" t="s">
        <v>188</v>
      </c>
      <c r="B220" s="122" t="s">
        <v>126</v>
      </c>
      <c r="C220" s="6" t="s">
        <v>32</v>
      </c>
      <c r="D220" s="35">
        <v>195888.6</v>
      </c>
      <c r="E220" s="35"/>
      <c r="F220" s="35">
        <f t="shared" si="774"/>
        <v>195888.6</v>
      </c>
      <c r="G220" s="35">
        <v>49700.256999999998</v>
      </c>
      <c r="H220" s="35">
        <f t="shared" si="1009"/>
        <v>245588.85700000002</v>
      </c>
      <c r="I220" s="35"/>
      <c r="J220" s="35">
        <f t="shared" si="1010"/>
        <v>245588.85700000002</v>
      </c>
      <c r="K220" s="35"/>
      <c r="L220" s="35">
        <f t="shared" si="1011"/>
        <v>245588.85700000002</v>
      </c>
      <c r="M220" s="35"/>
      <c r="N220" s="35">
        <f t="shared" si="1012"/>
        <v>245588.85700000002</v>
      </c>
      <c r="O220" s="78"/>
      <c r="P220" s="35">
        <f t="shared" si="1013"/>
        <v>245588.85700000002</v>
      </c>
      <c r="Q220" s="35"/>
      <c r="R220" s="35">
        <f t="shared" si="1014"/>
        <v>245588.85700000002</v>
      </c>
      <c r="S220" s="35"/>
      <c r="T220" s="35">
        <f t="shared" si="1015"/>
        <v>245588.85700000002</v>
      </c>
      <c r="U220" s="35"/>
      <c r="V220" s="35">
        <f t="shared" si="1016"/>
        <v>245588.85700000002</v>
      </c>
      <c r="W220" s="35"/>
      <c r="X220" s="35">
        <f t="shared" si="1017"/>
        <v>245588.85700000002</v>
      </c>
      <c r="Y220" s="35"/>
      <c r="Z220" s="35">
        <f t="shared" si="1018"/>
        <v>245588.85700000002</v>
      </c>
      <c r="AA220" s="46"/>
      <c r="AB220" s="35">
        <f t="shared" si="1019"/>
        <v>245588.85700000002</v>
      </c>
      <c r="AC220" s="35">
        <v>0</v>
      </c>
      <c r="AD220" s="35"/>
      <c r="AE220" s="35">
        <f t="shared" si="786"/>
        <v>0</v>
      </c>
      <c r="AF220" s="35"/>
      <c r="AG220" s="35">
        <f t="shared" si="1022"/>
        <v>0</v>
      </c>
      <c r="AH220" s="35"/>
      <c r="AI220" s="35">
        <f t="shared" si="1023"/>
        <v>0</v>
      </c>
      <c r="AJ220" s="35"/>
      <c r="AK220" s="35">
        <f t="shared" si="1024"/>
        <v>0</v>
      </c>
      <c r="AL220" s="35"/>
      <c r="AM220" s="35">
        <f t="shared" si="1025"/>
        <v>0</v>
      </c>
      <c r="AN220" s="35"/>
      <c r="AO220" s="35">
        <f t="shared" si="1026"/>
        <v>0</v>
      </c>
      <c r="AP220" s="35"/>
      <c r="AQ220" s="35">
        <f t="shared" si="1027"/>
        <v>0</v>
      </c>
      <c r="AR220" s="35"/>
      <c r="AS220" s="35">
        <f t="shared" si="1028"/>
        <v>0</v>
      </c>
      <c r="AT220" s="46"/>
      <c r="AU220" s="35">
        <f t="shared" si="1029"/>
        <v>0</v>
      </c>
      <c r="AV220" s="35">
        <v>0</v>
      </c>
      <c r="AW220" s="35"/>
      <c r="AX220" s="35">
        <f t="shared" si="795"/>
        <v>0</v>
      </c>
      <c r="AY220" s="35"/>
      <c r="AZ220" s="35">
        <f t="shared" si="1030"/>
        <v>0</v>
      </c>
      <c r="BA220" s="35"/>
      <c r="BB220" s="35">
        <f t="shared" si="1031"/>
        <v>0</v>
      </c>
      <c r="BC220" s="35"/>
      <c r="BD220" s="35">
        <f t="shared" si="1032"/>
        <v>0</v>
      </c>
      <c r="BE220" s="35"/>
      <c r="BF220" s="35">
        <f t="shared" si="1033"/>
        <v>0</v>
      </c>
      <c r="BG220" s="35"/>
      <c r="BH220" s="35">
        <f t="shared" si="1034"/>
        <v>0</v>
      </c>
      <c r="BI220" s="35"/>
      <c r="BJ220" s="35">
        <f t="shared" si="1035"/>
        <v>0</v>
      </c>
      <c r="BK220" s="46"/>
      <c r="BL220" s="35">
        <f t="shared" si="1036"/>
        <v>0</v>
      </c>
      <c r="BM220" s="29" t="s">
        <v>281</v>
      </c>
      <c r="BO220" s="11"/>
    </row>
    <row r="221" spans="1:67" ht="75" x14ac:dyDescent="0.3">
      <c r="A221" s="119"/>
      <c r="B221" s="123"/>
      <c r="C221" s="6" t="s">
        <v>34</v>
      </c>
      <c r="D221" s="35">
        <v>4480.7</v>
      </c>
      <c r="E221" s="35"/>
      <c r="F221" s="35">
        <f t="shared" si="774"/>
        <v>4480.7</v>
      </c>
      <c r="G221" s="35"/>
      <c r="H221" s="35">
        <f t="shared" si="1009"/>
        <v>4480.7</v>
      </c>
      <c r="I221" s="35"/>
      <c r="J221" s="35">
        <f t="shared" si="1010"/>
        <v>4480.7</v>
      </c>
      <c r="K221" s="35"/>
      <c r="L221" s="35">
        <f t="shared" si="1011"/>
        <v>4480.7</v>
      </c>
      <c r="M221" s="35"/>
      <c r="N221" s="35">
        <f t="shared" si="1012"/>
        <v>4480.7</v>
      </c>
      <c r="O221" s="78"/>
      <c r="P221" s="35">
        <f t="shared" si="1013"/>
        <v>4480.7</v>
      </c>
      <c r="Q221" s="35"/>
      <c r="R221" s="35">
        <f t="shared" si="1014"/>
        <v>4480.7</v>
      </c>
      <c r="S221" s="35"/>
      <c r="T221" s="35">
        <f t="shared" si="1015"/>
        <v>4480.7</v>
      </c>
      <c r="U221" s="35"/>
      <c r="V221" s="35">
        <f t="shared" si="1016"/>
        <v>4480.7</v>
      </c>
      <c r="W221" s="35"/>
      <c r="X221" s="35">
        <f t="shared" si="1017"/>
        <v>4480.7</v>
      </c>
      <c r="Y221" s="35"/>
      <c r="Z221" s="35">
        <f t="shared" si="1018"/>
        <v>4480.7</v>
      </c>
      <c r="AA221" s="46"/>
      <c r="AB221" s="35">
        <f t="shared" si="1019"/>
        <v>4480.7</v>
      </c>
      <c r="AC221" s="35">
        <v>0</v>
      </c>
      <c r="AD221" s="35"/>
      <c r="AE221" s="35">
        <f t="shared" si="786"/>
        <v>0</v>
      </c>
      <c r="AF221" s="35"/>
      <c r="AG221" s="35">
        <f t="shared" si="1022"/>
        <v>0</v>
      </c>
      <c r="AH221" s="35"/>
      <c r="AI221" s="35">
        <f t="shared" si="1023"/>
        <v>0</v>
      </c>
      <c r="AJ221" s="35"/>
      <c r="AK221" s="35">
        <f t="shared" si="1024"/>
        <v>0</v>
      </c>
      <c r="AL221" s="35"/>
      <c r="AM221" s="35">
        <f t="shared" si="1025"/>
        <v>0</v>
      </c>
      <c r="AN221" s="35"/>
      <c r="AO221" s="35">
        <f t="shared" si="1026"/>
        <v>0</v>
      </c>
      <c r="AP221" s="35"/>
      <c r="AQ221" s="35">
        <f t="shared" si="1027"/>
        <v>0</v>
      </c>
      <c r="AR221" s="35"/>
      <c r="AS221" s="35">
        <f t="shared" si="1028"/>
        <v>0</v>
      </c>
      <c r="AT221" s="46"/>
      <c r="AU221" s="35">
        <f t="shared" si="1029"/>
        <v>0</v>
      </c>
      <c r="AV221" s="35">
        <v>0</v>
      </c>
      <c r="AW221" s="35"/>
      <c r="AX221" s="35">
        <f t="shared" si="795"/>
        <v>0</v>
      </c>
      <c r="AY221" s="35"/>
      <c r="AZ221" s="35">
        <f t="shared" si="1030"/>
        <v>0</v>
      </c>
      <c r="BA221" s="35"/>
      <c r="BB221" s="35">
        <f t="shared" si="1031"/>
        <v>0</v>
      </c>
      <c r="BC221" s="35"/>
      <c r="BD221" s="35">
        <f t="shared" si="1032"/>
        <v>0</v>
      </c>
      <c r="BE221" s="35"/>
      <c r="BF221" s="35">
        <f t="shared" si="1033"/>
        <v>0</v>
      </c>
      <c r="BG221" s="35"/>
      <c r="BH221" s="35">
        <f t="shared" si="1034"/>
        <v>0</v>
      </c>
      <c r="BI221" s="35"/>
      <c r="BJ221" s="35">
        <f t="shared" si="1035"/>
        <v>0</v>
      </c>
      <c r="BK221" s="46"/>
      <c r="BL221" s="35">
        <f t="shared" si="1036"/>
        <v>0</v>
      </c>
      <c r="BM221" s="29" t="s">
        <v>281</v>
      </c>
      <c r="BO221" s="11"/>
    </row>
    <row r="222" spans="1:67" ht="75" x14ac:dyDescent="0.3">
      <c r="A222" s="118" t="s">
        <v>189</v>
      </c>
      <c r="B222" s="120" t="s">
        <v>282</v>
      </c>
      <c r="C222" s="6" t="s">
        <v>34</v>
      </c>
      <c r="D222" s="35">
        <v>0</v>
      </c>
      <c r="E222" s="35"/>
      <c r="F222" s="35">
        <f t="shared" si="774"/>
        <v>0</v>
      </c>
      <c r="G222" s="35"/>
      <c r="H222" s="35">
        <f t="shared" si="1009"/>
        <v>0</v>
      </c>
      <c r="I222" s="35"/>
      <c r="J222" s="35">
        <f t="shared" si="1010"/>
        <v>0</v>
      </c>
      <c r="K222" s="35"/>
      <c r="L222" s="35">
        <f t="shared" si="1011"/>
        <v>0</v>
      </c>
      <c r="M222" s="35"/>
      <c r="N222" s="35">
        <f t="shared" si="1012"/>
        <v>0</v>
      </c>
      <c r="O222" s="78"/>
      <c r="P222" s="35">
        <f t="shared" si="1013"/>
        <v>0</v>
      </c>
      <c r="Q222" s="35"/>
      <c r="R222" s="35">
        <f t="shared" si="1014"/>
        <v>0</v>
      </c>
      <c r="S222" s="35"/>
      <c r="T222" s="35">
        <f t="shared" si="1015"/>
        <v>0</v>
      </c>
      <c r="U222" s="35"/>
      <c r="V222" s="35">
        <f t="shared" si="1016"/>
        <v>0</v>
      </c>
      <c r="W222" s="35"/>
      <c r="X222" s="35">
        <f t="shared" si="1017"/>
        <v>0</v>
      </c>
      <c r="Y222" s="35"/>
      <c r="Z222" s="35">
        <f t="shared" si="1018"/>
        <v>0</v>
      </c>
      <c r="AA222" s="46"/>
      <c r="AB222" s="35">
        <f t="shared" si="1019"/>
        <v>0</v>
      </c>
      <c r="AC222" s="35">
        <v>55213.3</v>
      </c>
      <c r="AD222" s="35"/>
      <c r="AE222" s="35">
        <f t="shared" si="786"/>
        <v>55213.3</v>
      </c>
      <c r="AF222" s="35"/>
      <c r="AG222" s="35">
        <f t="shared" si="1022"/>
        <v>55213.3</v>
      </c>
      <c r="AH222" s="35"/>
      <c r="AI222" s="35">
        <f t="shared" si="1023"/>
        <v>55213.3</v>
      </c>
      <c r="AJ222" s="35"/>
      <c r="AK222" s="35">
        <f t="shared" si="1024"/>
        <v>55213.3</v>
      </c>
      <c r="AL222" s="35"/>
      <c r="AM222" s="35">
        <f t="shared" si="1025"/>
        <v>55213.3</v>
      </c>
      <c r="AN222" s="35"/>
      <c r="AO222" s="35">
        <f t="shared" si="1026"/>
        <v>55213.3</v>
      </c>
      <c r="AP222" s="35"/>
      <c r="AQ222" s="35">
        <f t="shared" si="1027"/>
        <v>55213.3</v>
      </c>
      <c r="AR222" s="35"/>
      <c r="AS222" s="35">
        <f t="shared" si="1028"/>
        <v>55213.3</v>
      </c>
      <c r="AT222" s="46"/>
      <c r="AU222" s="35">
        <f t="shared" si="1029"/>
        <v>55213.3</v>
      </c>
      <c r="AV222" s="35">
        <v>0</v>
      </c>
      <c r="AW222" s="35"/>
      <c r="AX222" s="35">
        <f t="shared" si="795"/>
        <v>0</v>
      </c>
      <c r="AY222" s="35"/>
      <c r="AZ222" s="35">
        <f t="shared" si="1030"/>
        <v>0</v>
      </c>
      <c r="BA222" s="35"/>
      <c r="BB222" s="35">
        <f t="shared" si="1031"/>
        <v>0</v>
      </c>
      <c r="BC222" s="35"/>
      <c r="BD222" s="35">
        <f t="shared" si="1032"/>
        <v>0</v>
      </c>
      <c r="BE222" s="35"/>
      <c r="BF222" s="35">
        <f t="shared" si="1033"/>
        <v>0</v>
      </c>
      <c r="BG222" s="35"/>
      <c r="BH222" s="35">
        <f t="shared" si="1034"/>
        <v>0</v>
      </c>
      <c r="BI222" s="35"/>
      <c r="BJ222" s="35">
        <f t="shared" si="1035"/>
        <v>0</v>
      </c>
      <c r="BK222" s="46"/>
      <c r="BL222" s="35">
        <f t="shared" si="1036"/>
        <v>0</v>
      </c>
      <c r="BM222" s="29" t="s">
        <v>283</v>
      </c>
      <c r="BO222" s="11"/>
    </row>
    <row r="223" spans="1:67" ht="56.25" x14ac:dyDescent="0.3">
      <c r="A223" s="119"/>
      <c r="B223" s="121"/>
      <c r="C223" s="6" t="s">
        <v>32</v>
      </c>
      <c r="D223" s="35">
        <f>D225+D226</f>
        <v>168913.1</v>
      </c>
      <c r="E223" s="35">
        <f>E225+E226</f>
        <v>-47211.199999999997</v>
      </c>
      <c r="F223" s="35">
        <f t="shared" si="774"/>
        <v>121701.90000000001</v>
      </c>
      <c r="G223" s="35">
        <f>G225+G226</f>
        <v>1393.4969999999998</v>
      </c>
      <c r="H223" s="35">
        <f t="shared" si="1009"/>
        <v>123095.39700000001</v>
      </c>
      <c r="I223" s="35">
        <f>I225+I226</f>
        <v>-1208.5989999999999</v>
      </c>
      <c r="J223" s="35">
        <f t="shared" si="1010"/>
        <v>121886.79800000001</v>
      </c>
      <c r="K223" s="35">
        <f>K225+K226</f>
        <v>0</v>
      </c>
      <c r="L223" s="35">
        <f t="shared" si="1011"/>
        <v>121886.79800000001</v>
      </c>
      <c r="M223" s="35">
        <f>M225+M226</f>
        <v>0</v>
      </c>
      <c r="N223" s="35">
        <f t="shared" si="1012"/>
        <v>121886.79800000001</v>
      </c>
      <c r="O223" s="78">
        <f>O225+O226</f>
        <v>0</v>
      </c>
      <c r="P223" s="35">
        <f t="shared" si="1013"/>
        <v>121886.79800000001</v>
      </c>
      <c r="Q223" s="35">
        <f>Q225+Q226</f>
        <v>0</v>
      </c>
      <c r="R223" s="35">
        <f t="shared" si="1014"/>
        <v>121886.79800000001</v>
      </c>
      <c r="S223" s="35">
        <f>S225+S226</f>
        <v>0</v>
      </c>
      <c r="T223" s="35">
        <f t="shared" si="1015"/>
        <v>121886.79800000001</v>
      </c>
      <c r="U223" s="35">
        <f>U225+U226</f>
        <v>0</v>
      </c>
      <c r="V223" s="35">
        <f t="shared" si="1016"/>
        <v>121886.79800000001</v>
      </c>
      <c r="W223" s="35">
        <f>W225+W226</f>
        <v>0</v>
      </c>
      <c r="X223" s="35">
        <f t="shared" si="1017"/>
        <v>121886.79800000001</v>
      </c>
      <c r="Y223" s="35">
        <f>Y225+Y226</f>
        <v>0</v>
      </c>
      <c r="Z223" s="35">
        <f t="shared" si="1018"/>
        <v>121886.79800000001</v>
      </c>
      <c r="AA223" s="46">
        <f>AA225+AA226</f>
        <v>0</v>
      </c>
      <c r="AB223" s="35">
        <f t="shared" si="1019"/>
        <v>121886.79800000001</v>
      </c>
      <c r="AC223" s="35">
        <f>AC225+AC226</f>
        <v>354156.30000000005</v>
      </c>
      <c r="AD223" s="35">
        <f t="shared" ref="AD223:AF223" si="1046">AD225+AD226</f>
        <v>47211.199999999997</v>
      </c>
      <c r="AE223" s="35">
        <f t="shared" si="786"/>
        <v>401367.50000000006</v>
      </c>
      <c r="AF223" s="35">
        <f t="shared" si="1046"/>
        <v>0</v>
      </c>
      <c r="AG223" s="35">
        <f t="shared" si="1022"/>
        <v>401367.50000000006</v>
      </c>
      <c r="AH223" s="35">
        <f t="shared" ref="AH223:AJ223" si="1047">AH225+AH226</f>
        <v>0</v>
      </c>
      <c r="AI223" s="35">
        <f t="shared" si="1023"/>
        <v>401367.50000000006</v>
      </c>
      <c r="AJ223" s="35">
        <f t="shared" si="1047"/>
        <v>0</v>
      </c>
      <c r="AK223" s="35">
        <f t="shared" si="1024"/>
        <v>401367.50000000006</v>
      </c>
      <c r="AL223" s="35">
        <f t="shared" ref="AL223:AN223" si="1048">AL225+AL226</f>
        <v>0</v>
      </c>
      <c r="AM223" s="35">
        <f t="shared" si="1025"/>
        <v>401367.50000000006</v>
      </c>
      <c r="AN223" s="35">
        <f t="shared" si="1048"/>
        <v>0</v>
      </c>
      <c r="AO223" s="35">
        <f t="shared" si="1026"/>
        <v>401367.50000000006</v>
      </c>
      <c r="AP223" s="35">
        <f t="shared" ref="AP223:AR223" si="1049">AP225+AP226</f>
        <v>0</v>
      </c>
      <c r="AQ223" s="35">
        <f t="shared" si="1027"/>
        <v>401367.50000000006</v>
      </c>
      <c r="AR223" s="35">
        <f t="shared" si="1049"/>
        <v>0</v>
      </c>
      <c r="AS223" s="35">
        <f t="shared" si="1028"/>
        <v>401367.50000000006</v>
      </c>
      <c r="AT223" s="46">
        <f t="shared" ref="AT223" si="1050">AT225+AT226</f>
        <v>0</v>
      </c>
      <c r="AU223" s="35">
        <f t="shared" si="1029"/>
        <v>401367.50000000006</v>
      </c>
      <c r="AV223" s="35">
        <f t="shared" ref="AV223:AW223" si="1051">AV225+AV226</f>
        <v>0</v>
      </c>
      <c r="AW223" s="35">
        <f t="shared" si="1051"/>
        <v>0</v>
      </c>
      <c r="AX223" s="35">
        <f t="shared" si="795"/>
        <v>0</v>
      </c>
      <c r="AY223" s="35">
        <f t="shared" ref="AY223:BA223" si="1052">AY225+AY226</f>
        <v>0</v>
      </c>
      <c r="AZ223" s="35">
        <f t="shared" si="1030"/>
        <v>0</v>
      </c>
      <c r="BA223" s="35">
        <f t="shared" si="1052"/>
        <v>0</v>
      </c>
      <c r="BB223" s="35">
        <f t="shared" si="1031"/>
        <v>0</v>
      </c>
      <c r="BC223" s="35">
        <f t="shared" ref="BC223:BE223" si="1053">BC225+BC226</f>
        <v>0</v>
      </c>
      <c r="BD223" s="35">
        <f t="shared" si="1032"/>
        <v>0</v>
      </c>
      <c r="BE223" s="35">
        <f t="shared" si="1053"/>
        <v>0</v>
      </c>
      <c r="BF223" s="35">
        <f t="shared" si="1033"/>
        <v>0</v>
      </c>
      <c r="BG223" s="35">
        <f t="shared" ref="BG223:BI223" si="1054">BG225+BG226</f>
        <v>0</v>
      </c>
      <c r="BH223" s="35">
        <f t="shared" si="1034"/>
        <v>0</v>
      </c>
      <c r="BI223" s="35">
        <f t="shared" si="1054"/>
        <v>0</v>
      </c>
      <c r="BJ223" s="35">
        <f t="shared" si="1035"/>
        <v>0</v>
      </c>
      <c r="BK223" s="46">
        <f t="shared" ref="BK223" si="1055">BK225+BK226</f>
        <v>0</v>
      </c>
      <c r="BL223" s="35">
        <f t="shared" si="1036"/>
        <v>0</v>
      </c>
      <c r="BM223" s="29"/>
      <c r="BO223" s="11"/>
    </row>
    <row r="224" spans="1:67" x14ac:dyDescent="0.3">
      <c r="A224" s="58"/>
      <c r="B224" s="59" t="s">
        <v>5</v>
      </c>
      <c r="C224" s="6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78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46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46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46"/>
      <c r="BL224" s="35"/>
      <c r="BM224" s="29"/>
      <c r="BO224" s="11"/>
    </row>
    <row r="225" spans="1:67" hidden="1" x14ac:dyDescent="0.3">
      <c r="A225" s="42"/>
      <c r="B225" s="43" t="s">
        <v>6</v>
      </c>
      <c r="C225" s="6"/>
      <c r="D225" s="35">
        <v>168913.1</v>
      </c>
      <c r="E225" s="35">
        <v>-47211.199999999997</v>
      </c>
      <c r="F225" s="35">
        <f t="shared" si="774"/>
        <v>121701.90000000001</v>
      </c>
      <c r="G225" s="35">
        <f>184.898+1208.599</f>
        <v>1393.4969999999998</v>
      </c>
      <c r="H225" s="35">
        <f t="shared" ref="H225:H252" si="1056">F225+G225</f>
        <v>123095.39700000001</v>
      </c>
      <c r="I225" s="35">
        <v>-1208.5989999999999</v>
      </c>
      <c r="J225" s="35">
        <f t="shared" ref="J225:J247" si="1057">H225+I225</f>
        <v>121886.79800000001</v>
      </c>
      <c r="K225" s="35"/>
      <c r="L225" s="35">
        <f t="shared" ref="L225:L247" si="1058">J225+K225</f>
        <v>121886.79800000001</v>
      </c>
      <c r="M225" s="35"/>
      <c r="N225" s="35">
        <f t="shared" ref="N225:N247" si="1059">L225+M225</f>
        <v>121886.79800000001</v>
      </c>
      <c r="O225" s="78"/>
      <c r="P225" s="35">
        <f t="shared" ref="P225:P247" si="1060">N225+O225</f>
        <v>121886.79800000001</v>
      </c>
      <c r="Q225" s="35"/>
      <c r="R225" s="35">
        <f t="shared" ref="R225:R247" si="1061">P225+Q225</f>
        <v>121886.79800000001</v>
      </c>
      <c r="S225" s="35"/>
      <c r="T225" s="35">
        <f t="shared" ref="T225:T247" si="1062">R225+S225</f>
        <v>121886.79800000001</v>
      </c>
      <c r="U225" s="35"/>
      <c r="V225" s="35">
        <f t="shared" ref="V225:V247" si="1063">T225+U225</f>
        <v>121886.79800000001</v>
      </c>
      <c r="W225" s="35"/>
      <c r="X225" s="35">
        <f t="shared" ref="X225:X248" si="1064">V225+W225</f>
        <v>121886.79800000001</v>
      </c>
      <c r="Y225" s="35"/>
      <c r="Z225" s="35">
        <f t="shared" ref="Z225:Z248" si="1065">X225+Y225</f>
        <v>121886.79800000001</v>
      </c>
      <c r="AA225" s="46"/>
      <c r="AB225" s="35">
        <f t="shared" ref="AB225:AB247" si="1066">Z225+AA225</f>
        <v>121886.79800000001</v>
      </c>
      <c r="AC225" s="35">
        <v>301943.90000000002</v>
      </c>
      <c r="AD225" s="35">
        <v>47211.199999999997</v>
      </c>
      <c r="AE225" s="35">
        <f t="shared" si="786"/>
        <v>349155.10000000003</v>
      </c>
      <c r="AF225" s="35"/>
      <c r="AG225" s="35">
        <f t="shared" ref="AG225:AG252" si="1067">AE225+AF225</f>
        <v>349155.10000000003</v>
      </c>
      <c r="AH225" s="35"/>
      <c r="AI225" s="35">
        <f t="shared" ref="AI225:AI247" si="1068">AG225+AH225</f>
        <v>349155.10000000003</v>
      </c>
      <c r="AJ225" s="35"/>
      <c r="AK225" s="35">
        <f t="shared" ref="AK225:AK247" si="1069">AI225+AJ225</f>
        <v>349155.10000000003</v>
      </c>
      <c r="AL225" s="35"/>
      <c r="AM225" s="35">
        <f t="shared" ref="AM225:AM247" si="1070">AK225+AL225</f>
        <v>349155.10000000003</v>
      </c>
      <c r="AN225" s="35"/>
      <c r="AO225" s="35">
        <f t="shared" ref="AO225:AO247" si="1071">AM225+AN225</f>
        <v>349155.10000000003</v>
      </c>
      <c r="AP225" s="35"/>
      <c r="AQ225" s="35">
        <f t="shared" ref="AQ225:AQ247" si="1072">AO225+AP225</f>
        <v>349155.10000000003</v>
      </c>
      <c r="AR225" s="35"/>
      <c r="AS225" s="35">
        <f t="shared" ref="AS225:AS247" si="1073">AQ225+AR225</f>
        <v>349155.10000000003</v>
      </c>
      <c r="AT225" s="46"/>
      <c r="AU225" s="35">
        <f t="shared" ref="AU225:AU247" si="1074">AS225+AT225</f>
        <v>349155.10000000003</v>
      </c>
      <c r="AV225" s="35">
        <v>0</v>
      </c>
      <c r="AW225" s="35"/>
      <c r="AX225" s="35">
        <f t="shared" si="795"/>
        <v>0</v>
      </c>
      <c r="AY225" s="35"/>
      <c r="AZ225" s="35">
        <f t="shared" ref="AZ225:AZ252" si="1075">AX225+AY225</f>
        <v>0</v>
      </c>
      <c r="BA225" s="35"/>
      <c r="BB225" s="35">
        <f t="shared" ref="BB225:BB247" si="1076">AZ225+BA225</f>
        <v>0</v>
      </c>
      <c r="BC225" s="35"/>
      <c r="BD225" s="35">
        <f t="shared" ref="BD225:BD247" si="1077">BB225+BC225</f>
        <v>0</v>
      </c>
      <c r="BE225" s="35"/>
      <c r="BF225" s="35">
        <f t="shared" ref="BF225:BF247" si="1078">BD225+BE225</f>
        <v>0</v>
      </c>
      <c r="BG225" s="35"/>
      <c r="BH225" s="35">
        <f t="shared" ref="BH225:BH247" si="1079">BF225+BG225</f>
        <v>0</v>
      </c>
      <c r="BI225" s="35"/>
      <c r="BJ225" s="35">
        <f t="shared" ref="BJ225:BJ247" si="1080">BH225+BI225</f>
        <v>0</v>
      </c>
      <c r="BK225" s="46"/>
      <c r="BL225" s="35">
        <f t="shared" ref="BL225:BL247" si="1081">BJ225+BK225</f>
        <v>0</v>
      </c>
      <c r="BM225" s="29" t="s">
        <v>283</v>
      </c>
      <c r="BN225" s="23" t="s">
        <v>50</v>
      </c>
      <c r="BO225" s="11"/>
    </row>
    <row r="226" spans="1:67" x14ac:dyDescent="0.3">
      <c r="A226" s="58"/>
      <c r="B226" s="59" t="s">
        <v>30</v>
      </c>
      <c r="C226" s="6"/>
      <c r="D226" s="35">
        <v>0</v>
      </c>
      <c r="E226" s="35"/>
      <c r="F226" s="35">
        <f t="shared" si="774"/>
        <v>0</v>
      </c>
      <c r="G226" s="35"/>
      <c r="H226" s="35">
        <f t="shared" si="1056"/>
        <v>0</v>
      </c>
      <c r="I226" s="35"/>
      <c r="J226" s="35">
        <f t="shared" si="1057"/>
        <v>0</v>
      </c>
      <c r="K226" s="35"/>
      <c r="L226" s="35">
        <f t="shared" si="1058"/>
        <v>0</v>
      </c>
      <c r="M226" s="35"/>
      <c r="N226" s="35">
        <f t="shared" si="1059"/>
        <v>0</v>
      </c>
      <c r="O226" s="78"/>
      <c r="P226" s="35">
        <f t="shared" si="1060"/>
        <v>0</v>
      </c>
      <c r="Q226" s="35"/>
      <c r="R226" s="35">
        <f t="shared" si="1061"/>
        <v>0</v>
      </c>
      <c r="S226" s="35"/>
      <c r="T226" s="35">
        <f t="shared" si="1062"/>
        <v>0</v>
      </c>
      <c r="U226" s="35"/>
      <c r="V226" s="35">
        <f t="shared" si="1063"/>
        <v>0</v>
      </c>
      <c r="W226" s="35"/>
      <c r="X226" s="35">
        <f t="shared" si="1064"/>
        <v>0</v>
      </c>
      <c r="Y226" s="35"/>
      <c r="Z226" s="35">
        <f t="shared" si="1065"/>
        <v>0</v>
      </c>
      <c r="AA226" s="46"/>
      <c r="AB226" s="35">
        <f t="shared" si="1066"/>
        <v>0</v>
      </c>
      <c r="AC226" s="35">
        <v>52212.4</v>
      </c>
      <c r="AD226" s="35"/>
      <c r="AE226" s="35">
        <f t="shared" si="786"/>
        <v>52212.4</v>
      </c>
      <c r="AF226" s="35"/>
      <c r="AG226" s="35">
        <f t="shared" si="1067"/>
        <v>52212.4</v>
      </c>
      <c r="AH226" s="35"/>
      <c r="AI226" s="35">
        <f t="shared" si="1068"/>
        <v>52212.4</v>
      </c>
      <c r="AJ226" s="35"/>
      <c r="AK226" s="35">
        <f t="shared" si="1069"/>
        <v>52212.4</v>
      </c>
      <c r="AL226" s="35"/>
      <c r="AM226" s="35">
        <f t="shared" si="1070"/>
        <v>52212.4</v>
      </c>
      <c r="AN226" s="35"/>
      <c r="AO226" s="35">
        <f t="shared" si="1071"/>
        <v>52212.4</v>
      </c>
      <c r="AP226" s="35"/>
      <c r="AQ226" s="35">
        <f t="shared" si="1072"/>
        <v>52212.4</v>
      </c>
      <c r="AR226" s="35"/>
      <c r="AS226" s="35">
        <f t="shared" si="1073"/>
        <v>52212.4</v>
      </c>
      <c r="AT226" s="46"/>
      <c r="AU226" s="35">
        <f t="shared" si="1074"/>
        <v>52212.4</v>
      </c>
      <c r="AV226" s="35">
        <v>0</v>
      </c>
      <c r="AW226" s="35"/>
      <c r="AX226" s="35">
        <f t="shared" si="795"/>
        <v>0</v>
      </c>
      <c r="AY226" s="35"/>
      <c r="AZ226" s="35">
        <f t="shared" si="1075"/>
        <v>0</v>
      </c>
      <c r="BA226" s="35"/>
      <c r="BB226" s="35">
        <f t="shared" si="1076"/>
        <v>0</v>
      </c>
      <c r="BC226" s="35"/>
      <c r="BD226" s="35">
        <f t="shared" si="1077"/>
        <v>0</v>
      </c>
      <c r="BE226" s="35"/>
      <c r="BF226" s="35">
        <f t="shared" si="1078"/>
        <v>0</v>
      </c>
      <c r="BG226" s="35"/>
      <c r="BH226" s="35">
        <f t="shared" si="1079"/>
        <v>0</v>
      </c>
      <c r="BI226" s="35"/>
      <c r="BJ226" s="35">
        <f t="shared" si="1080"/>
        <v>0</v>
      </c>
      <c r="BK226" s="46"/>
      <c r="BL226" s="35">
        <f t="shared" si="1081"/>
        <v>0</v>
      </c>
      <c r="BM226" s="29" t="s">
        <v>283</v>
      </c>
      <c r="BO226" s="11"/>
    </row>
    <row r="227" spans="1:67" ht="56.25" x14ac:dyDescent="0.3">
      <c r="A227" s="1" t="s">
        <v>190</v>
      </c>
      <c r="B227" s="59" t="s">
        <v>127</v>
      </c>
      <c r="C227" s="6" t="s">
        <v>32</v>
      </c>
      <c r="D227" s="35">
        <v>3500</v>
      </c>
      <c r="E227" s="35"/>
      <c r="F227" s="35">
        <f t="shared" si="774"/>
        <v>3500</v>
      </c>
      <c r="G227" s="35"/>
      <c r="H227" s="35">
        <f t="shared" si="1056"/>
        <v>3500</v>
      </c>
      <c r="I227" s="35"/>
      <c r="J227" s="35">
        <f t="shared" si="1057"/>
        <v>3500</v>
      </c>
      <c r="K227" s="35"/>
      <c r="L227" s="35">
        <f t="shared" si="1058"/>
        <v>3500</v>
      </c>
      <c r="M227" s="35"/>
      <c r="N227" s="35">
        <f t="shared" si="1059"/>
        <v>3500</v>
      </c>
      <c r="O227" s="78"/>
      <c r="P227" s="35">
        <f t="shared" si="1060"/>
        <v>3500</v>
      </c>
      <c r="Q227" s="35"/>
      <c r="R227" s="35">
        <f t="shared" si="1061"/>
        <v>3500</v>
      </c>
      <c r="S227" s="35"/>
      <c r="T227" s="35">
        <f t="shared" si="1062"/>
        <v>3500</v>
      </c>
      <c r="U227" s="35"/>
      <c r="V227" s="35">
        <f t="shared" si="1063"/>
        <v>3500</v>
      </c>
      <c r="W227" s="35"/>
      <c r="X227" s="35">
        <f t="shared" si="1064"/>
        <v>3500</v>
      </c>
      <c r="Y227" s="35"/>
      <c r="Z227" s="35">
        <f t="shared" si="1065"/>
        <v>3500</v>
      </c>
      <c r="AA227" s="46"/>
      <c r="AB227" s="35">
        <f t="shared" si="1066"/>
        <v>3500</v>
      </c>
      <c r="AC227" s="35">
        <v>0</v>
      </c>
      <c r="AD227" s="35"/>
      <c r="AE227" s="35">
        <f t="shared" si="786"/>
        <v>0</v>
      </c>
      <c r="AF227" s="35"/>
      <c r="AG227" s="35">
        <f t="shared" si="1067"/>
        <v>0</v>
      </c>
      <c r="AH227" s="35"/>
      <c r="AI227" s="35">
        <f t="shared" si="1068"/>
        <v>0</v>
      </c>
      <c r="AJ227" s="35"/>
      <c r="AK227" s="35">
        <f t="shared" si="1069"/>
        <v>0</v>
      </c>
      <c r="AL227" s="35"/>
      <c r="AM227" s="35">
        <f t="shared" si="1070"/>
        <v>0</v>
      </c>
      <c r="AN227" s="35"/>
      <c r="AO227" s="35">
        <f t="shared" si="1071"/>
        <v>0</v>
      </c>
      <c r="AP227" s="35"/>
      <c r="AQ227" s="35">
        <f t="shared" si="1072"/>
        <v>0</v>
      </c>
      <c r="AR227" s="35"/>
      <c r="AS227" s="35">
        <f t="shared" si="1073"/>
        <v>0</v>
      </c>
      <c r="AT227" s="46"/>
      <c r="AU227" s="35">
        <f t="shared" si="1074"/>
        <v>0</v>
      </c>
      <c r="AV227" s="35">
        <v>224073.8</v>
      </c>
      <c r="AW227" s="35"/>
      <c r="AX227" s="35">
        <f t="shared" si="795"/>
        <v>224073.8</v>
      </c>
      <c r="AY227" s="35"/>
      <c r="AZ227" s="35">
        <f t="shared" si="1075"/>
        <v>224073.8</v>
      </c>
      <c r="BA227" s="35"/>
      <c r="BB227" s="35">
        <f t="shared" si="1076"/>
        <v>224073.8</v>
      </c>
      <c r="BC227" s="35"/>
      <c r="BD227" s="35">
        <f t="shared" si="1077"/>
        <v>224073.8</v>
      </c>
      <c r="BE227" s="35"/>
      <c r="BF227" s="35">
        <f t="shared" si="1078"/>
        <v>224073.8</v>
      </c>
      <c r="BG227" s="35"/>
      <c r="BH227" s="35">
        <f t="shared" si="1079"/>
        <v>224073.8</v>
      </c>
      <c r="BI227" s="35"/>
      <c r="BJ227" s="35">
        <f t="shared" si="1080"/>
        <v>224073.8</v>
      </c>
      <c r="BK227" s="46"/>
      <c r="BL227" s="35">
        <f t="shared" si="1081"/>
        <v>224073.8</v>
      </c>
      <c r="BM227" s="29" t="s">
        <v>284</v>
      </c>
      <c r="BO227" s="11"/>
    </row>
    <row r="228" spans="1:67" ht="56.25" x14ac:dyDescent="0.3">
      <c r="A228" s="1" t="s">
        <v>251</v>
      </c>
      <c r="B228" s="59" t="s">
        <v>128</v>
      </c>
      <c r="C228" s="6" t="s">
        <v>32</v>
      </c>
      <c r="D228" s="35">
        <v>61.7</v>
      </c>
      <c r="E228" s="35"/>
      <c r="F228" s="35">
        <f t="shared" si="774"/>
        <v>61.7</v>
      </c>
      <c r="G228" s="35"/>
      <c r="H228" s="35">
        <f t="shared" si="1056"/>
        <v>61.7</v>
      </c>
      <c r="I228" s="35"/>
      <c r="J228" s="35">
        <f t="shared" si="1057"/>
        <v>61.7</v>
      </c>
      <c r="K228" s="35"/>
      <c r="L228" s="35">
        <f t="shared" si="1058"/>
        <v>61.7</v>
      </c>
      <c r="M228" s="35"/>
      <c r="N228" s="35">
        <f t="shared" si="1059"/>
        <v>61.7</v>
      </c>
      <c r="O228" s="78"/>
      <c r="P228" s="35">
        <f t="shared" si="1060"/>
        <v>61.7</v>
      </c>
      <c r="Q228" s="35"/>
      <c r="R228" s="35">
        <f t="shared" si="1061"/>
        <v>61.7</v>
      </c>
      <c r="S228" s="35">
        <v>-61.7</v>
      </c>
      <c r="T228" s="35">
        <f t="shared" si="1062"/>
        <v>0</v>
      </c>
      <c r="U228" s="35"/>
      <c r="V228" s="35">
        <f t="shared" si="1063"/>
        <v>0</v>
      </c>
      <c r="W228" s="35"/>
      <c r="X228" s="35">
        <f t="shared" si="1064"/>
        <v>0</v>
      </c>
      <c r="Y228" s="35"/>
      <c r="Z228" s="35">
        <f t="shared" si="1065"/>
        <v>0</v>
      </c>
      <c r="AA228" s="46"/>
      <c r="AB228" s="35">
        <f t="shared" si="1066"/>
        <v>0</v>
      </c>
      <c r="AC228" s="35">
        <v>244606.1</v>
      </c>
      <c r="AD228" s="35"/>
      <c r="AE228" s="35">
        <f t="shared" si="786"/>
        <v>244606.1</v>
      </c>
      <c r="AF228" s="35"/>
      <c r="AG228" s="35">
        <f t="shared" si="1067"/>
        <v>244606.1</v>
      </c>
      <c r="AH228" s="35"/>
      <c r="AI228" s="35">
        <f t="shared" si="1068"/>
        <v>244606.1</v>
      </c>
      <c r="AJ228" s="35"/>
      <c r="AK228" s="35">
        <f t="shared" si="1069"/>
        <v>244606.1</v>
      </c>
      <c r="AL228" s="35"/>
      <c r="AM228" s="35">
        <f t="shared" si="1070"/>
        <v>244606.1</v>
      </c>
      <c r="AN228" s="35">
        <v>-205067.01699999999</v>
      </c>
      <c r="AO228" s="35">
        <f t="shared" si="1071"/>
        <v>39539.083000000013</v>
      </c>
      <c r="AP228" s="35"/>
      <c r="AQ228" s="35">
        <f t="shared" si="1072"/>
        <v>39539.083000000013</v>
      </c>
      <c r="AR228" s="35"/>
      <c r="AS228" s="35">
        <f t="shared" si="1073"/>
        <v>39539.083000000013</v>
      </c>
      <c r="AT228" s="46">
        <v>-32755.539000000001</v>
      </c>
      <c r="AU228" s="35">
        <f t="shared" si="1074"/>
        <v>6783.5440000000126</v>
      </c>
      <c r="AV228" s="35">
        <v>103801.60000000001</v>
      </c>
      <c r="AW228" s="35"/>
      <c r="AX228" s="35">
        <f t="shared" si="795"/>
        <v>103801.60000000001</v>
      </c>
      <c r="AY228" s="35"/>
      <c r="AZ228" s="35">
        <f t="shared" si="1075"/>
        <v>103801.60000000001</v>
      </c>
      <c r="BA228" s="35"/>
      <c r="BB228" s="35">
        <f t="shared" si="1076"/>
        <v>103801.60000000001</v>
      </c>
      <c r="BC228" s="35"/>
      <c r="BD228" s="35">
        <f t="shared" si="1077"/>
        <v>103801.60000000001</v>
      </c>
      <c r="BE228" s="35"/>
      <c r="BF228" s="35">
        <f t="shared" si="1078"/>
        <v>103801.60000000001</v>
      </c>
      <c r="BG228" s="35">
        <v>-103801.60000000001</v>
      </c>
      <c r="BH228" s="35">
        <f t="shared" si="1079"/>
        <v>0</v>
      </c>
      <c r="BI228" s="35"/>
      <c r="BJ228" s="35">
        <f t="shared" si="1080"/>
        <v>0</v>
      </c>
      <c r="BK228" s="46"/>
      <c r="BL228" s="35">
        <f t="shared" si="1081"/>
        <v>0</v>
      </c>
      <c r="BM228" s="29" t="s">
        <v>285</v>
      </c>
      <c r="BO228" s="11"/>
    </row>
    <row r="229" spans="1:67" ht="56.25" x14ac:dyDescent="0.3">
      <c r="A229" s="1" t="s">
        <v>252</v>
      </c>
      <c r="B229" s="59" t="s">
        <v>286</v>
      </c>
      <c r="C229" s="6" t="s">
        <v>32</v>
      </c>
      <c r="D229" s="35">
        <v>0</v>
      </c>
      <c r="E229" s="35"/>
      <c r="F229" s="35">
        <f t="shared" si="774"/>
        <v>0</v>
      </c>
      <c r="G229" s="35"/>
      <c r="H229" s="35">
        <f t="shared" si="1056"/>
        <v>0</v>
      </c>
      <c r="I229" s="35"/>
      <c r="J229" s="35">
        <f t="shared" si="1057"/>
        <v>0</v>
      </c>
      <c r="K229" s="35"/>
      <c r="L229" s="35">
        <f t="shared" si="1058"/>
        <v>0</v>
      </c>
      <c r="M229" s="35"/>
      <c r="N229" s="35">
        <f t="shared" si="1059"/>
        <v>0</v>
      </c>
      <c r="O229" s="78"/>
      <c r="P229" s="35">
        <f t="shared" si="1060"/>
        <v>0</v>
      </c>
      <c r="Q229" s="35"/>
      <c r="R229" s="35">
        <f t="shared" si="1061"/>
        <v>0</v>
      </c>
      <c r="S229" s="35"/>
      <c r="T229" s="35">
        <f t="shared" si="1062"/>
        <v>0</v>
      </c>
      <c r="U229" s="35"/>
      <c r="V229" s="35">
        <f t="shared" si="1063"/>
        <v>0</v>
      </c>
      <c r="W229" s="35"/>
      <c r="X229" s="35">
        <f t="shared" si="1064"/>
        <v>0</v>
      </c>
      <c r="Y229" s="35"/>
      <c r="Z229" s="35">
        <f t="shared" si="1065"/>
        <v>0</v>
      </c>
      <c r="AA229" s="46"/>
      <c r="AB229" s="35">
        <f t="shared" si="1066"/>
        <v>0</v>
      </c>
      <c r="AC229" s="35">
        <v>0</v>
      </c>
      <c r="AD229" s="35"/>
      <c r="AE229" s="35">
        <f t="shared" si="786"/>
        <v>0</v>
      </c>
      <c r="AF229" s="35"/>
      <c r="AG229" s="35">
        <f t="shared" si="1067"/>
        <v>0</v>
      </c>
      <c r="AH229" s="35"/>
      <c r="AI229" s="35">
        <f t="shared" si="1068"/>
        <v>0</v>
      </c>
      <c r="AJ229" s="35"/>
      <c r="AK229" s="35">
        <f t="shared" si="1069"/>
        <v>0</v>
      </c>
      <c r="AL229" s="35"/>
      <c r="AM229" s="35">
        <f t="shared" si="1070"/>
        <v>0</v>
      </c>
      <c r="AN229" s="35"/>
      <c r="AO229" s="35">
        <f t="shared" si="1071"/>
        <v>0</v>
      </c>
      <c r="AP229" s="35"/>
      <c r="AQ229" s="35">
        <f t="shared" si="1072"/>
        <v>0</v>
      </c>
      <c r="AR229" s="35"/>
      <c r="AS229" s="35">
        <f t="shared" si="1073"/>
        <v>0</v>
      </c>
      <c r="AT229" s="46"/>
      <c r="AU229" s="35">
        <f t="shared" si="1074"/>
        <v>0</v>
      </c>
      <c r="AV229" s="35">
        <v>11961.8</v>
      </c>
      <c r="AW229" s="35"/>
      <c r="AX229" s="35">
        <f t="shared" si="795"/>
        <v>11961.8</v>
      </c>
      <c r="AY229" s="35"/>
      <c r="AZ229" s="35">
        <f t="shared" si="1075"/>
        <v>11961.8</v>
      </c>
      <c r="BA229" s="35"/>
      <c r="BB229" s="35">
        <f t="shared" si="1076"/>
        <v>11961.8</v>
      </c>
      <c r="BC229" s="35"/>
      <c r="BD229" s="35">
        <f t="shared" si="1077"/>
        <v>11961.8</v>
      </c>
      <c r="BE229" s="35"/>
      <c r="BF229" s="35">
        <f t="shared" si="1078"/>
        <v>11961.8</v>
      </c>
      <c r="BG229" s="35"/>
      <c r="BH229" s="35">
        <f t="shared" si="1079"/>
        <v>11961.8</v>
      </c>
      <c r="BI229" s="35"/>
      <c r="BJ229" s="35">
        <f t="shared" si="1080"/>
        <v>11961.8</v>
      </c>
      <c r="BK229" s="46"/>
      <c r="BL229" s="35">
        <f t="shared" si="1081"/>
        <v>11961.8</v>
      </c>
      <c r="BM229" s="29" t="s">
        <v>287</v>
      </c>
      <c r="BO229" s="11"/>
    </row>
    <row r="230" spans="1:67" ht="56.25" x14ac:dyDescent="0.3">
      <c r="A230" s="1" t="s">
        <v>253</v>
      </c>
      <c r="B230" s="59" t="s">
        <v>129</v>
      </c>
      <c r="C230" s="6" t="s">
        <v>32</v>
      </c>
      <c r="D230" s="35">
        <v>0</v>
      </c>
      <c r="E230" s="35"/>
      <c r="F230" s="35">
        <f t="shared" si="774"/>
        <v>0</v>
      </c>
      <c r="G230" s="35"/>
      <c r="H230" s="35">
        <f t="shared" si="1056"/>
        <v>0</v>
      </c>
      <c r="I230" s="35"/>
      <c r="J230" s="35">
        <f t="shared" si="1057"/>
        <v>0</v>
      </c>
      <c r="K230" s="35"/>
      <c r="L230" s="35">
        <f t="shared" si="1058"/>
        <v>0</v>
      </c>
      <c r="M230" s="35"/>
      <c r="N230" s="35">
        <f t="shared" si="1059"/>
        <v>0</v>
      </c>
      <c r="O230" s="78"/>
      <c r="P230" s="35">
        <f t="shared" si="1060"/>
        <v>0</v>
      </c>
      <c r="Q230" s="35"/>
      <c r="R230" s="35">
        <f t="shared" si="1061"/>
        <v>0</v>
      </c>
      <c r="S230" s="35"/>
      <c r="T230" s="35">
        <f t="shared" si="1062"/>
        <v>0</v>
      </c>
      <c r="U230" s="35"/>
      <c r="V230" s="35">
        <f t="shared" si="1063"/>
        <v>0</v>
      </c>
      <c r="W230" s="35"/>
      <c r="X230" s="35">
        <f t="shared" si="1064"/>
        <v>0</v>
      </c>
      <c r="Y230" s="35"/>
      <c r="Z230" s="35">
        <f t="shared" si="1065"/>
        <v>0</v>
      </c>
      <c r="AA230" s="46"/>
      <c r="AB230" s="35">
        <f t="shared" si="1066"/>
        <v>0</v>
      </c>
      <c r="AC230" s="35">
        <v>99857.7</v>
      </c>
      <c r="AD230" s="35"/>
      <c r="AE230" s="35">
        <f t="shared" si="786"/>
        <v>99857.7</v>
      </c>
      <c r="AF230" s="35"/>
      <c r="AG230" s="35">
        <f t="shared" si="1067"/>
        <v>99857.7</v>
      </c>
      <c r="AH230" s="35"/>
      <c r="AI230" s="35">
        <f t="shared" si="1068"/>
        <v>99857.7</v>
      </c>
      <c r="AJ230" s="35"/>
      <c r="AK230" s="35">
        <f t="shared" si="1069"/>
        <v>99857.7</v>
      </c>
      <c r="AL230" s="35"/>
      <c r="AM230" s="35">
        <f t="shared" si="1070"/>
        <v>99857.7</v>
      </c>
      <c r="AN230" s="35"/>
      <c r="AO230" s="35">
        <f t="shared" si="1071"/>
        <v>99857.7</v>
      </c>
      <c r="AP230" s="35"/>
      <c r="AQ230" s="35">
        <f t="shared" si="1072"/>
        <v>99857.7</v>
      </c>
      <c r="AR230" s="35"/>
      <c r="AS230" s="35">
        <f t="shared" si="1073"/>
        <v>99857.7</v>
      </c>
      <c r="AT230" s="46"/>
      <c r="AU230" s="35">
        <f t="shared" si="1074"/>
        <v>99857.7</v>
      </c>
      <c r="AV230" s="35">
        <v>0</v>
      </c>
      <c r="AW230" s="35"/>
      <c r="AX230" s="35">
        <f t="shared" si="795"/>
        <v>0</v>
      </c>
      <c r="AY230" s="35"/>
      <c r="AZ230" s="35">
        <f t="shared" si="1075"/>
        <v>0</v>
      </c>
      <c r="BA230" s="35"/>
      <c r="BB230" s="35">
        <f t="shared" si="1076"/>
        <v>0</v>
      </c>
      <c r="BC230" s="35"/>
      <c r="BD230" s="35">
        <f t="shared" si="1077"/>
        <v>0</v>
      </c>
      <c r="BE230" s="35"/>
      <c r="BF230" s="35">
        <f t="shared" si="1078"/>
        <v>0</v>
      </c>
      <c r="BG230" s="35"/>
      <c r="BH230" s="35">
        <f t="shared" si="1079"/>
        <v>0</v>
      </c>
      <c r="BI230" s="35"/>
      <c r="BJ230" s="35">
        <f t="shared" si="1080"/>
        <v>0</v>
      </c>
      <c r="BK230" s="46"/>
      <c r="BL230" s="35">
        <f t="shared" si="1081"/>
        <v>0</v>
      </c>
      <c r="BM230" s="29" t="s">
        <v>288</v>
      </c>
      <c r="BO230" s="11"/>
    </row>
    <row r="231" spans="1:67" ht="56.25" x14ac:dyDescent="0.3">
      <c r="A231" s="1" t="s">
        <v>254</v>
      </c>
      <c r="B231" s="59" t="s">
        <v>322</v>
      </c>
      <c r="C231" s="6" t="s">
        <v>32</v>
      </c>
      <c r="D231" s="35"/>
      <c r="E231" s="35"/>
      <c r="F231" s="35"/>
      <c r="G231" s="35">
        <v>2055.8510000000001</v>
      </c>
      <c r="H231" s="35">
        <f t="shared" si="1056"/>
        <v>2055.8510000000001</v>
      </c>
      <c r="I231" s="35"/>
      <c r="J231" s="35">
        <f t="shared" si="1057"/>
        <v>2055.8510000000001</v>
      </c>
      <c r="K231" s="35"/>
      <c r="L231" s="35">
        <f t="shared" si="1058"/>
        <v>2055.8510000000001</v>
      </c>
      <c r="M231" s="35"/>
      <c r="N231" s="35">
        <f t="shared" si="1059"/>
        <v>2055.8510000000001</v>
      </c>
      <c r="O231" s="78"/>
      <c r="P231" s="35">
        <f t="shared" si="1060"/>
        <v>2055.8510000000001</v>
      </c>
      <c r="Q231" s="35"/>
      <c r="R231" s="35">
        <f t="shared" si="1061"/>
        <v>2055.8510000000001</v>
      </c>
      <c r="S231" s="35"/>
      <c r="T231" s="35">
        <f t="shared" si="1062"/>
        <v>2055.8510000000001</v>
      </c>
      <c r="U231" s="35"/>
      <c r="V231" s="35">
        <f t="shared" si="1063"/>
        <v>2055.8510000000001</v>
      </c>
      <c r="W231" s="35"/>
      <c r="X231" s="35">
        <f t="shared" si="1064"/>
        <v>2055.8510000000001</v>
      </c>
      <c r="Y231" s="35"/>
      <c r="Z231" s="35">
        <f t="shared" si="1065"/>
        <v>2055.8510000000001</v>
      </c>
      <c r="AA231" s="46"/>
      <c r="AB231" s="35">
        <f t="shared" si="1066"/>
        <v>2055.8510000000001</v>
      </c>
      <c r="AC231" s="35"/>
      <c r="AD231" s="35"/>
      <c r="AE231" s="35"/>
      <c r="AF231" s="35"/>
      <c r="AG231" s="35">
        <f t="shared" si="1067"/>
        <v>0</v>
      </c>
      <c r="AH231" s="35"/>
      <c r="AI231" s="35">
        <f t="shared" si="1068"/>
        <v>0</v>
      </c>
      <c r="AJ231" s="35"/>
      <c r="AK231" s="35">
        <f t="shared" si="1069"/>
        <v>0</v>
      </c>
      <c r="AL231" s="35"/>
      <c r="AM231" s="35">
        <f t="shared" si="1070"/>
        <v>0</v>
      </c>
      <c r="AN231" s="35"/>
      <c r="AO231" s="35">
        <f t="shared" si="1071"/>
        <v>0</v>
      </c>
      <c r="AP231" s="35"/>
      <c r="AQ231" s="35">
        <f t="shared" si="1072"/>
        <v>0</v>
      </c>
      <c r="AR231" s="35"/>
      <c r="AS231" s="35">
        <f t="shared" si="1073"/>
        <v>0</v>
      </c>
      <c r="AT231" s="46"/>
      <c r="AU231" s="35">
        <f t="shared" si="1074"/>
        <v>0</v>
      </c>
      <c r="AV231" s="35"/>
      <c r="AW231" s="35"/>
      <c r="AX231" s="35"/>
      <c r="AY231" s="35"/>
      <c r="AZ231" s="35">
        <f t="shared" si="1075"/>
        <v>0</v>
      </c>
      <c r="BA231" s="35"/>
      <c r="BB231" s="35">
        <f t="shared" si="1076"/>
        <v>0</v>
      </c>
      <c r="BC231" s="35"/>
      <c r="BD231" s="35">
        <f t="shared" si="1077"/>
        <v>0</v>
      </c>
      <c r="BE231" s="35"/>
      <c r="BF231" s="35">
        <f t="shared" si="1078"/>
        <v>0</v>
      </c>
      <c r="BG231" s="35"/>
      <c r="BH231" s="35">
        <f t="shared" si="1079"/>
        <v>0</v>
      </c>
      <c r="BI231" s="35"/>
      <c r="BJ231" s="35">
        <f t="shared" si="1080"/>
        <v>0</v>
      </c>
      <c r="BK231" s="46"/>
      <c r="BL231" s="35">
        <f t="shared" si="1081"/>
        <v>0</v>
      </c>
      <c r="BM231" s="39" t="s">
        <v>323</v>
      </c>
      <c r="BO231" s="11"/>
    </row>
    <row r="232" spans="1:67" ht="54.75" customHeight="1" x14ac:dyDescent="0.3">
      <c r="A232" s="1" t="s">
        <v>255</v>
      </c>
      <c r="B232" s="59" t="s">
        <v>381</v>
      </c>
      <c r="C232" s="6" t="s">
        <v>32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78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46"/>
      <c r="AB232" s="35">
        <f t="shared" si="1066"/>
        <v>0</v>
      </c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46">
        <v>30461.154999999999</v>
      </c>
      <c r="AU232" s="35">
        <f t="shared" si="1074"/>
        <v>30461.154999999999</v>
      </c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46"/>
      <c r="BL232" s="35">
        <f t="shared" si="1081"/>
        <v>0</v>
      </c>
      <c r="BM232" s="39" t="s">
        <v>377</v>
      </c>
      <c r="BO232" s="11"/>
    </row>
    <row r="233" spans="1:67" x14ac:dyDescent="0.3">
      <c r="A233" s="1"/>
      <c r="B233" s="59" t="s">
        <v>15</v>
      </c>
      <c r="C233" s="10"/>
      <c r="D233" s="37">
        <f>D234+D235+D236+D237+D238+D239+D240+D241+D242+D243+D244</f>
        <v>28465</v>
      </c>
      <c r="E233" s="37">
        <f>E234+E235+E236+E237+E238+E239+E240+E241+E242+E243+E244+E245</f>
        <v>0</v>
      </c>
      <c r="F233" s="37">
        <f t="shared" si="774"/>
        <v>28465</v>
      </c>
      <c r="G233" s="37">
        <f>G234+G235+G236+G237+G238+G239+G240+G241+G242+G243+G244+G245+G246+G247</f>
        <v>430.62</v>
      </c>
      <c r="H233" s="37">
        <f t="shared" si="1056"/>
        <v>28895.62</v>
      </c>
      <c r="I233" s="37">
        <f>I234+I235+I236+I237+I238+I239+I240+I241+I242+I243+I244+I245+I246+I247</f>
        <v>0</v>
      </c>
      <c r="J233" s="37">
        <f t="shared" si="1057"/>
        <v>28895.62</v>
      </c>
      <c r="K233" s="37">
        <f>K234+K235+K236+K237+K238+K239+K240+K241+K242+K243+K244+K245+K246+K247</f>
        <v>0</v>
      </c>
      <c r="L233" s="37">
        <f t="shared" si="1058"/>
        <v>28895.62</v>
      </c>
      <c r="M233" s="37">
        <f>M234+M235+M236+M237+M238+M239+M240+M241+M242+M243+M244+M245+M246+M247</f>
        <v>0</v>
      </c>
      <c r="N233" s="37">
        <f t="shared" si="1059"/>
        <v>28895.62</v>
      </c>
      <c r="O233" s="37">
        <f>O234+O235+O236+O237+O238+O239+O240+O241+O242+O243+O244+O245+O246+O247</f>
        <v>0</v>
      </c>
      <c r="P233" s="37">
        <f t="shared" si="1060"/>
        <v>28895.62</v>
      </c>
      <c r="Q233" s="37">
        <f>Q234+Q235+Q236+Q237+Q238+Q239+Q240+Q241+Q242+Q243+Q244+Q245+Q246+Q247</f>
        <v>0</v>
      </c>
      <c r="R233" s="37">
        <f t="shared" si="1061"/>
        <v>28895.62</v>
      </c>
      <c r="S233" s="37">
        <f>S234+S235+S236+S237+S238+S239+S240+S241+S242+S243+S244+S245+S246+S247</f>
        <v>0</v>
      </c>
      <c r="T233" s="37">
        <f t="shared" si="1062"/>
        <v>28895.62</v>
      </c>
      <c r="U233" s="37">
        <f>U234+U235+U236+U237+U238+U239+U240+U241+U242+U243+U244+U245+U246+U247</f>
        <v>0</v>
      </c>
      <c r="V233" s="37">
        <f t="shared" si="1063"/>
        <v>28895.62</v>
      </c>
      <c r="W233" s="37">
        <f>W234+W235+W236+W237+W238+W239+W240+W241+W242+W243+W244+W245+W246+W247</f>
        <v>0</v>
      </c>
      <c r="X233" s="37">
        <f t="shared" si="1064"/>
        <v>28895.62</v>
      </c>
      <c r="Y233" s="35">
        <f>Y234+Y235+Y236+Y237+Y238+Y239+Y240+Y241+Y242+Y243+Y244+Y245+Y246+Y247</f>
        <v>0</v>
      </c>
      <c r="Z233" s="37">
        <f t="shared" si="1065"/>
        <v>28895.62</v>
      </c>
      <c r="AA233" s="37">
        <f>AA234+AA235+AA236+AA237+AA238+AA239+AA240+AA241+AA242+AA243+AA244+AA245+AA246+AA247</f>
        <v>-4047.5</v>
      </c>
      <c r="AB233" s="35">
        <f t="shared" si="1066"/>
        <v>24848.12</v>
      </c>
      <c r="AC233" s="37">
        <f>AC234+AC235+AC236+AC237+AC238+AC239+AC240+AC241+AC242+AC243+AC244</f>
        <v>109028.69999999998</v>
      </c>
      <c r="AD233" s="37">
        <f>AD234+AD235+AD236+AD237+AD238+AD239+AD240+AD241+AD242+AD243+AD244+AD245</f>
        <v>-968.39999999999964</v>
      </c>
      <c r="AE233" s="37">
        <f t="shared" si="786"/>
        <v>108060.29999999999</v>
      </c>
      <c r="AF233" s="37">
        <f>AF234+AF235+AF236+AF237+AF238+AF239+AF240+AF241+AF242+AF243+AF244+AF245+AF246+AF247</f>
        <v>0</v>
      </c>
      <c r="AG233" s="37">
        <f t="shared" si="1067"/>
        <v>108060.29999999999</v>
      </c>
      <c r="AH233" s="37">
        <f>AH234+AH235+AH236+AH237+AH238+AH239+AH240+AH241+AH242+AH243+AH244+AH245+AH246+AH247</f>
        <v>0</v>
      </c>
      <c r="AI233" s="37">
        <f t="shared" si="1068"/>
        <v>108060.29999999999</v>
      </c>
      <c r="AJ233" s="37">
        <f>AJ234+AJ235+AJ236+AJ237+AJ238+AJ239+AJ240+AJ241+AJ242+AJ243+AJ244+AJ245+AJ246+AJ247</f>
        <v>0</v>
      </c>
      <c r="AK233" s="37">
        <f t="shared" si="1069"/>
        <v>108060.29999999999</v>
      </c>
      <c r="AL233" s="37">
        <f>AL234+AL235+AL236+AL237+AL238+AL239+AL240+AL241+AL242+AL243+AL244+AL245+AL246+AL247</f>
        <v>0</v>
      </c>
      <c r="AM233" s="37">
        <f t="shared" si="1070"/>
        <v>108060.29999999999</v>
      </c>
      <c r="AN233" s="37">
        <f>AN234+AN235+AN236+AN237+AN238+AN239+AN240+AN241+AN242+AN243+AN244+AN245+AN246+AN247</f>
        <v>0</v>
      </c>
      <c r="AO233" s="37">
        <f t="shared" si="1071"/>
        <v>108060.29999999999</v>
      </c>
      <c r="AP233" s="35">
        <f>AP234+AP235+AP236+AP237+AP238+AP239+AP240+AP241+AP242+AP243+AP244+AP245+AP246+AP247</f>
        <v>0</v>
      </c>
      <c r="AQ233" s="37">
        <f t="shared" si="1072"/>
        <v>108060.29999999999</v>
      </c>
      <c r="AR233" s="35">
        <f>AR234+AR235+AR236+AR237+AR238+AR239+AR240+AR241+AR242+AR243+AR244+AR245+AR246+AR247</f>
        <v>0</v>
      </c>
      <c r="AS233" s="37">
        <f t="shared" si="1073"/>
        <v>108060.29999999999</v>
      </c>
      <c r="AT233" s="37">
        <f>AT234+AT235+AT236+AT237+AT238+AT239+AT240+AT241+AT242+AT243+AT244+AT245+AT246+AT247</f>
        <v>4047.5</v>
      </c>
      <c r="AU233" s="35">
        <f t="shared" si="1074"/>
        <v>112107.79999999999</v>
      </c>
      <c r="AV233" s="37">
        <f t="shared" ref="AV233" si="1082">AV234+AV235+AV236+AV237+AV238+AV239+AV240+AV241+AV242+AV243+AV244</f>
        <v>182623.4</v>
      </c>
      <c r="AW233" s="37">
        <f>AW234+AW235+AW236+AW237+AW238+AW239+AW240+AW241+AW242+AW243+AW244+AW245</f>
        <v>-1866.5</v>
      </c>
      <c r="AX233" s="37">
        <f t="shared" si="795"/>
        <v>180756.9</v>
      </c>
      <c r="AY233" s="37">
        <f>AY234+AY235+AY236+AY237+AY238+AY239+AY240+AY241+AY242+AY243+AY244+AY245+AY246+AY247</f>
        <v>0</v>
      </c>
      <c r="AZ233" s="37">
        <f t="shared" si="1075"/>
        <v>180756.9</v>
      </c>
      <c r="BA233" s="37">
        <f>BA234+BA235+BA236+BA237+BA238+BA239+BA240+BA241+BA242+BA243+BA244+BA245+BA246+BA247</f>
        <v>0</v>
      </c>
      <c r="BB233" s="37">
        <f t="shared" si="1076"/>
        <v>180756.9</v>
      </c>
      <c r="BC233" s="37">
        <f>BC234+BC235+BC236+BC237+BC238+BC239+BC240+BC241+BC242+BC243+BC244+BC245+BC246+BC247</f>
        <v>0</v>
      </c>
      <c r="BD233" s="37">
        <f t="shared" si="1077"/>
        <v>180756.9</v>
      </c>
      <c r="BE233" s="37">
        <f>BE234+BE235+BE236+BE237+BE238+BE239+BE240+BE241+BE242+BE243+BE244+BE245+BE246+BE247</f>
        <v>0</v>
      </c>
      <c r="BF233" s="37">
        <f t="shared" si="1078"/>
        <v>180756.9</v>
      </c>
      <c r="BG233" s="37">
        <f>BG234+BG235+BG236+BG237+BG238+BG239+BG240+BG241+BG242+BG243+BG244+BG245+BG246+BG247</f>
        <v>0</v>
      </c>
      <c r="BH233" s="37">
        <f t="shared" si="1079"/>
        <v>180756.9</v>
      </c>
      <c r="BI233" s="35">
        <f>BI234+BI235+BI236+BI237+BI238+BI239+BI240+BI241+BI242+BI243+BI244+BI245+BI246+BI247</f>
        <v>0</v>
      </c>
      <c r="BJ233" s="37">
        <f t="shared" si="1080"/>
        <v>180756.9</v>
      </c>
      <c r="BK233" s="37">
        <f>BK234+BK235+BK236+BK237+BK238+BK239+BK240+BK241+BK242+BK243+BK244+BK245+BK246+BK247</f>
        <v>0</v>
      </c>
      <c r="BL233" s="35">
        <f t="shared" si="1081"/>
        <v>180756.9</v>
      </c>
      <c r="BM233" s="31"/>
      <c r="BN233" s="24"/>
      <c r="BO233" s="17"/>
    </row>
    <row r="234" spans="1:67" ht="56.25" x14ac:dyDescent="0.3">
      <c r="A234" s="1" t="s">
        <v>256</v>
      </c>
      <c r="B234" s="59" t="s">
        <v>131</v>
      </c>
      <c r="C234" s="6" t="s">
        <v>32</v>
      </c>
      <c r="D234" s="35">
        <v>0</v>
      </c>
      <c r="E234" s="35"/>
      <c r="F234" s="35">
        <f t="shared" si="774"/>
        <v>0</v>
      </c>
      <c r="G234" s="35"/>
      <c r="H234" s="35">
        <f t="shared" si="1056"/>
        <v>0</v>
      </c>
      <c r="I234" s="35"/>
      <c r="J234" s="35">
        <f t="shared" si="1057"/>
        <v>0</v>
      </c>
      <c r="K234" s="35"/>
      <c r="L234" s="35">
        <f t="shared" si="1058"/>
        <v>0</v>
      </c>
      <c r="M234" s="35"/>
      <c r="N234" s="35">
        <f t="shared" si="1059"/>
        <v>0</v>
      </c>
      <c r="O234" s="78"/>
      <c r="P234" s="35">
        <f t="shared" si="1060"/>
        <v>0</v>
      </c>
      <c r="Q234" s="35"/>
      <c r="R234" s="35">
        <f t="shared" si="1061"/>
        <v>0</v>
      </c>
      <c r="S234" s="35"/>
      <c r="T234" s="35">
        <f t="shared" si="1062"/>
        <v>0</v>
      </c>
      <c r="U234" s="35"/>
      <c r="V234" s="35">
        <f t="shared" si="1063"/>
        <v>0</v>
      </c>
      <c r="W234" s="35"/>
      <c r="X234" s="35">
        <f t="shared" si="1064"/>
        <v>0</v>
      </c>
      <c r="Y234" s="35"/>
      <c r="Z234" s="35">
        <f t="shared" si="1065"/>
        <v>0</v>
      </c>
      <c r="AA234" s="46"/>
      <c r="AB234" s="35">
        <f t="shared" si="1066"/>
        <v>0</v>
      </c>
      <c r="AC234" s="35">
        <v>94683.9</v>
      </c>
      <c r="AD234" s="35">
        <v>0</v>
      </c>
      <c r="AE234" s="35">
        <f t="shared" si="786"/>
        <v>94683.9</v>
      </c>
      <c r="AF234" s="35">
        <v>0</v>
      </c>
      <c r="AG234" s="35">
        <f t="shared" si="1067"/>
        <v>94683.9</v>
      </c>
      <c r="AH234" s="35">
        <v>0</v>
      </c>
      <c r="AI234" s="35">
        <f t="shared" si="1068"/>
        <v>94683.9</v>
      </c>
      <c r="AJ234" s="35">
        <v>0</v>
      </c>
      <c r="AK234" s="35">
        <f t="shared" si="1069"/>
        <v>94683.9</v>
      </c>
      <c r="AL234" s="35">
        <v>0</v>
      </c>
      <c r="AM234" s="35">
        <f t="shared" si="1070"/>
        <v>94683.9</v>
      </c>
      <c r="AN234" s="35">
        <v>0</v>
      </c>
      <c r="AO234" s="35">
        <f t="shared" si="1071"/>
        <v>94683.9</v>
      </c>
      <c r="AP234" s="35"/>
      <c r="AQ234" s="35">
        <f t="shared" si="1072"/>
        <v>94683.9</v>
      </c>
      <c r="AR234" s="35"/>
      <c r="AS234" s="35">
        <f t="shared" si="1073"/>
        <v>94683.9</v>
      </c>
      <c r="AT234" s="46"/>
      <c r="AU234" s="35">
        <f t="shared" si="1074"/>
        <v>94683.9</v>
      </c>
      <c r="AV234" s="35">
        <v>166194.4</v>
      </c>
      <c r="AW234" s="35">
        <f>-166194.4+164968.9</f>
        <v>-1225.5</v>
      </c>
      <c r="AX234" s="35">
        <f t="shared" si="795"/>
        <v>164968.9</v>
      </c>
      <c r="AY234" s="35"/>
      <c r="AZ234" s="35">
        <f t="shared" si="1075"/>
        <v>164968.9</v>
      </c>
      <c r="BA234" s="35"/>
      <c r="BB234" s="35">
        <f t="shared" si="1076"/>
        <v>164968.9</v>
      </c>
      <c r="BC234" s="35"/>
      <c r="BD234" s="35">
        <f t="shared" si="1077"/>
        <v>164968.9</v>
      </c>
      <c r="BE234" s="35"/>
      <c r="BF234" s="35">
        <f t="shared" si="1078"/>
        <v>164968.9</v>
      </c>
      <c r="BG234" s="35"/>
      <c r="BH234" s="35">
        <f t="shared" si="1079"/>
        <v>164968.9</v>
      </c>
      <c r="BI234" s="35"/>
      <c r="BJ234" s="35">
        <f t="shared" si="1080"/>
        <v>164968.9</v>
      </c>
      <c r="BK234" s="46"/>
      <c r="BL234" s="35">
        <f t="shared" si="1081"/>
        <v>164968.9</v>
      </c>
      <c r="BM234" s="29" t="s">
        <v>289</v>
      </c>
      <c r="BO234" s="11"/>
    </row>
    <row r="235" spans="1:67" ht="56.25" hidden="1" x14ac:dyDescent="0.3">
      <c r="A235" s="1" t="s">
        <v>257</v>
      </c>
      <c r="B235" s="43" t="s">
        <v>241</v>
      </c>
      <c r="C235" s="6" t="s">
        <v>32</v>
      </c>
      <c r="D235" s="35">
        <v>0</v>
      </c>
      <c r="E235" s="35"/>
      <c r="F235" s="35">
        <f t="shared" si="774"/>
        <v>0</v>
      </c>
      <c r="G235" s="35"/>
      <c r="H235" s="35">
        <f t="shared" si="1056"/>
        <v>0</v>
      </c>
      <c r="I235" s="35"/>
      <c r="J235" s="35">
        <f t="shared" si="1057"/>
        <v>0</v>
      </c>
      <c r="K235" s="35"/>
      <c r="L235" s="35">
        <f t="shared" si="1058"/>
        <v>0</v>
      </c>
      <c r="M235" s="35"/>
      <c r="N235" s="35">
        <f t="shared" si="1059"/>
        <v>0</v>
      </c>
      <c r="O235" s="78"/>
      <c r="P235" s="35">
        <f t="shared" si="1060"/>
        <v>0</v>
      </c>
      <c r="Q235" s="35"/>
      <c r="R235" s="35">
        <f t="shared" si="1061"/>
        <v>0</v>
      </c>
      <c r="S235" s="35"/>
      <c r="T235" s="35">
        <f t="shared" si="1062"/>
        <v>0</v>
      </c>
      <c r="U235" s="35"/>
      <c r="V235" s="35">
        <f t="shared" si="1063"/>
        <v>0</v>
      </c>
      <c r="W235" s="35"/>
      <c r="X235" s="35">
        <f t="shared" si="1064"/>
        <v>0</v>
      </c>
      <c r="Y235" s="35"/>
      <c r="Z235" s="35">
        <f t="shared" si="1065"/>
        <v>0</v>
      </c>
      <c r="AA235" s="46"/>
      <c r="AB235" s="35">
        <f t="shared" si="1066"/>
        <v>0</v>
      </c>
      <c r="AC235" s="35">
        <v>7172.4</v>
      </c>
      <c r="AD235" s="35">
        <v>-7172.4</v>
      </c>
      <c r="AE235" s="35">
        <f t="shared" si="786"/>
        <v>0</v>
      </c>
      <c r="AF235" s="35"/>
      <c r="AG235" s="35">
        <f t="shared" si="1067"/>
        <v>0</v>
      </c>
      <c r="AH235" s="35"/>
      <c r="AI235" s="35">
        <f t="shared" si="1068"/>
        <v>0</v>
      </c>
      <c r="AJ235" s="35"/>
      <c r="AK235" s="35">
        <f t="shared" si="1069"/>
        <v>0</v>
      </c>
      <c r="AL235" s="35"/>
      <c r="AM235" s="35">
        <f t="shared" si="1070"/>
        <v>0</v>
      </c>
      <c r="AN235" s="35"/>
      <c r="AO235" s="35">
        <f t="shared" si="1071"/>
        <v>0</v>
      </c>
      <c r="AP235" s="35"/>
      <c r="AQ235" s="35">
        <f t="shared" si="1072"/>
        <v>0</v>
      </c>
      <c r="AR235" s="35"/>
      <c r="AS235" s="35">
        <f t="shared" si="1073"/>
        <v>0</v>
      </c>
      <c r="AT235" s="46"/>
      <c r="AU235" s="35">
        <f t="shared" si="1074"/>
        <v>0</v>
      </c>
      <c r="AV235" s="35">
        <v>0</v>
      </c>
      <c r="AW235" s="35"/>
      <c r="AX235" s="35">
        <f t="shared" si="795"/>
        <v>0</v>
      </c>
      <c r="AY235" s="35"/>
      <c r="AZ235" s="35">
        <f t="shared" si="1075"/>
        <v>0</v>
      </c>
      <c r="BA235" s="35"/>
      <c r="BB235" s="35">
        <f t="shared" si="1076"/>
        <v>0</v>
      </c>
      <c r="BC235" s="35"/>
      <c r="BD235" s="35">
        <f t="shared" si="1077"/>
        <v>0</v>
      </c>
      <c r="BE235" s="35"/>
      <c r="BF235" s="35">
        <f t="shared" si="1078"/>
        <v>0</v>
      </c>
      <c r="BG235" s="35"/>
      <c r="BH235" s="35">
        <f t="shared" si="1079"/>
        <v>0</v>
      </c>
      <c r="BI235" s="35"/>
      <c r="BJ235" s="35">
        <f t="shared" si="1080"/>
        <v>0</v>
      </c>
      <c r="BK235" s="46"/>
      <c r="BL235" s="35">
        <f t="shared" si="1081"/>
        <v>0</v>
      </c>
      <c r="BM235" s="29" t="s">
        <v>290</v>
      </c>
      <c r="BN235" s="23" t="s">
        <v>50</v>
      </c>
      <c r="BO235" s="11"/>
    </row>
    <row r="236" spans="1:67" ht="56.25" x14ac:dyDescent="0.3">
      <c r="A236" s="1" t="s">
        <v>257</v>
      </c>
      <c r="B236" s="59" t="s">
        <v>242</v>
      </c>
      <c r="C236" s="6" t="s">
        <v>32</v>
      </c>
      <c r="D236" s="35">
        <v>0</v>
      </c>
      <c r="E236" s="35"/>
      <c r="F236" s="35">
        <f t="shared" si="774"/>
        <v>0</v>
      </c>
      <c r="G236" s="35"/>
      <c r="H236" s="35">
        <f t="shared" si="1056"/>
        <v>0</v>
      </c>
      <c r="I236" s="35"/>
      <c r="J236" s="35">
        <f t="shared" si="1057"/>
        <v>0</v>
      </c>
      <c r="K236" s="35"/>
      <c r="L236" s="35">
        <f t="shared" si="1058"/>
        <v>0</v>
      </c>
      <c r="M236" s="35"/>
      <c r="N236" s="35">
        <f t="shared" si="1059"/>
        <v>0</v>
      </c>
      <c r="O236" s="78"/>
      <c r="P236" s="35">
        <f t="shared" si="1060"/>
        <v>0</v>
      </c>
      <c r="Q236" s="35"/>
      <c r="R236" s="35">
        <f t="shared" si="1061"/>
        <v>0</v>
      </c>
      <c r="S236" s="35"/>
      <c r="T236" s="35">
        <f t="shared" si="1062"/>
        <v>0</v>
      </c>
      <c r="U236" s="35"/>
      <c r="V236" s="35">
        <f t="shared" si="1063"/>
        <v>0</v>
      </c>
      <c r="W236" s="35"/>
      <c r="X236" s="35">
        <f t="shared" si="1064"/>
        <v>0</v>
      </c>
      <c r="Y236" s="35"/>
      <c r="Z236" s="35">
        <f t="shared" si="1065"/>
        <v>0</v>
      </c>
      <c r="AA236" s="46"/>
      <c r="AB236" s="35">
        <f t="shared" si="1066"/>
        <v>0</v>
      </c>
      <c r="AC236" s="35">
        <v>7172.4</v>
      </c>
      <c r="AD236" s="35">
        <v>-1574.9</v>
      </c>
      <c r="AE236" s="35">
        <f t="shared" si="786"/>
        <v>5597.5</v>
      </c>
      <c r="AF236" s="35"/>
      <c r="AG236" s="35">
        <f t="shared" si="1067"/>
        <v>5597.5</v>
      </c>
      <c r="AH236" s="35"/>
      <c r="AI236" s="35">
        <f t="shared" si="1068"/>
        <v>5597.5</v>
      </c>
      <c r="AJ236" s="35"/>
      <c r="AK236" s="35">
        <f t="shared" si="1069"/>
        <v>5597.5</v>
      </c>
      <c r="AL236" s="35"/>
      <c r="AM236" s="35">
        <f t="shared" si="1070"/>
        <v>5597.5</v>
      </c>
      <c r="AN236" s="35"/>
      <c r="AO236" s="35">
        <f t="shared" si="1071"/>
        <v>5597.5</v>
      </c>
      <c r="AP236" s="35"/>
      <c r="AQ236" s="35">
        <f t="shared" si="1072"/>
        <v>5597.5</v>
      </c>
      <c r="AR236" s="35"/>
      <c r="AS236" s="35">
        <f t="shared" si="1073"/>
        <v>5597.5</v>
      </c>
      <c r="AT236" s="46"/>
      <c r="AU236" s="35">
        <f t="shared" si="1074"/>
        <v>5597.5</v>
      </c>
      <c r="AV236" s="35">
        <v>0</v>
      </c>
      <c r="AW236" s="35"/>
      <c r="AX236" s="35">
        <f t="shared" si="795"/>
        <v>0</v>
      </c>
      <c r="AY236" s="35"/>
      <c r="AZ236" s="35">
        <f t="shared" si="1075"/>
        <v>0</v>
      </c>
      <c r="BA236" s="35"/>
      <c r="BB236" s="35">
        <f t="shared" si="1076"/>
        <v>0</v>
      </c>
      <c r="BC236" s="35"/>
      <c r="BD236" s="35">
        <f t="shared" si="1077"/>
        <v>0</v>
      </c>
      <c r="BE236" s="35"/>
      <c r="BF236" s="35">
        <f t="shared" si="1078"/>
        <v>0</v>
      </c>
      <c r="BG236" s="35"/>
      <c r="BH236" s="35">
        <f t="shared" si="1079"/>
        <v>0</v>
      </c>
      <c r="BI236" s="35"/>
      <c r="BJ236" s="35">
        <f t="shared" si="1080"/>
        <v>0</v>
      </c>
      <c r="BK236" s="46"/>
      <c r="BL236" s="35">
        <f t="shared" si="1081"/>
        <v>0</v>
      </c>
      <c r="BM236" s="29" t="s">
        <v>291</v>
      </c>
      <c r="BO236" s="11"/>
    </row>
    <row r="237" spans="1:67" ht="56.25" hidden="1" x14ac:dyDescent="0.3">
      <c r="A237" s="1" t="s">
        <v>257</v>
      </c>
      <c r="B237" s="59" t="s">
        <v>243</v>
      </c>
      <c r="C237" s="6" t="s">
        <v>32</v>
      </c>
      <c r="D237" s="35">
        <v>2261.4</v>
      </c>
      <c r="E237" s="35"/>
      <c r="F237" s="35">
        <f t="shared" si="774"/>
        <v>2261.4</v>
      </c>
      <c r="G237" s="35"/>
      <c r="H237" s="35">
        <f t="shared" si="1056"/>
        <v>2261.4</v>
      </c>
      <c r="I237" s="35"/>
      <c r="J237" s="35">
        <f t="shared" si="1057"/>
        <v>2261.4</v>
      </c>
      <c r="K237" s="35"/>
      <c r="L237" s="35">
        <f t="shared" si="1058"/>
        <v>2261.4</v>
      </c>
      <c r="M237" s="35"/>
      <c r="N237" s="35">
        <f t="shared" si="1059"/>
        <v>2261.4</v>
      </c>
      <c r="O237" s="78">
        <v>-303.142</v>
      </c>
      <c r="P237" s="35">
        <f t="shared" si="1060"/>
        <v>1958.258</v>
      </c>
      <c r="Q237" s="35"/>
      <c r="R237" s="35">
        <f t="shared" si="1061"/>
        <v>1958.258</v>
      </c>
      <c r="S237" s="35"/>
      <c r="T237" s="35">
        <f t="shared" si="1062"/>
        <v>1958.258</v>
      </c>
      <c r="U237" s="35"/>
      <c r="V237" s="35">
        <f t="shared" si="1063"/>
        <v>1958.258</v>
      </c>
      <c r="W237" s="35"/>
      <c r="X237" s="35">
        <f t="shared" si="1064"/>
        <v>1958.258</v>
      </c>
      <c r="Y237" s="35"/>
      <c r="Z237" s="35">
        <f t="shared" si="1065"/>
        <v>1958.258</v>
      </c>
      <c r="AA237" s="46">
        <v>-1958.258</v>
      </c>
      <c r="AB237" s="35">
        <f t="shared" si="1066"/>
        <v>0</v>
      </c>
      <c r="AC237" s="35">
        <v>0</v>
      </c>
      <c r="AD237" s="35"/>
      <c r="AE237" s="35">
        <f t="shared" si="786"/>
        <v>0</v>
      </c>
      <c r="AF237" s="35"/>
      <c r="AG237" s="35">
        <f t="shared" si="1067"/>
        <v>0</v>
      </c>
      <c r="AH237" s="35"/>
      <c r="AI237" s="35">
        <f t="shared" si="1068"/>
        <v>0</v>
      </c>
      <c r="AJ237" s="35"/>
      <c r="AK237" s="35">
        <f t="shared" si="1069"/>
        <v>0</v>
      </c>
      <c r="AL237" s="35"/>
      <c r="AM237" s="35">
        <f t="shared" si="1070"/>
        <v>0</v>
      </c>
      <c r="AN237" s="35"/>
      <c r="AO237" s="35">
        <f t="shared" si="1071"/>
        <v>0</v>
      </c>
      <c r="AP237" s="35"/>
      <c r="AQ237" s="35">
        <f t="shared" si="1072"/>
        <v>0</v>
      </c>
      <c r="AR237" s="35"/>
      <c r="AS237" s="35">
        <f t="shared" si="1073"/>
        <v>0</v>
      </c>
      <c r="AT237" s="46"/>
      <c r="AU237" s="35">
        <f t="shared" si="1074"/>
        <v>0</v>
      </c>
      <c r="AV237" s="35">
        <v>0</v>
      </c>
      <c r="AW237" s="35"/>
      <c r="AX237" s="35">
        <f t="shared" si="795"/>
        <v>0</v>
      </c>
      <c r="AY237" s="35"/>
      <c r="AZ237" s="35">
        <f t="shared" si="1075"/>
        <v>0</v>
      </c>
      <c r="BA237" s="35"/>
      <c r="BB237" s="35">
        <f t="shared" si="1076"/>
        <v>0</v>
      </c>
      <c r="BC237" s="35"/>
      <c r="BD237" s="35">
        <f t="shared" si="1077"/>
        <v>0</v>
      </c>
      <c r="BE237" s="35"/>
      <c r="BF237" s="35">
        <f t="shared" si="1078"/>
        <v>0</v>
      </c>
      <c r="BG237" s="35"/>
      <c r="BH237" s="35">
        <f t="shared" si="1079"/>
        <v>0</v>
      </c>
      <c r="BI237" s="35"/>
      <c r="BJ237" s="35">
        <f t="shared" si="1080"/>
        <v>0</v>
      </c>
      <c r="BK237" s="46"/>
      <c r="BL237" s="35">
        <f t="shared" si="1081"/>
        <v>0</v>
      </c>
      <c r="BM237" s="29" t="s">
        <v>292</v>
      </c>
      <c r="BN237" s="23" t="s">
        <v>50</v>
      </c>
      <c r="BO237" s="11"/>
    </row>
    <row r="238" spans="1:67" ht="56.25" hidden="1" x14ac:dyDescent="0.3">
      <c r="A238" s="97" t="s">
        <v>328</v>
      </c>
      <c r="B238" s="43" t="s">
        <v>244</v>
      </c>
      <c r="C238" s="6" t="s">
        <v>32</v>
      </c>
      <c r="D238" s="35">
        <v>574.9</v>
      </c>
      <c r="E238" s="35">
        <v>-574.9</v>
      </c>
      <c r="F238" s="35">
        <f t="shared" si="774"/>
        <v>0</v>
      </c>
      <c r="G238" s="35"/>
      <c r="H238" s="35">
        <f t="shared" si="1056"/>
        <v>0</v>
      </c>
      <c r="I238" s="35"/>
      <c r="J238" s="35">
        <f t="shared" si="1057"/>
        <v>0</v>
      </c>
      <c r="K238" s="35"/>
      <c r="L238" s="35">
        <f t="shared" si="1058"/>
        <v>0</v>
      </c>
      <c r="M238" s="35"/>
      <c r="N238" s="35">
        <f t="shared" si="1059"/>
        <v>0</v>
      </c>
      <c r="O238" s="78"/>
      <c r="P238" s="35">
        <f t="shared" si="1060"/>
        <v>0</v>
      </c>
      <c r="Q238" s="35"/>
      <c r="R238" s="35">
        <f t="shared" si="1061"/>
        <v>0</v>
      </c>
      <c r="S238" s="35"/>
      <c r="T238" s="35">
        <f t="shared" si="1062"/>
        <v>0</v>
      </c>
      <c r="U238" s="35"/>
      <c r="V238" s="35">
        <f t="shared" si="1063"/>
        <v>0</v>
      </c>
      <c r="W238" s="35"/>
      <c r="X238" s="35">
        <f t="shared" si="1064"/>
        <v>0</v>
      </c>
      <c r="Y238" s="35"/>
      <c r="Z238" s="35">
        <f t="shared" si="1065"/>
        <v>0</v>
      </c>
      <c r="AA238" s="46"/>
      <c r="AB238" s="35">
        <f t="shared" si="1066"/>
        <v>0</v>
      </c>
      <c r="AC238" s="35">
        <v>0</v>
      </c>
      <c r="AD238" s="35"/>
      <c r="AE238" s="35">
        <f t="shared" si="786"/>
        <v>0</v>
      </c>
      <c r="AF238" s="35"/>
      <c r="AG238" s="35">
        <f t="shared" si="1067"/>
        <v>0</v>
      </c>
      <c r="AH238" s="35"/>
      <c r="AI238" s="35">
        <f t="shared" si="1068"/>
        <v>0</v>
      </c>
      <c r="AJ238" s="35"/>
      <c r="AK238" s="35">
        <f t="shared" si="1069"/>
        <v>0</v>
      </c>
      <c r="AL238" s="35"/>
      <c r="AM238" s="35">
        <f t="shared" si="1070"/>
        <v>0</v>
      </c>
      <c r="AN238" s="35"/>
      <c r="AO238" s="35">
        <f t="shared" si="1071"/>
        <v>0</v>
      </c>
      <c r="AP238" s="35"/>
      <c r="AQ238" s="35">
        <f t="shared" si="1072"/>
        <v>0</v>
      </c>
      <c r="AR238" s="35"/>
      <c r="AS238" s="35">
        <f t="shared" si="1073"/>
        <v>0</v>
      </c>
      <c r="AT238" s="46"/>
      <c r="AU238" s="35">
        <f t="shared" si="1074"/>
        <v>0</v>
      </c>
      <c r="AV238" s="35">
        <v>7574</v>
      </c>
      <c r="AW238" s="35">
        <v>-7574</v>
      </c>
      <c r="AX238" s="35">
        <f t="shared" si="795"/>
        <v>0</v>
      </c>
      <c r="AY238" s="35"/>
      <c r="AZ238" s="35">
        <f t="shared" si="1075"/>
        <v>0</v>
      </c>
      <c r="BA238" s="35"/>
      <c r="BB238" s="35">
        <f t="shared" si="1076"/>
        <v>0</v>
      </c>
      <c r="BC238" s="35"/>
      <c r="BD238" s="35">
        <f t="shared" si="1077"/>
        <v>0</v>
      </c>
      <c r="BE238" s="35"/>
      <c r="BF238" s="35">
        <f t="shared" si="1078"/>
        <v>0</v>
      </c>
      <c r="BG238" s="35"/>
      <c r="BH238" s="35">
        <f t="shared" si="1079"/>
        <v>0</v>
      </c>
      <c r="BI238" s="35"/>
      <c r="BJ238" s="35">
        <f t="shared" si="1080"/>
        <v>0</v>
      </c>
      <c r="BK238" s="46"/>
      <c r="BL238" s="35">
        <f t="shared" si="1081"/>
        <v>0</v>
      </c>
      <c r="BM238" s="29" t="s">
        <v>293</v>
      </c>
      <c r="BN238" s="23" t="s">
        <v>50</v>
      </c>
      <c r="BO238" s="11"/>
    </row>
    <row r="239" spans="1:67" ht="56.25" x14ac:dyDescent="0.3">
      <c r="A239" s="1" t="s">
        <v>328</v>
      </c>
      <c r="B239" s="59" t="s">
        <v>245</v>
      </c>
      <c r="C239" s="6" t="s">
        <v>32</v>
      </c>
      <c r="D239" s="35">
        <v>0</v>
      </c>
      <c r="E239" s="35"/>
      <c r="F239" s="35">
        <f t="shared" si="774"/>
        <v>0</v>
      </c>
      <c r="G239" s="35"/>
      <c r="H239" s="35">
        <f t="shared" si="1056"/>
        <v>0</v>
      </c>
      <c r="I239" s="35"/>
      <c r="J239" s="35">
        <f t="shared" si="1057"/>
        <v>0</v>
      </c>
      <c r="K239" s="35"/>
      <c r="L239" s="35">
        <f t="shared" si="1058"/>
        <v>0</v>
      </c>
      <c r="M239" s="35"/>
      <c r="N239" s="35">
        <f t="shared" si="1059"/>
        <v>0</v>
      </c>
      <c r="O239" s="78"/>
      <c r="P239" s="35">
        <f t="shared" si="1060"/>
        <v>0</v>
      </c>
      <c r="Q239" s="35"/>
      <c r="R239" s="35">
        <f t="shared" si="1061"/>
        <v>0</v>
      </c>
      <c r="S239" s="35"/>
      <c r="T239" s="35">
        <f t="shared" si="1062"/>
        <v>0</v>
      </c>
      <c r="U239" s="35"/>
      <c r="V239" s="35">
        <f t="shared" si="1063"/>
        <v>0</v>
      </c>
      <c r="W239" s="35"/>
      <c r="X239" s="35">
        <f t="shared" si="1064"/>
        <v>0</v>
      </c>
      <c r="Y239" s="35"/>
      <c r="Z239" s="35">
        <f t="shared" si="1065"/>
        <v>0</v>
      </c>
      <c r="AA239" s="46"/>
      <c r="AB239" s="35">
        <f t="shared" si="1066"/>
        <v>0</v>
      </c>
      <c r="AC239" s="35">
        <v>0</v>
      </c>
      <c r="AD239" s="35"/>
      <c r="AE239" s="35">
        <f t="shared" si="786"/>
        <v>0</v>
      </c>
      <c r="AF239" s="35"/>
      <c r="AG239" s="35">
        <f t="shared" si="1067"/>
        <v>0</v>
      </c>
      <c r="AH239" s="35"/>
      <c r="AI239" s="35">
        <f t="shared" si="1068"/>
        <v>0</v>
      </c>
      <c r="AJ239" s="35"/>
      <c r="AK239" s="35">
        <f t="shared" si="1069"/>
        <v>0</v>
      </c>
      <c r="AL239" s="35"/>
      <c r="AM239" s="35">
        <f t="shared" si="1070"/>
        <v>0</v>
      </c>
      <c r="AN239" s="35"/>
      <c r="AO239" s="35">
        <f t="shared" si="1071"/>
        <v>0</v>
      </c>
      <c r="AP239" s="35"/>
      <c r="AQ239" s="35">
        <f t="shared" si="1072"/>
        <v>0</v>
      </c>
      <c r="AR239" s="35"/>
      <c r="AS239" s="35">
        <f t="shared" si="1073"/>
        <v>0</v>
      </c>
      <c r="AT239" s="46"/>
      <c r="AU239" s="35">
        <f t="shared" si="1074"/>
        <v>0</v>
      </c>
      <c r="AV239" s="35">
        <v>640.5</v>
      </c>
      <c r="AW239" s="35"/>
      <c r="AX239" s="35">
        <f t="shared" si="795"/>
        <v>640.5</v>
      </c>
      <c r="AY239" s="35"/>
      <c r="AZ239" s="35">
        <f t="shared" si="1075"/>
        <v>640.5</v>
      </c>
      <c r="BA239" s="35"/>
      <c r="BB239" s="35">
        <f t="shared" si="1076"/>
        <v>640.5</v>
      </c>
      <c r="BC239" s="35"/>
      <c r="BD239" s="35">
        <f t="shared" si="1077"/>
        <v>640.5</v>
      </c>
      <c r="BE239" s="35"/>
      <c r="BF239" s="35">
        <f t="shared" si="1078"/>
        <v>640.5</v>
      </c>
      <c r="BG239" s="35"/>
      <c r="BH239" s="35">
        <f t="shared" si="1079"/>
        <v>640.5</v>
      </c>
      <c r="BI239" s="35"/>
      <c r="BJ239" s="35">
        <f t="shared" si="1080"/>
        <v>640.5</v>
      </c>
      <c r="BK239" s="46"/>
      <c r="BL239" s="35">
        <f t="shared" si="1081"/>
        <v>640.5</v>
      </c>
      <c r="BM239" s="29" t="s">
        <v>294</v>
      </c>
      <c r="BO239" s="11"/>
    </row>
    <row r="240" spans="1:67" ht="56.25" x14ac:dyDescent="0.3">
      <c r="A240" s="1" t="s">
        <v>329</v>
      </c>
      <c r="B240" s="59" t="s">
        <v>246</v>
      </c>
      <c r="C240" s="6" t="s">
        <v>32</v>
      </c>
      <c r="D240" s="35">
        <v>0</v>
      </c>
      <c r="E240" s="35"/>
      <c r="F240" s="35">
        <f t="shared" si="774"/>
        <v>0</v>
      </c>
      <c r="G240" s="35"/>
      <c r="H240" s="35">
        <f t="shared" si="1056"/>
        <v>0</v>
      </c>
      <c r="I240" s="35"/>
      <c r="J240" s="35">
        <f t="shared" si="1057"/>
        <v>0</v>
      </c>
      <c r="K240" s="35"/>
      <c r="L240" s="35">
        <f t="shared" si="1058"/>
        <v>0</v>
      </c>
      <c r="M240" s="35"/>
      <c r="N240" s="35">
        <f t="shared" si="1059"/>
        <v>0</v>
      </c>
      <c r="O240" s="78"/>
      <c r="P240" s="35">
        <f t="shared" si="1060"/>
        <v>0</v>
      </c>
      <c r="Q240" s="35"/>
      <c r="R240" s="35">
        <f t="shared" si="1061"/>
        <v>0</v>
      </c>
      <c r="S240" s="35"/>
      <c r="T240" s="35">
        <f t="shared" si="1062"/>
        <v>0</v>
      </c>
      <c r="U240" s="35"/>
      <c r="V240" s="35">
        <f t="shared" si="1063"/>
        <v>0</v>
      </c>
      <c r="W240" s="35"/>
      <c r="X240" s="35">
        <f t="shared" si="1064"/>
        <v>0</v>
      </c>
      <c r="Y240" s="35"/>
      <c r="Z240" s="35">
        <f t="shared" si="1065"/>
        <v>0</v>
      </c>
      <c r="AA240" s="46"/>
      <c r="AB240" s="35">
        <f t="shared" si="1066"/>
        <v>0</v>
      </c>
      <c r="AC240" s="35">
        <v>0</v>
      </c>
      <c r="AD240" s="35">
        <v>606.5</v>
      </c>
      <c r="AE240" s="35">
        <f t="shared" si="786"/>
        <v>606.5</v>
      </c>
      <c r="AF240" s="35"/>
      <c r="AG240" s="35">
        <f t="shared" si="1067"/>
        <v>606.5</v>
      </c>
      <c r="AH240" s="35"/>
      <c r="AI240" s="35">
        <f t="shared" si="1068"/>
        <v>606.5</v>
      </c>
      <c r="AJ240" s="35"/>
      <c r="AK240" s="35">
        <f t="shared" si="1069"/>
        <v>606.5</v>
      </c>
      <c r="AL240" s="35"/>
      <c r="AM240" s="35">
        <f t="shared" si="1070"/>
        <v>606.5</v>
      </c>
      <c r="AN240" s="35"/>
      <c r="AO240" s="35">
        <f t="shared" si="1071"/>
        <v>606.5</v>
      </c>
      <c r="AP240" s="35"/>
      <c r="AQ240" s="35">
        <f t="shared" si="1072"/>
        <v>606.5</v>
      </c>
      <c r="AR240" s="35"/>
      <c r="AS240" s="35">
        <f t="shared" si="1073"/>
        <v>606.5</v>
      </c>
      <c r="AT240" s="46"/>
      <c r="AU240" s="35">
        <f t="shared" si="1074"/>
        <v>606.5</v>
      </c>
      <c r="AV240" s="35">
        <v>640.5</v>
      </c>
      <c r="AW240" s="35">
        <v>6933</v>
      </c>
      <c r="AX240" s="35">
        <f t="shared" si="795"/>
        <v>7573.5</v>
      </c>
      <c r="AY240" s="35"/>
      <c r="AZ240" s="35">
        <f t="shared" si="1075"/>
        <v>7573.5</v>
      </c>
      <c r="BA240" s="35"/>
      <c r="BB240" s="35">
        <f t="shared" si="1076"/>
        <v>7573.5</v>
      </c>
      <c r="BC240" s="35"/>
      <c r="BD240" s="35">
        <f t="shared" si="1077"/>
        <v>7573.5</v>
      </c>
      <c r="BE240" s="35"/>
      <c r="BF240" s="35">
        <f t="shared" si="1078"/>
        <v>7573.5</v>
      </c>
      <c r="BG240" s="35"/>
      <c r="BH240" s="35">
        <f t="shared" si="1079"/>
        <v>7573.5</v>
      </c>
      <c r="BI240" s="35"/>
      <c r="BJ240" s="35">
        <f t="shared" si="1080"/>
        <v>7573.5</v>
      </c>
      <c r="BK240" s="46"/>
      <c r="BL240" s="35">
        <f t="shared" si="1081"/>
        <v>7573.5</v>
      </c>
      <c r="BM240" s="29" t="s">
        <v>295</v>
      </c>
      <c r="BO240" s="11"/>
    </row>
    <row r="241" spans="1:67" ht="56.25" x14ac:dyDescent="0.3">
      <c r="A241" s="1" t="s">
        <v>330</v>
      </c>
      <c r="B241" s="59" t="s">
        <v>247</v>
      </c>
      <c r="C241" s="6" t="s">
        <v>32</v>
      </c>
      <c r="D241" s="35">
        <v>574.9</v>
      </c>
      <c r="E241" s="35"/>
      <c r="F241" s="35">
        <f t="shared" si="774"/>
        <v>574.9</v>
      </c>
      <c r="G241" s="35"/>
      <c r="H241" s="35">
        <f t="shared" si="1056"/>
        <v>574.9</v>
      </c>
      <c r="I241" s="35"/>
      <c r="J241" s="35">
        <f t="shared" si="1057"/>
        <v>574.9</v>
      </c>
      <c r="K241" s="35"/>
      <c r="L241" s="35">
        <f t="shared" si="1058"/>
        <v>574.9</v>
      </c>
      <c r="M241" s="35"/>
      <c r="N241" s="35">
        <f t="shared" si="1059"/>
        <v>574.9</v>
      </c>
      <c r="O241" s="78"/>
      <c r="P241" s="35">
        <f t="shared" si="1060"/>
        <v>574.9</v>
      </c>
      <c r="Q241" s="35"/>
      <c r="R241" s="35">
        <f t="shared" si="1061"/>
        <v>574.9</v>
      </c>
      <c r="S241" s="35"/>
      <c r="T241" s="35">
        <f t="shared" si="1062"/>
        <v>574.9</v>
      </c>
      <c r="U241" s="35"/>
      <c r="V241" s="35">
        <f t="shared" si="1063"/>
        <v>574.9</v>
      </c>
      <c r="W241" s="35"/>
      <c r="X241" s="35">
        <f t="shared" si="1064"/>
        <v>574.9</v>
      </c>
      <c r="Y241" s="35"/>
      <c r="Z241" s="35">
        <f t="shared" si="1065"/>
        <v>574.9</v>
      </c>
      <c r="AA241" s="46">
        <v>-574.9</v>
      </c>
      <c r="AB241" s="35">
        <f t="shared" si="1066"/>
        <v>0</v>
      </c>
      <c r="AC241" s="35">
        <v>0</v>
      </c>
      <c r="AD241" s="35">
        <v>7172.4</v>
      </c>
      <c r="AE241" s="35">
        <f t="shared" si="786"/>
        <v>7172.4</v>
      </c>
      <c r="AF241" s="35"/>
      <c r="AG241" s="35">
        <f t="shared" si="1067"/>
        <v>7172.4</v>
      </c>
      <c r="AH241" s="35"/>
      <c r="AI241" s="35">
        <f t="shared" si="1068"/>
        <v>7172.4</v>
      </c>
      <c r="AJ241" s="35"/>
      <c r="AK241" s="35">
        <f t="shared" si="1069"/>
        <v>7172.4</v>
      </c>
      <c r="AL241" s="35"/>
      <c r="AM241" s="35">
        <f t="shared" si="1070"/>
        <v>7172.4</v>
      </c>
      <c r="AN241" s="35"/>
      <c r="AO241" s="35">
        <f t="shared" si="1071"/>
        <v>7172.4</v>
      </c>
      <c r="AP241" s="35"/>
      <c r="AQ241" s="35">
        <f t="shared" si="1072"/>
        <v>7172.4</v>
      </c>
      <c r="AR241" s="35"/>
      <c r="AS241" s="35">
        <f t="shared" si="1073"/>
        <v>7172.4</v>
      </c>
      <c r="AT241" s="46">
        <v>574.9</v>
      </c>
      <c r="AU241" s="35">
        <f t="shared" si="1074"/>
        <v>7747.2999999999993</v>
      </c>
      <c r="AV241" s="35">
        <v>7574</v>
      </c>
      <c r="AW241" s="35">
        <v>-7574</v>
      </c>
      <c r="AX241" s="35">
        <f t="shared" si="795"/>
        <v>0</v>
      </c>
      <c r="AY241" s="35"/>
      <c r="AZ241" s="35">
        <f t="shared" si="1075"/>
        <v>0</v>
      </c>
      <c r="BA241" s="35"/>
      <c r="BB241" s="35">
        <f t="shared" si="1076"/>
        <v>0</v>
      </c>
      <c r="BC241" s="35"/>
      <c r="BD241" s="35">
        <f t="shared" si="1077"/>
        <v>0</v>
      </c>
      <c r="BE241" s="35"/>
      <c r="BF241" s="35">
        <f t="shared" si="1078"/>
        <v>0</v>
      </c>
      <c r="BG241" s="35"/>
      <c r="BH241" s="35">
        <f t="shared" si="1079"/>
        <v>0</v>
      </c>
      <c r="BI241" s="35"/>
      <c r="BJ241" s="35">
        <f t="shared" si="1080"/>
        <v>0</v>
      </c>
      <c r="BK241" s="46"/>
      <c r="BL241" s="35">
        <f t="shared" si="1081"/>
        <v>0</v>
      </c>
      <c r="BM241" s="29" t="s">
        <v>296</v>
      </c>
      <c r="BO241" s="11"/>
    </row>
    <row r="242" spans="1:67" ht="56.25" x14ac:dyDescent="0.3">
      <c r="A242" s="1" t="s">
        <v>331</v>
      </c>
      <c r="B242" s="59" t="s">
        <v>248</v>
      </c>
      <c r="C242" s="6" t="s">
        <v>32</v>
      </c>
      <c r="D242" s="35">
        <v>7937.8</v>
      </c>
      <c r="E242" s="35"/>
      <c r="F242" s="35">
        <f t="shared" si="774"/>
        <v>7937.8</v>
      </c>
      <c r="G242" s="35"/>
      <c r="H242" s="35">
        <f t="shared" si="1056"/>
        <v>7937.8</v>
      </c>
      <c r="I242" s="35"/>
      <c r="J242" s="35">
        <f t="shared" si="1057"/>
        <v>7937.8</v>
      </c>
      <c r="K242" s="35"/>
      <c r="L242" s="35">
        <f t="shared" si="1058"/>
        <v>7937.8</v>
      </c>
      <c r="M242" s="35"/>
      <c r="N242" s="35">
        <f t="shared" si="1059"/>
        <v>7937.8</v>
      </c>
      <c r="O242" s="78"/>
      <c r="P242" s="35">
        <f t="shared" si="1060"/>
        <v>7937.8</v>
      </c>
      <c r="Q242" s="35"/>
      <c r="R242" s="35">
        <f t="shared" si="1061"/>
        <v>7937.8</v>
      </c>
      <c r="S242" s="35"/>
      <c r="T242" s="35">
        <f t="shared" si="1062"/>
        <v>7937.8</v>
      </c>
      <c r="U242" s="35"/>
      <c r="V242" s="35">
        <f t="shared" si="1063"/>
        <v>7937.8</v>
      </c>
      <c r="W242" s="35"/>
      <c r="X242" s="35">
        <f t="shared" si="1064"/>
        <v>7937.8</v>
      </c>
      <c r="Y242" s="35"/>
      <c r="Z242" s="35">
        <f t="shared" si="1065"/>
        <v>7937.8</v>
      </c>
      <c r="AA242" s="46"/>
      <c r="AB242" s="35">
        <f t="shared" si="1066"/>
        <v>7937.8</v>
      </c>
      <c r="AC242" s="35">
        <v>0</v>
      </c>
      <c r="AD242" s="35"/>
      <c r="AE242" s="35">
        <f t="shared" si="786"/>
        <v>0</v>
      </c>
      <c r="AF242" s="35"/>
      <c r="AG242" s="35">
        <f t="shared" si="1067"/>
        <v>0</v>
      </c>
      <c r="AH242" s="35"/>
      <c r="AI242" s="35">
        <f t="shared" si="1068"/>
        <v>0</v>
      </c>
      <c r="AJ242" s="35"/>
      <c r="AK242" s="35">
        <f t="shared" si="1069"/>
        <v>0</v>
      </c>
      <c r="AL242" s="35"/>
      <c r="AM242" s="35">
        <f t="shared" si="1070"/>
        <v>0</v>
      </c>
      <c r="AN242" s="35"/>
      <c r="AO242" s="35">
        <f t="shared" si="1071"/>
        <v>0</v>
      </c>
      <c r="AP242" s="35"/>
      <c r="AQ242" s="35">
        <f t="shared" si="1072"/>
        <v>0</v>
      </c>
      <c r="AR242" s="35"/>
      <c r="AS242" s="35">
        <f t="shared" si="1073"/>
        <v>0</v>
      </c>
      <c r="AT242" s="46"/>
      <c r="AU242" s="35">
        <f t="shared" si="1074"/>
        <v>0</v>
      </c>
      <c r="AV242" s="35">
        <v>0</v>
      </c>
      <c r="AW242" s="35"/>
      <c r="AX242" s="35">
        <f t="shared" si="795"/>
        <v>0</v>
      </c>
      <c r="AY242" s="35"/>
      <c r="AZ242" s="35">
        <f t="shared" si="1075"/>
        <v>0</v>
      </c>
      <c r="BA242" s="35"/>
      <c r="BB242" s="35">
        <f t="shared" si="1076"/>
        <v>0</v>
      </c>
      <c r="BC242" s="35"/>
      <c r="BD242" s="35">
        <f t="shared" si="1077"/>
        <v>0</v>
      </c>
      <c r="BE242" s="35"/>
      <c r="BF242" s="35">
        <f t="shared" si="1078"/>
        <v>0</v>
      </c>
      <c r="BG242" s="35"/>
      <c r="BH242" s="35">
        <f t="shared" si="1079"/>
        <v>0</v>
      </c>
      <c r="BI242" s="35"/>
      <c r="BJ242" s="35">
        <f t="shared" si="1080"/>
        <v>0</v>
      </c>
      <c r="BK242" s="46"/>
      <c r="BL242" s="35">
        <f t="shared" si="1081"/>
        <v>0</v>
      </c>
      <c r="BM242" s="29" t="s">
        <v>297</v>
      </c>
      <c r="BO242" s="11"/>
    </row>
    <row r="243" spans="1:67" ht="56.25" hidden="1" x14ac:dyDescent="0.3">
      <c r="A243" s="1" t="s">
        <v>332</v>
      </c>
      <c r="B243" s="59" t="s">
        <v>249</v>
      </c>
      <c r="C243" s="6" t="s">
        <v>32</v>
      </c>
      <c r="D243" s="35">
        <v>8382.9</v>
      </c>
      <c r="E243" s="35"/>
      <c r="F243" s="35">
        <f t="shared" si="774"/>
        <v>8382.9</v>
      </c>
      <c r="G243" s="35"/>
      <c r="H243" s="35">
        <f t="shared" si="1056"/>
        <v>8382.9</v>
      </c>
      <c r="I243" s="35"/>
      <c r="J243" s="35">
        <f t="shared" si="1057"/>
        <v>8382.9</v>
      </c>
      <c r="K243" s="35"/>
      <c r="L243" s="35">
        <f t="shared" si="1058"/>
        <v>8382.9</v>
      </c>
      <c r="M243" s="35"/>
      <c r="N243" s="35">
        <f t="shared" si="1059"/>
        <v>8382.9</v>
      </c>
      <c r="O243" s="78"/>
      <c r="P243" s="35">
        <f t="shared" si="1060"/>
        <v>8382.9</v>
      </c>
      <c r="Q243" s="35"/>
      <c r="R243" s="35">
        <f t="shared" si="1061"/>
        <v>8382.9</v>
      </c>
      <c r="S243" s="35"/>
      <c r="T243" s="35">
        <f t="shared" si="1062"/>
        <v>8382.9</v>
      </c>
      <c r="U243" s="35"/>
      <c r="V243" s="35">
        <f t="shared" si="1063"/>
        <v>8382.9</v>
      </c>
      <c r="W243" s="35"/>
      <c r="X243" s="35">
        <f t="shared" si="1064"/>
        <v>8382.9</v>
      </c>
      <c r="Y243" s="35"/>
      <c r="Z243" s="35">
        <f t="shared" si="1065"/>
        <v>8382.9</v>
      </c>
      <c r="AA243" s="46">
        <v>-8382.9</v>
      </c>
      <c r="AB243" s="35">
        <f t="shared" si="1066"/>
        <v>0</v>
      </c>
      <c r="AC243" s="35">
        <v>0</v>
      </c>
      <c r="AD243" s="35"/>
      <c r="AE243" s="35">
        <f t="shared" si="786"/>
        <v>0</v>
      </c>
      <c r="AF243" s="35"/>
      <c r="AG243" s="35">
        <f t="shared" si="1067"/>
        <v>0</v>
      </c>
      <c r="AH243" s="35"/>
      <c r="AI243" s="35">
        <f t="shared" si="1068"/>
        <v>0</v>
      </c>
      <c r="AJ243" s="35"/>
      <c r="AK243" s="35">
        <f t="shared" si="1069"/>
        <v>0</v>
      </c>
      <c r="AL243" s="35"/>
      <c r="AM243" s="35">
        <f t="shared" si="1070"/>
        <v>0</v>
      </c>
      <c r="AN243" s="35"/>
      <c r="AO243" s="35">
        <f t="shared" si="1071"/>
        <v>0</v>
      </c>
      <c r="AP243" s="35"/>
      <c r="AQ243" s="35">
        <f t="shared" si="1072"/>
        <v>0</v>
      </c>
      <c r="AR243" s="35"/>
      <c r="AS243" s="35">
        <f t="shared" si="1073"/>
        <v>0</v>
      </c>
      <c r="AT243" s="46"/>
      <c r="AU243" s="35">
        <f t="shared" si="1074"/>
        <v>0</v>
      </c>
      <c r="AV243" s="35">
        <v>0</v>
      </c>
      <c r="AW243" s="35"/>
      <c r="AX243" s="35">
        <f t="shared" si="795"/>
        <v>0</v>
      </c>
      <c r="AY243" s="35"/>
      <c r="AZ243" s="35">
        <f t="shared" si="1075"/>
        <v>0</v>
      </c>
      <c r="BA243" s="35"/>
      <c r="BB243" s="35">
        <f t="shared" si="1076"/>
        <v>0</v>
      </c>
      <c r="BC243" s="35"/>
      <c r="BD243" s="35">
        <f t="shared" si="1077"/>
        <v>0</v>
      </c>
      <c r="BE243" s="35"/>
      <c r="BF243" s="35">
        <f t="shared" si="1078"/>
        <v>0</v>
      </c>
      <c r="BG243" s="35"/>
      <c r="BH243" s="35">
        <f t="shared" si="1079"/>
        <v>0</v>
      </c>
      <c r="BI243" s="35"/>
      <c r="BJ243" s="35">
        <f t="shared" si="1080"/>
        <v>0</v>
      </c>
      <c r="BK243" s="46"/>
      <c r="BL243" s="35">
        <f t="shared" si="1081"/>
        <v>0</v>
      </c>
      <c r="BM243" s="29" t="s">
        <v>298</v>
      </c>
      <c r="BN243" s="23" t="s">
        <v>50</v>
      </c>
      <c r="BO243" s="11"/>
    </row>
    <row r="244" spans="1:67" ht="56.25" x14ac:dyDescent="0.3">
      <c r="A244" s="1" t="s">
        <v>332</v>
      </c>
      <c r="B244" s="59" t="s">
        <v>250</v>
      </c>
      <c r="C244" s="6" t="s">
        <v>32</v>
      </c>
      <c r="D244" s="35">
        <v>8733.1</v>
      </c>
      <c r="E244" s="35"/>
      <c r="F244" s="35">
        <f t="shared" si="774"/>
        <v>8733.1</v>
      </c>
      <c r="G244" s="35"/>
      <c r="H244" s="35">
        <f t="shared" si="1056"/>
        <v>8733.1</v>
      </c>
      <c r="I244" s="35"/>
      <c r="J244" s="35">
        <f t="shared" si="1057"/>
        <v>8733.1</v>
      </c>
      <c r="K244" s="35"/>
      <c r="L244" s="35">
        <f t="shared" si="1058"/>
        <v>8733.1</v>
      </c>
      <c r="M244" s="35"/>
      <c r="N244" s="35">
        <f t="shared" si="1059"/>
        <v>8733.1</v>
      </c>
      <c r="O244" s="78"/>
      <c r="P244" s="35">
        <f t="shared" si="1060"/>
        <v>8733.1</v>
      </c>
      <c r="Q244" s="35"/>
      <c r="R244" s="35">
        <f t="shared" si="1061"/>
        <v>8733.1</v>
      </c>
      <c r="S244" s="35"/>
      <c r="T244" s="35">
        <f t="shared" si="1062"/>
        <v>8733.1</v>
      </c>
      <c r="U244" s="35"/>
      <c r="V244" s="35">
        <f t="shared" si="1063"/>
        <v>8733.1</v>
      </c>
      <c r="W244" s="35"/>
      <c r="X244" s="35">
        <f t="shared" si="1064"/>
        <v>8733.1</v>
      </c>
      <c r="Y244" s="35"/>
      <c r="Z244" s="35">
        <f t="shared" si="1065"/>
        <v>8733.1</v>
      </c>
      <c r="AA244" s="46">
        <v>-8733.1</v>
      </c>
      <c r="AB244" s="35">
        <f t="shared" si="1066"/>
        <v>0</v>
      </c>
      <c r="AC244" s="35">
        <v>0</v>
      </c>
      <c r="AD244" s="35"/>
      <c r="AE244" s="35">
        <f t="shared" si="786"/>
        <v>0</v>
      </c>
      <c r="AF244" s="35"/>
      <c r="AG244" s="35">
        <f t="shared" si="1067"/>
        <v>0</v>
      </c>
      <c r="AH244" s="35"/>
      <c r="AI244" s="35">
        <f t="shared" si="1068"/>
        <v>0</v>
      </c>
      <c r="AJ244" s="35"/>
      <c r="AK244" s="35">
        <f t="shared" si="1069"/>
        <v>0</v>
      </c>
      <c r="AL244" s="35"/>
      <c r="AM244" s="35">
        <f t="shared" si="1070"/>
        <v>0</v>
      </c>
      <c r="AN244" s="35"/>
      <c r="AO244" s="35">
        <f t="shared" si="1071"/>
        <v>0</v>
      </c>
      <c r="AP244" s="35"/>
      <c r="AQ244" s="35">
        <f t="shared" si="1072"/>
        <v>0</v>
      </c>
      <c r="AR244" s="35"/>
      <c r="AS244" s="35">
        <f t="shared" si="1073"/>
        <v>0</v>
      </c>
      <c r="AT244" s="46">
        <v>2897.7</v>
      </c>
      <c r="AU244" s="35">
        <f t="shared" si="1074"/>
        <v>2897.7</v>
      </c>
      <c r="AV244" s="35">
        <v>0</v>
      </c>
      <c r="AW244" s="35"/>
      <c r="AX244" s="35">
        <f t="shared" si="795"/>
        <v>0</v>
      </c>
      <c r="AY244" s="35"/>
      <c r="AZ244" s="35">
        <f t="shared" si="1075"/>
        <v>0</v>
      </c>
      <c r="BA244" s="35"/>
      <c r="BB244" s="35">
        <f t="shared" si="1076"/>
        <v>0</v>
      </c>
      <c r="BC244" s="35"/>
      <c r="BD244" s="35">
        <f t="shared" si="1077"/>
        <v>0</v>
      </c>
      <c r="BE244" s="35"/>
      <c r="BF244" s="35">
        <f t="shared" si="1078"/>
        <v>0</v>
      </c>
      <c r="BG244" s="35"/>
      <c r="BH244" s="35">
        <f t="shared" si="1079"/>
        <v>0</v>
      </c>
      <c r="BI244" s="35"/>
      <c r="BJ244" s="35">
        <f t="shared" si="1080"/>
        <v>0</v>
      </c>
      <c r="BK244" s="46"/>
      <c r="BL244" s="35">
        <f t="shared" si="1081"/>
        <v>0</v>
      </c>
      <c r="BM244" s="29" t="s">
        <v>299</v>
      </c>
      <c r="BO244" s="11"/>
    </row>
    <row r="245" spans="1:67" ht="56.25" x14ac:dyDescent="0.3">
      <c r="A245" s="1" t="s">
        <v>346</v>
      </c>
      <c r="B245" s="59" t="s">
        <v>303</v>
      </c>
      <c r="C245" s="6" t="s">
        <v>32</v>
      </c>
      <c r="D245" s="35"/>
      <c r="E245" s="35">
        <v>574.9</v>
      </c>
      <c r="F245" s="35">
        <f t="shared" si="774"/>
        <v>574.9</v>
      </c>
      <c r="G245" s="35"/>
      <c r="H245" s="35">
        <f t="shared" si="1056"/>
        <v>574.9</v>
      </c>
      <c r="I245" s="35"/>
      <c r="J245" s="35">
        <f t="shared" si="1057"/>
        <v>574.9</v>
      </c>
      <c r="K245" s="35"/>
      <c r="L245" s="35">
        <f t="shared" si="1058"/>
        <v>574.9</v>
      </c>
      <c r="M245" s="35"/>
      <c r="N245" s="35">
        <f t="shared" si="1059"/>
        <v>574.9</v>
      </c>
      <c r="O245" s="78"/>
      <c r="P245" s="35">
        <f t="shared" si="1060"/>
        <v>574.9</v>
      </c>
      <c r="Q245" s="35"/>
      <c r="R245" s="35">
        <f t="shared" si="1061"/>
        <v>574.9</v>
      </c>
      <c r="S245" s="35"/>
      <c r="T245" s="35">
        <f t="shared" si="1062"/>
        <v>574.9</v>
      </c>
      <c r="U245" s="35"/>
      <c r="V245" s="35">
        <f t="shared" si="1063"/>
        <v>574.9</v>
      </c>
      <c r="W245" s="35"/>
      <c r="X245" s="35">
        <f t="shared" si="1064"/>
        <v>574.9</v>
      </c>
      <c r="Y245" s="35"/>
      <c r="Z245" s="35">
        <f t="shared" si="1065"/>
        <v>574.9</v>
      </c>
      <c r="AA245" s="46">
        <v>-574.9</v>
      </c>
      <c r="AB245" s="35">
        <f t="shared" si="1066"/>
        <v>0</v>
      </c>
      <c r="AC245" s="35"/>
      <c r="AD245" s="35"/>
      <c r="AE245" s="35">
        <f t="shared" si="786"/>
        <v>0</v>
      </c>
      <c r="AF245" s="35"/>
      <c r="AG245" s="35">
        <f t="shared" si="1067"/>
        <v>0</v>
      </c>
      <c r="AH245" s="35"/>
      <c r="AI245" s="35">
        <f t="shared" si="1068"/>
        <v>0</v>
      </c>
      <c r="AJ245" s="35"/>
      <c r="AK245" s="35">
        <f t="shared" si="1069"/>
        <v>0</v>
      </c>
      <c r="AL245" s="35"/>
      <c r="AM245" s="35">
        <f t="shared" si="1070"/>
        <v>0</v>
      </c>
      <c r="AN245" s="35"/>
      <c r="AO245" s="35">
        <f t="shared" si="1071"/>
        <v>0</v>
      </c>
      <c r="AP245" s="35"/>
      <c r="AQ245" s="35">
        <f t="shared" si="1072"/>
        <v>0</v>
      </c>
      <c r="AR245" s="35"/>
      <c r="AS245" s="35">
        <f t="shared" si="1073"/>
        <v>0</v>
      </c>
      <c r="AT245" s="46">
        <v>574.9</v>
      </c>
      <c r="AU245" s="35">
        <f t="shared" si="1074"/>
        <v>574.9</v>
      </c>
      <c r="AV245" s="35"/>
      <c r="AW245" s="35">
        <v>7574</v>
      </c>
      <c r="AX245" s="35">
        <f t="shared" si="795"/>
        <v>7574</v>
      </c>
      <c r="AY245" s="35"/>
      <c r="AZ245" s="35">
        <f t="shared" si="1075"/>
        <v>7574</v>
      </c>
      <c r="BA245" s="35"/>
      <c r="BB245" s="35">
        <f t="shared" si="1076"/>
        <v>7574</v>
      </c>
      <c r="BC245" s="35"/>
      <c r="BD245" s="35">
        <f t="shared" si="1077"/>
        <v>7574</v>
      </c>
      <c r="BE245" s="35"/>
      <c r="BF245" s="35">
        <f t="shared" si="1078"/>
        <v>7574</v>
      </c>
      <c r="BG245" s="35"/>
      <c r="BH245" s="35">
        <f t="shared" si="1079"/>
        <v>7574</v>
      </c>
      <c r="BI245" s="35"/>
      <c r="BJ245" s="35">
        <f t="shared" si="1080"/>
        <v>7574</v>
      </c>
      <c r="BK245" s="46"/>
      <c r="BL245" s="35">
        <f t="shared" si="1081"/>
        <v>7574</v>
      </c>
      <c r="BM245" s="39" t="s">
        <v>304</v>
      </c>
      <c r="BO245" s="11"/>
    </row>
    <row r="246" spans="1:67" ht="56.25" x14ac:dyDescent="0.3">
      <c r="A246" s="1" t="s">
        <v>347</v>
      </c>
      <c r="B246" s="59" t="s">
        <v>317</v>
      </c>
      <c r="C246" s="6" t="s">
        <v>32</v>
      </c>
      <c r="D246" s="35"/>
      <c r="E246" s="35"/>
      <c r="F246" s="35"/>
      <c r="G246" s="35">
        <v>397.92099999999999</v>
      </c>
      <c r="H246" s="35">
        <f t="shared" si="1056"/>
        <v>397.92099999999999</v>
      </c>
      <c r="I246" s="35"/>
      <c r="J246" s="35">
        <f t="shared" si="1057"/>
        <v>397.92099999999999</v>
      </c>
      <c r="K246" s="35"/>
      <c r="L246" s="35">
        <f t="shared" si="1058"/>
        <v>397.92099999999999</v>
      </c>
      <c r="M246" s="35"/>
      <c r="N246" s="35">
        <f t="shared" si="1059"/>
        <v>397.92099999999999</v>
      </c>
      <c r="O246" s="78">
        <v>303.142</v>
      </c>
      <c r="P246" s="35">
        <f t="shared" si="1060"/>
        <v>701.06299999999999</v>
      </c>
      <c r="Q246" s="35"/>
      <c r="R246" s="35">
        <f t="shared" si="1061"/>
        <v>701.06299999999999</v>
      </c>
      <c r="S246" s="35"/>
      <c r="T246" s="35">
        <f t="shared" si="1062"/>
        <v>701.06299999999999</v>
      </c>
      <c r="U246" s="35"/>
      <c r="V246" s="35">
        <f t="shared" si="1063"/>
        <v>701.06299999999999</v>
      </c>
      <c r="W246" s="35"/>
      <c r="X246" s="35">
        <f t="shared" si="1064"/>
        <v>701.06299999999999</v>
      </c>
      <c r="Y246" s="35"/>
      <c r="Z246" s="35">
        <f t="shared" si="1065"/>
        <v>701.06299999999999</v>
      </c>
      <c r="AA246" s="46">
        <v>16176.558000000001</v>
      </c>
      <c r="AB246" s="35">
        <f t="shared" si="1066"/>
        <v>16877.620999999999</v>
      </c>
      <c r="AC246" s="35"/>
      <c r="AD246" s="35"/>
      <c r="AE246" s="35"/>
      <c r="AF246" s="35"/>
      <c r="AG246" s="35">
        <f t="shared" si="1067"/>
        <v>0</v>
      </c>
      <c r="AH246" s="35"/>
      <c r="AI246" s="35">
        <f t="shared" si="1068"/>
        <v>0</v>
      </c>
      <c r="AJ246" s="35"/>
      <c r="AK246" s="35">
        <f t="shared" si="1069"/>
        <v>0</v>
      </c>
      <c r="AL246" s="35"/>
      <c r="AM246" s="35">
        <f t="shared" si="1070"/>
        <v>0</v>
      </c>
      <c r="AN246" s="35"/>
      <c r="AO246" s="35">
        <f t="shared" si="1071"/>
        <v>0</v>
      </c>
      <c r="AP246" s="35"/>
      <c r="AQ246" s="35">
        <f t="shared" si="1072"/>
        <v>0</v>
      </c>
      <c r="AR246" s="35"/>
      <c r="AS246" s="35">
        <f t="shared" si="1073"/>
        <v>0</v>
      </c>
      <c r="AT246" s="46"/>
      <c r="AU246" s="35">
        <f t="shared" si="1074"/>
        <v>0</v>
      </c>
      <c r="AV246" s="35"/>
      <c r="AW246" s="35"/>
      <c r="AX246" s="35"/>
      <c r="AY246" s="35"/>
      <c r="AZ246" s="35">
        <f t="shared" si="1075"/>
        <v>0</v>
      </c>
      <c r="BA246" s="35"/>
      <c r="BB246" s="35">
        <f t="shared" si="1076"/>
        <v>0</v>
      </c>
      <c r="BC246" s="35"/>
      <c r="BD246" s="35">
        <f t="shared" si="1077"/>
        <v>0</v>
      </c>
      <c r="BE246" s="35"/>
      <c r="BF246" s="35">
        <f t="shared" si="1078"/>
        <v>0</v>
      </c>
      <c r="BG246" s="35"/>
      <c r="BH246" s="35">
        <f t="shared" si="1079"/>
        <v>0</v>
      </c>
      <c r="BI246" s="35"/>
      <c r="BJ246" s="35">
        <f t="shared" si="1080"/>
        <v>0</v>
      </c>
      <c r="BK246" s="46"/>
      <c r="BL246" s="35">
        <f t="shared" si="1081"/>
        <v>0</v>
      </c>
      <c r="BM246" s="39" t="s">
        <v>316</v>
      </c>
      <c r="BO246" s="11"/>
    </row>
    <row r="247" spans="1:67" ht="56.25" x14ac:dyDescent="0.3">
      <c r="A247" s="1" t="s">
        <v>359</v>
      </c>
      <c r="B247" s="59" t="s">
        <v>318</v>
      </c>
      <c r="C247" s="6" t="s">
        <v>32</v>
      </c>
      <c r="D247" s="35"/>
      <c r="E247" s="35"/>
      <c r="F247" s="35"/>
      <c r="G247" s="35">
        <v>32.698999999999998</v>
      </c>
      <c r="H247" s="35">
        <f t="shared" si="1056"/>
        <v>32.698999999999998</v>
      </c>
      <c r="I247" s="35"/>
      <c r="J247" s="35">
        <f t="shared" si="1057"/>
        <v>32.698999999999998</v>
      </c>
      <c r="K247" s="35"/>
      <c r="L247" s="35">
        <f t="shared" si="1058"/>
        <v>32.698999999999998</v>
      </c>
      <c r="M247" s="35"/>
      <c r="N247" s="35">
        <f t="shared" si="1059"/>
        <v>32.698999999999998</v>
      </c>
      <c r="O247" s="78"/>
      <c r="P247" s="35">
        <f t="shared" si="1060"/>
        <v>32.698999999999998</v>
      </c>
      <c r="Q247" s="35"/>
      <c r="R247" s="35">
        <f t="shared" si="1061"/>
        <v>32.698999999999998</v>
      </c>
      <c r="S247" s="35"/>
      <c r="T247" s="35">
        <f t="shared" si="1062"/>
        <v>32.698999999999998</v>
      </c>
      <c r="U247" s="35"/>
      <c r="V247" s="35">
        <f t="shared" si="1063"/>
        <v>32.698999999999998</v>
      </c>
      <c r="W247" s="35"/>
      <c r="X247" s="35">
        <f t="shared" si="1064"/>
        <v>32.698999999999998</v>
      </c>
      <c r="Y247" s="35"/>
      <c r="Z247" s="35">
        <f t="shared" si="1065"/>
        <v>32.698999999999998</v>
      </c>
      <c r="AA247" s="46"/>
      <c r="AB247" s="35">
        <f t="shared" si="1066"/>
        <v>32.698999999999998</v>
      </c>
      <c r="AC247" s="35"/>
      <c r="AD247" s="35"/>
      <c r="AE247" s="35"/>
      <c r="AF247" s="35"/>
      <c r="AG247" s="35">
        <f t="shared" si="1067"/>
        <v>0</v>
      </c>
      <c r="AH247" s="35"/>
      <c r="AI247" s="35">
        <f t="shared" si="1068"/>
        <v>0</v>
      </c>
      <c r="AJ247" s="35"/>
      <c r="AK247" s="35">
        <f t="shared" si="1069"/>
        <v>0</v>
      </c>
      <c r="AL247" s="35"/>
      <c r="AM247" s="35">
        <f t="shared" si="1070"/>
        <v>0</v>
      </c>
      <c r="AN247" s="35"/>
      <c r="AO247" s="35">
        <f t="shared" si="1071"/>
        <v>0</v>
      </c>
      <c r="AP247" s="35"/>
      <c r="AQ247" s="35">
        <f t="shared" si="1072"/>
        <v>0</v>
      </c>
      <c r="AR247" s="35"/>
      <c r="AS247" s="35">
        <f t="shared" si="1073"/>
        <v>0</v>
      </c>
      <c r="AT247" s="46"/>
      <c r="AU247" s="35">
        <f t="shared" si="1074"/>
        <v>0</v>
      </c>
      <c r="AV247" s="35"/>
      <c r="AW247" s="35"/>
      <c r="AX247" s="35"/>
      <c r="AY247" s="35"/>
      <c r="AZ247" s="35">
        <f t="shared" si="1075"/>
        <v>0</v>
      </c>
      <c r="BA247" s="35"/>
      <c r="BB247" s="35">
        <f t="shared" si="1076"/>
        <v>0</v>
      </c>
      <c r="BC247" s="35"/>
      <c r="BD247" s="35">
        <f t="shared" si="1077"/>
        <v>0</v>
      </c>
      <c r="BE247" s="35"/>
      <c r="BF247" s="35">
        <f t="shared" si="1078"/>
        <v>0</v>
      </c>
      <c r="BG247" s="35"/>
      <c r="BH247" s="35">
        <f t="shared" si="1079"/>
        <v>0</v>
      </c>
      <c r="BI247" s="35"/>
      <c r="BJ247" s="35">
        <f t="shared" si="1080"/>
        <v>0</v>
      </c>
      <c r="BK247" s="46"/>
      <c r="BL247" s="35">
        <f t="shared" si="1081"/>
        <v>0</v>
      </c>
      <c r="BM247" s="39" t="s">
        <v>319</v>
      </c>
      <c r="BO247" s="11"/>
    </row>
    <row r="248" spans="1:67" x14ac:dyDescent="0.3">
      <c r="A248" s="1"/>
      <c r="B248" s="59" t="s">
        <v>327</v>
      </c>
      <c r="C248" s="6"/>
      <c r="D248" s="37"/>
      <c r="E248" s="37"/>
      <c r="F248" s="37"/>
      <c r="G248" s="37">
        <f>G249</f>
        <v>0</v>
      </c>
      <c r="H248" s="37">
        <f t="shared" ref="H248:AD248" si="1083">H249</f>
        <v>0</v>
      </c>
      <c r="I248" s="37">
        <f>I249</f>
        <v>0</v>
      </c>
      <c r="J248" s="37">
        <f t="shared" si="1083"/>
        <v>0</v>
      </c>
      <c r="K248" s="37">
        <f>K249</f>
        <v>0</v>
      </c>
      <c r="L248" s="37">
        <f t="shared" si="1083"/>
        <v>0</v>
      </c>
      <c r="M248" s="37">
        <f>M249</f>
        <v>0</v>
      </c>
      <c r="N248" s="37">
        <f t="shared" si="1083"/>
        <v>0</v>
      </c>
      <c r="O248" s="37">
        <f>O249</f>
        <v>0</v>
      </c>
      <c r="P248" s="37">
        <f t="shared" si="1083"/>
        <v>0</v>
      </c>
      <c r="Q248" s="37">
        <f>Q249</f>
        <v>0</v>
      </c>
      <c r="R248" s="37">
        <f t="shared" si="1083"/>
        <v>0</v>
      </c>
      <c r="S248" s="37">
        <f>S249</f>
        <v>0</v>
      </c>
      <c r="T248" s="37">
        <f t="shared" si="1083"/>
        <v>0</v>
      </c>
      <c r="U248" s="37">
        <f>U249</f>
        <v>0</v>
      </c>
      <c r="V248" s="37">
        <f t="shared" si="1083"/>
        <v>0</v>
      </c>
      <c r="W248" s="37">
        <f>W249+W250+W251</f>
        <v>7668.65</v>
      </c>
      <c r="X248" s="35">
        <f t="shared" si="1064"/>
        <v>7668.65</v>
      </c>
      <c r="Y248" s="35">
        <f>Y249+Y250+Y251</f>
        <v>-143.01499999999999</v>
      </c>
      <c r="Z248" s="35">
        <f t="shared" si="1065"/>
        <v>7525.6349999999993</v>
      </c>
      <c r="AA248" s="37">
        <f>AA249+AA250+AA251</f>
        <v>0</v>
      </c>
      <c r="AB248" s="35">
        <f>Z248+AA248</f>
        <v>7525.6349999999993</v>
      </c>
      <c r="AC248" s="37">
        <f t="shared" si="1083"/>
        <v>0</v>
      </c>
      <c r="AD248" s="37">
        <f t="shared" si="1083"/>
        <v>0</v>
      </c>
      <c r="AE248" s="37"/>
      <c r="AF248" s="37">
        <f t="shared" ref="AF248:AU248" si="1084">-AF249</f>
        <v>0</v>
      </c>
      <c r="AG248" s="37">
        <f t="shared" si="1084"/>
        <v>0</v>
      </c>
      <c r="AH248" s="37">
        <f t="shared" si="1084"/>
        <v>0</v>
      </c>
      <c r="AI248" s="37">
        <f t="shared" si="1084"/>
        <v>0</v>
      </c>
      <c r="AJ248" s="37">
        <f t="shared" si="1084"/>
        <v>0</v>
      </c>
      <c r="AK248" s="37">
        <f t="shared" si="1084"/>
        <v>0</v>
      </c>
      <c r="AL248" s="37">
        <f t="shared" si="1084"/>
        <v>0</v>
      </c>
      <c r="AM248" s="37">
        <f t="shared" si="1084"/>
        <v>0</v>
      </c>
      <c r="AN248" s="37">
        <f t="shared" si="1084"/>
        <v>0</v>
      </c>
      <c r="AO248" s="37">
        <f t="shared" si="1084"/>
        <v>0</v>
      </c>
      <c r="AP248" s="35">
        <f>AP249+AP250+AP251</f>
        <v>0</v>
      </c>
      <c r="AQ248" s="37">
        <f t="shared" si="1084"/>
        <v>0</v>
      </c>
      <c r="AR248" s="35">
        <f>AR249+AR250+AR251</f>
        <v>0</v>
      </c>
      <c r="AS248" s="37">
        <f t="shared" si="1084"/>
        <v>0</v>
      </c>
      <c r="AT248" s="37">
        <f>AT249+AT250+AT251</f>
        <v>0</v>
      </c>
      <c r="AU248" s="35">
        <f t="shared" si="1084"/>
        <v>0</v>
      </c>
      <c r="AV248" s="37"/>
      <c r="AW248" s="37"/>
      <c r="AX248" s="37"/>
      <c r="AY248" s="37">
        <f t="shared" ref="AY248:BL248" si="1085">AY249</f>
        <v>0</v>
      </c>
      <c r="AZ248" s="37">
        <f t="shared" si="1085"/>
        <v>0</v>
      </c>
      <c r="BA248" s="37">
        <f t="shared" si="1085"/>
        <v>0</v>
      </c>
      <c r="BB248" s="37">
        <f t="shared" si="1085"/>
        <v>0</v>
      </c>
      <c r="BC248" s="37">
        <f t="shared" si="1085"/>
        <v>0</v>
      </c>
      <c r="BD248" s="37">
        <f t="shared" si="1085"/>
        <v>0</v>
      </c>
      <c r="BE248" s="37">
        <f t="shared" si="1085"/>
        <v>0</v>
      </c>
      <c r="BF248" s="37">
        <f t="shared" si="1085"/>
        <v>0</v>
      </c>
      <c r="BG248" s="37">
        <f t="shared" si="1085"/>
        <v>0</v>
      </c>
      <c r="BH248" s="37">
        <f t="shared" si="1085"/>
        <v>0</v>
      </c>
      <c r="BI248" s="35">
        <f>BI249+BI250+BI251</f>
        <v>0</v>
      </c>
      <c r="BJ248" s="37">
        <f t="shared" si="1085"/>
        <v>0</v>
      </c>
      <c r="BK248" s="37">
        <f>BK249+BK250+BK251</f>
        <v>0</v>
      </c>
      <c r="BL248" s="35">
        <f t="shared" si="1085"/>
        <v>0</v>
      </c>
      <c r="BM248" s="56"/>
      <c r="BN248" s="24"/>
      <c r="BO248" s="17"/>
    </row>
    <row r="249" spans="1:67" ht="56.25" hidden="1" x14ac:dyDescent="0.3">
      <c r="A249" s="1"/>
      <c r="B249" s="59" t="s">
        <v>324</v>
      </c>
      <c r="C249" s="6" t="s">
        <v>325</v>
      </c>
      <c r="D249" s="35"/>
      <c r="E249" s="35"/>
      <c r="F249" s="35"/>
      <c r="G249" s="35"/>
      <c r="H249" s="35">
        <f t="shared" si="1056"/>
        <v>0</v>
      </c>
      <c r="I249" s="35"/>
      <c r="J249" s="35">
        <f t="shared" ref="J249:J252" si="1086">H249+I249</f>
        <v>0</v>
      </c>
      <c r="K249" s="35"/>
      <c r="L249" s="35">
        <f t="shared" ref="L249:L252" si="1087">J249+K249</f>
        <v>0</v>
      </c>
      <c r="M249" s="35"/>
      <c r="N249" s="35">
        <f t="shared" ref="N249:N252" si="1088">L249+M249</f>
        <v>0</v>
      </c>
      <c r="O249" s="78"/>
      <c r="P249" s="35">
        <f t="shared" ref="P249:P252" si="1089">N249+O249</f>
        <v>0</v>
      </c>
      <c r="Q249" s="35"/>
      <c r="R249" s="35">
        <f t="shared" ref="R249:R252" si="1090">P249+Q249</f>
        <v>0</v>
      </c>
      <c r="S249" s="35"/>
      <c r="T249" s="35">
        <f t="shared" ref="T249:T252" si="1091">R249+S249</f>
        <v>0</v>
      </c>
      <c r="U249" s="35"/>
      <c r="V249" s="35">
        <f t="shared" ref="V249:V252" si="1092">T249+U249</f>
        <v>0</v>
      </c>
      <c r="W249" s="35"/>
      <c r="X249" s="35">
        <f t="shared" ref="X249:X252" si="1093">V249+W249</f>
        <v>0</v>
      </c>
      <c r="Y249" s="35"/>
      <c r="Z249" s="35">
        <f t="shared" ref="Z249:Z252" si="1094">X249+Y249</f>
        <v>0</v>
      </c>
      <c r="AA249" s="46"/>
      <c r="AB249" s="35">
        <f t="shared" ref="AB249:AB252" si="1095">Z249+AA249</f>
        <v>0</v>
      </c>
      <c r="AC249" s="35"/>
      <c r="AD249" s="35"/>
      <c r="AE249" s="35"/>
      <c r="AF249" s="35"/>
      <c r="AG249" s="35">
        <f t="shared" si="1067"/>
        <v>0</v>
      </c>
      <c r="AH249" s="35"/>
      <c r="AI249" s="35">
        <f t="shared" ref="AI249:AI252" si="1096">AG249+AH249</f>
        <v>0</v>
      </c>
      <c r="AJ249" s="35"/>
      <c r="AK249" s="35">
        <f t="shared" ref="AK249:AK252" si="1097">AI249+AJ249</f>
        <v>0</v>
      </c>
      <c r="AL249" s="35"/>
      <c r="AM249" s="35">
        <f t="shared" ref="AM249:AM252" si="1098">AK249+AL249</f>
        <v>0</v>
      </c>
      <c r="AN249" s="35"/>
      <c r="AO249" s="35">
        <f t="shared" ref="AO249:AO252" si="1099">AM249+AN249</f>
        <v>0</v>
      </c>
      <c r="AP249" s="35"/>
      <c r="AQ249" s="35">
        <f t="shared" ref="AQ249:AQ252" si="1100">AO249+AP249</f>
        <v>0</v>
      </c>
      <c r="AR249" s="35"/>
      <c r="AS249" s="35">
        <f t="shared" ref="AS249:AS252" si="1101">AQ249+AR249</f>
        <v>0</v>
      </c>
      <c r="AT249" s="46"/>
      <c r="AU249" s="35">
        <f t="shared" ref="AU249:AU252" si="1102">AS249+AT249</f>
        <v>0</v>
      </c>
      <c r="AV249" s="35"/>
      <c r="AW249" s="35"/>
      <c r="AX249" s="35"/>
      <c r="AY249" s="35"/>
      <c r="AZ249" s="35">
        <f t="shared" ref="AZ249" si="1103">AX249+AY249</f>
        <v>0</v>
      </c>
      <c r="BA249" s="35"/>
      <c r="BB249" s="35">
        <f t="shared" ref="BB249:BB252" si="1104">AZ249+BA249</f>
        <v>0</v>
      </c>
      <c r="BC249" s="35"/>
      <c r="BD249" s="35">
        <f t="shared" ref="BD249:BD252" si="1105">BB249+BC249</f>
        <v>0</v>
      </c>
      <c r="BE249" s="35"/>
      <c r="BF249" s="35">
        <f t="shared" ref="BF249:BF252" si="1106">BD249+BE249</f>
        <v>0</v>
      </c>
      <c r="BG249" s="35"/>
      <c r="BH249" s="35">
        <f t="shared" ref="BH249:BH252" si="1107">BF249+BG249</f>
        <v>0</v>
      </c>
      <c r="BI249" s="35"/>
      <c r="BJ249" s="35">
        <f t="shared" ref="BJ249:BJ252" si="1108">BH249+BI249</f>
        <v>0</v>
      </c>
      <c r="BK249" s="46"/>
      <c r="BL249" s="35">
        <f t="shared" ref="BL249:BL252" si="1109">BJ249+BK249</f>
        <v>0</v>
      </c>
      <c r="BM249" s="39" t="s">
        <v>326</v>
      </c>
      <c r="BN249" s="23" t="s">
        <v>50</v>
      </c>
      <c r="BO249" s="11"/>
    </row>
    <row r="250" spans="1:67" ht="56.25" x14ac:dyDescent="0.3">
      <c r="A250" s="1" t="s">
        <v>360</v>
      </c>
      <c r="B250" s="59" t="s">
        <v>364</v>
      </c>
      <c r="C250" s="6" t="s">
        <v>32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78"/>
      <c r="P250" s="35"/>
      <c r="Q250" s="35"/>
      <c r="R250" s="35"/>
      <c r="S250" s="35"/>
      <c r="T250" s="35"/>
      <c r="U250" s="35"/>
      <c r="V250" s="35"/>
      <c r="W250" s="35">
        <v>6146.05</v>
      </c>
      <c r="X250" s="35">
        <f t="shared" si="1093"/>
        <v>6146.05</v>
      </c>
      <c r="Y250" s="35">
        <v>-143.01499999999999</v>
      </c>
      <c r="Z250" s="35">
        <f t="shared" si="1094"/>
        <v>6003.0349999999999</v>
      </c>
      <c r="AA250" s="46"/>
      <c r="AB250" s="35">
        <f t="shared" si="1095"/>
        <v>6003.0349999999999</v>
      </c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>
        <f t="shared" si="1100"/>
        <v>0</v>
      </c>
      <c r="AR250" s="35"/>
      <c r="AS250" s="35">
        <f t="shared" si="1101"/>
        <v>0</v>
      </c>
      <c r="AT250" s="46"/>
      <c r="AU250" s="35">
        <f t="shared" si="1102"/>
        <v>0</v>
      </c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>
        <f t="shared" si="1108"/>
        <v>0</v>
      </c>
      <c r="BK250" s="46"/>
      <c r="BL250" s="35">
        <f t="shared" si="1109"/>
        <v>0</v>
      </c>
      <c r="BM250" s="39" t="s">
        <v>365</v>
      </c>
      <c r="BO250" s="11"/>
    </row>
    <row r="251" spans="1:67" ht="56.25" x14ac:dyDescent="0.3">
      <c r="A251" s="1" t="s">
        <v>380</v>
      </c>
      <c r="B251" s="59" t="s">
        <v>366</v>
      </c>
      <c r="C251" s="6" t="s">
        <v>32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78"/>
      <c r="P251" s="35"/>
      <c r="Q251" s="35"/>
      <c r="R251" s="35"/>
      <c r="S251" s="35"/>
      <c r="T251" s="35"/>
      <c r="U251" s="35"/>
      <c r="V251" s="35"/>
      <c r="W251" s="35">
        <v>1522.6</v>
      </c>
      <c r="X251" s="35">
        <f t="shared" si="1093"/>
        <v>1522.6</v>
      </c>
      <c r="Y251" s="35"/>
      <c r="Z251" s="35">
        <f t="shared" si="1094"/>
        <v>1522.6</v>
      </c>
      <c r="AA251" s="46"/>
      <c r="AB251" s="35">
        <f t="shared" si="1095"/>
        <v>1522.6</v>
      </c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>
        <f t="shared" si="1100"/>
        <v>0</v>
      </c>
      <c r="AR251" s="35"/>
      <c r="AS251" s="35">
        <f t="shared" si="1101"/>
        <v>0</v>
      </c>
      <c r="AT251" s="46"/>
      <c r="AU251" s="35">
        <f t="shared" si="1102"/>
        <v>0</v>
      </c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>
        <f t="shared" si="1108"/>
        <v>0</v>
      </c>
      <c r="BK251" s="46"/>
      <c r="BL251" s="35">
        <f t="shared" si="1109"/>
        <v>0</v>
      </c>
      <c r="BM251" s="39" t="s">
        <v>367</v>
      </c>
      <c r="BO251" s="11"/>
    </row>
    <row r="252" spans="1:67" x14ac:dyDescent="0.3">
      <c r="A252" s="62"/>
      <c r="B252" s="59" t="s">
        <v>8</v>
      </c>
      <c r="C252" s="59"/>
      <c r="D252" s="37">
        <f>D15+D87+D133+D156+D212+D216+D233</f>
        <v>5390307.2000000002</v>
      </c>
      <c r="E252" s="37">
        <f>E15+E87+E133+E156+E212+E216+E233</f>
        <v>-8893.5129999999263</v>
      </c>
      <c r="F252" s="37">
        <f t="shared" si="774"/>
        <v>5381413.6869999999</v>
      </c>
      <c r="G252" s="37">
        <f>G15+G87+G133+G156+G212+G216+G233+G248</f>
        <v>343377.679</v>
      </c>
      <c r="H252" s="37">
        <f t="shared" si="1056"/>
        <v>5724791.3660000004</v>
      </c>
      <c r="I252" s="37">
        <f>I15+I87+I133+I156+I212+I216+I233+I248</f>
        <v>4.5474735088646412E-13</v>
      </c>
      <c r="J252" s="37">
        <f t="shared" si="1086"/>
        <v>5724791.3660000004</v>
      </c>
      <c r="K252" s="37">
        <f>K15+K87+K133+K156+K212+K216+K233+K248</f>
        <v>-8668.4629999999997</v>
      </c>
      <c r="L252" s="37">
        <f t="shared" si="1087"/>
        <v>5716122.9029999999</v>
      </c>
      <c r="M252" s="37">
        <f>M15+M87+M133+M156+M212+M216+M233+M248</f>
        <v>0</v>
      </c>
      <c r="N252" s="37">
        <f t="shared" si="1088"/>
        <v>5716122.9029999999</v>
      </c>
      <c r="O252" s="37">
        <f>O15+O87+O133+O156+O212+O216+O233+O248</f>
        <v>275299.42099999997</v>
      </c>
      <c r="P252" s="37">
        <f t="shared" si="1089"/>
        <v>5991422.324</v>
      </c>
      <c r="Q252" s="37">
        <f>Q15+Q87+Q133+Q156+Q212+Q216+Q233+Q248</f>
        <v>1175.914</v>
      </c>
      <c r="R252" s="37">
        <f t="shared" si="1090"/>
        <v>5992598.2379999999</v>
      </c>
      <c r="S252" s="37">
        <f>S15+S87+S133+S156+S212+S216+S233+S248</f>
        <v>-3272.2430000000031</v>
      </c>
      <c r="T252" s="37">
        <f t="shared" si="1091"/>
        <v>5989325.9950000001</v>
      </c>
      <c r="U252" s="37">
        <f>U15+U87+U133+U156+U212+U216+U233+U248</f>
        <v>202.001</v>
      </c>
      <c r="V252" s="37">
        <f t="shared" si="1092"/>
        <v>5989527.9960000003</v>
      </c>
      <c r="W252" s="37">
        <f>W15+W87+W133+W156+W212+W216+W233+W248+W210</f>
        <v>-287070.05799999996</v>
      </c>
      <c r="X252" s="37">
        <f t="shared" si="1093"/>
        <v>5702457.9380000001</v>
      </c>
      <c r="Y252" s="35">
        <f>Y15+Y87+Y133+Y156+Y212+Y216+Y233+Y248+Y210</f>
        <v>-23563.555</v>
      </c>
      <c r="Z252" s="37">
        <f t="shared" si="1094"/>
        <v>5678894.3830000004</v>
      </c>
      <c r="AA252" s="37">
        <f>AA15+AA87+AA133+AA156+AA212+AA216+AA233+AA248+AA210</f>
        <v>-111608.895</v>
      </c>
      <c r="AB252" s="35">
        <f t="shared" si="1095"/>
        <v>5567285.4880000008</v>
      </c>
      <c r="AC252" s="37">
        <f>AC15+AC87+AC133+AC156+AC212+AC216+AC233</f>
        <v>9388941.6999999993</v>
      </c>
      <c r="AD252" s="37">
        <f>AD15+AD87+AD133+AD156+AD212+AD216+AD233</f>
        <v>583481.68999999994</v>
      </c>
      <c r="AE252" s="37">
        <f t="shared" si="786"/>
        <v>9972423.3899999987</v>
      </c>
      <c r="AF252" s="37">
        <f>AF15+AF87+AF133+AF156+AF212+AF216+AF233+AF248</f>
        <v>106538.943</v>
      </c>
      <c r="AG252" s="37">
        <f t="shared" si="1067"/>
        <v>10078962.332999999</v>
      </c>
      <c r="AH252" s="37">
        <f>AH15+AH87+AH133+AH156+AH212+AH216+AH233+AH248</f>
        <v>0</v>
      </c>
      <c r="AI252" s="37">
        <f t="shared" si="1096"/>
        <v>10078962.332999999</v>
      </c>
      <c r="AJ252" s="37">
        <f>AJ15+AJ87+AJ133+AJ156+AJ212+AJ216+AJ233+AJ248</f>
        <v>0</v>
      </c>
      <c r="AK252" s="37">
        <f t="shared" si="1097"/>
        <v>10078962.332999999</v>
      </c>
      <c r="AL252" s="37">
        <f>AL15+AL87+AL133+AL156+AL212+AL216+AL233+AL248</f>
        <v>-220884.68000000002</v>
      </c>
      <c r="AM252" s="37">
        <f t="shared" si="1098"/>
        <v>9858077.652999999</v>
      </c>
      <c r="AN252" s="37">
        <f>AN15+AN87+AN133+AN156+AN212+AN216+AN233+AN248</f>
        <v>-186318.69099999999</v>
      </c>
      <c r="AO252" s="37">
        <f t="shared" si="1099"/>
        <v>9671758.9619999994</v>
      </c>
      <c r="AP252" s="35">
        <f>AP15+AP87+AP133+AP156+AP212+AP216+AP233+AP248+AP210</f>
        <v>104517.359</v>
      </c>
      <c r="AQ252" s="37">
        <f t="shared" si="1100"/>
        <v>9776276.3209999986</v>
      </c>
      <c r="AR252" s="35">
        <f>AR15+AR87+AR133+AR156+AR212+AR216+AR233+AR248+AR210</f>
        <v>19203.5</v>
      </c>
      <c r="AS252" s="37">
        <f t="shared" si="1101"/>
        <v>9795479.8209999986</v>
      </c>
      <c r="AT252" s="37">
        <f>AT15+AT87+AT133+AT156+AT212+AT216+AT233+AT248+AT210</f>
        <v>-48246.029999999941</v>
      </c>
      <c r="AU252" s="35">
        <f t="shared" si="1102"/>
        <v>9747233.7909999993</v>
      </c>
      <c r="AV252" s="37">
        <f>AV15+AV87+AV133+AV156+AV212+AV216+AV233</f>
        <v>4222513.8000000007</v>
      </c>
      <c r="AW252" s="37">
        <f>AW15+AW87+AW133+AW156+AW212+AW216+AW233</f>
        <v>50756.650000000023</v>
      </c>
      <c r="AX252" s="37">
        <f t="shared" si="795"/>
        <v>4273270.4500000011</v>
      </c>
      <c r="AY252" s="37">
        <f>AY15+AY87+AY133+AY156+AY212+AY216+AY233+AY248</f>
        <v>130724.838</v>
      </c>
      <c r="AZ252" s="37">
        <f t="shared" si="1075"/>
        <v>4403995.2880000016</v>
      </c>
      <c r="BA252" s="37">
        <f>BA15+BA87+BA133+BA156+BA212+BA216+BA233+BA248</f>
        <v>0</v>
      </c>
      <c r="BB252" s="37">
        <f t="shared" si="1104"/>
        <v>4403995.2880000016</v>
      </c>
      <c r="BC252" s="37">
        <f>BC15+BC87+BC133+BC156+BC212+BC216+BC233+BC248</f>
        <v>0</v>
      </c>
      <c r="BD252" s="37">
        <f t="shared" si="1105"/>
        <v>4403995.2880000016</v>
      </c>
      <c r="BE252" s="37">
        <f>BE15+BE87+BE133+BE156+BE212+BE216+BE233+BE248</f>
        <v>124349.08899999998</v>
      </c>
      <c r="BF252" s="37">
        <f t="shared" si="1106"/>
        <v>4528344.3770000013</v>
      </c>
      <c r="BG252" s="37">
        <f>BG15+BG87+BG133+BG156+BG212+BG216+BG233+BG248</f>
        <v>-103801.60000000001</v>
      </c>
      <c r="BH252" s="37">
        <f t="shared" si="1107"/>
        <v>4424542.7770000016</v>
      </c>
      <c r="BI252" s="35">
        <f>BI15+BI87+BI133+BI156+BI212+BI216+BI233+BI248+BI210</f>
        <v>150338.503</v>
      </c>
      <c r="BJ252" s="37">
        <f t="shared" si="1108"/>
        <v>4574881.2800000012</v>
      </c>
      <c r="BK252" s="37">
        <f>BK15+BK87+BK133+BK156+BK212+BK216+BK233+BK248+BK210</f>
        <v>-7736.1820000000007</v>
      </c>
      <c r="BL252" s="35">
        <f t="shared" si="1109"/>
        <v>4567145.0980000012</v>
      </c>
      <c r="BM252" s="31"/>
      <c r="BN252" s="24"/>
      <c r="BO252" s="17"/>
    </row>
    <row r="253" spans="1:67" x14ac:dyDescent="0.3">
      <c r="A253" s="62"/>
      <c r="B253" s="100" t="s">
        <v>9</v>
      </c>
      <c r="C253" s="61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78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46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46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46"/>
      <c r="BL253" s="35"/>
      <c r="BM253" s="29"/>
      <c r="BO253" s="11"/>
    </row>
    <row r="254" spans="1:67" x14ac:dyDescent="0.3">
      <c r="A254" s="62"/>
      <c r="B254" s="100" t="s">
        <v>20</v>
      </c>
      <c r="C254" s="63"/>
      <c r="D254" s="35">
        <f>D159</f>
        <v>621346</v>
      </c>
      <c r="E254" s="35">
        <f>E159</f>
        <v>0</v>
      </c>
      <c r="F254" s="35">
        <f t="shared" si="774"/>
        <v>621346</v>
      </c>
      <c r="G254" s="35">
        <f>G159</f>
        <v>0</v>
      </c>
      <c r="H254" s="35">
        <f t="shared" ref="H254:H257" si="1110">F254+G254</f>
        <v>621346</v>
      </c>
      <c r="I254" s="35">
        <f>I159</f>
        <v>0</v>
      </c>
      <c r="J254" s="35">
        <f t="shared" ref="J254:J257" si="1111">H254+I254</f>
        <v>621346</v>
      </c>
      <c r="K254" s="35">
        <f>K159</f>
        <v>0</v>
      </c>
      <c r="L254" s="35">
        <f t="shared" ref="L254:L257" si="1112">J254+K254</f>
        <v>621346</v>
      </c>
      <c r="M254" s="35">
        <f>M159</f>
        <v>0</v>
      </c>
      <c r="N254" s="35">
        <f t="shared" ref="N254:N257" si="1113">L254+M254</f>
        <v>621346</v>
      </c>
      <c r="O254" s="78">
        <f>O159</f>
        <v>0</v>
      </c>
      <c r="P254" s="35">
        <f t="shared" ref="P254:P257" si="1114">N254+O254</f>
        <v>621346</v>
      </c>
      <c r="Q254" s="35">
        <f>Q159</f>
        <v>0</v>
      </c>
      <c r="R254" s="35">
        <f t="shared" ref="R254:R257" si="1115">P254+Q254</f>
        <v>621346</v>
      </c>
      <c r="S254" s="35">
        <f>S159</f>
        <v>0</v>
      </c>
      <c r="T254" s="35">
        <f t="shared" ref="T254:T257" si="1116">R254+S254</f>
        <v>621346</v>
      </c>
      <c r="U254" s="35">
        <f>U159</f>
        <v>0</v>
      </c>
      <c r="V254" s="35">
        <f t="shared" ref="V254:V257" si="1117">T254+U254</f>
        <v>621346</v>
      </c>
      <c r="W254" s="35">
        <f>W159</f>
        <v>-213603.4</v>
      </c>
      <c r="X254" s="35">
        <f t="shared" ref="X254:X257" si="1118">V254+W254</f>
        <v>407742.6</v>
      </c>
      <c r="Y254" s="35">
        <f>Y159</f>
        <v>0</v>
      </c>
      <c r="Z254" s="35">
        <f t="shared" ref="Z254:Z257" si="1119">X254+Y254</f>
        <v>407742.6</v>
      </c>
      <c r="AA254" s="46">
        <f>AA159</f>
        <v>0</v>
      </c>
      <c r="AB254" s="35">
        <f t="shared" ref="AB254:AB258" si="1120">Z254+AA254</f>
        <v>407742.6</v>
      </c>
      <c r="AC254" s="35">
        <f>AC159</f>
        <v>525000</v>
      </c>
      <c r="AD254" s="35">
        <f>AD159</f>
        <v>0</v>
      </c>
      <c r="AE254" s="35">
        <f t="shared" si="786"/>
        <v>525000</v>
      </c>
      <c r="AF254" s="35">
        <f>AF159</f>
        <v>0</v>
      </c>
      <c r="AG254" s="35">
        <f t="shared" ref="AG254:AG257" si="1121">AE254+AF254</f>
        <v>525000</v>
      </c>
      <c r="AH254" s="35">
        <f>AH159</f>
        <v>0</v>
      </c>
      <c r="AI254" s="35">
        <f t="shared" ref="AI254:AI257" si="1122">AG254+AH254</f>
        <v>525000</v>
      </c>
      <c r="AJ254" s="35">
        <f>AJ159</f>
        <v>0</v>
      </c>
      <c r="AK254" s="35">
        <f t="shared" ref="AK254:AK257" si="1123">AI254+AJ254</f>
        <v>525000</v>
      </c>
      <c r="AL254" s="35">
        <f>AL159</f>
        <v>0</v>
      </c>
      <c r="AM254" s="35">
        <f t="shared" ref="AM254:AM257" si="1124">AK254+AL254</f>
        <v>525000</v>
      </c>
      <c r="AN254" s="35">
        <f>AN159</f>
        <v>0</v>
      </c>
      <c r="AO254" s="35">
        <f t="shared" ref="AO254:AO257" si="1125">AM254+AN254</f>
        <v>525000</v>
      </c>
      <c r="AP254" s="35">
        <f>AP159</f>
        <v>88311.4</v>
      </c>
      <c r="AQ254" s="35">
        <f t="shared" ref="AQ254:AQ257" si="1126">AO254+AP254</f>
        <v>613311.4</v>
      </c>
      <c r="AR254" s="35">
        <f>AR159</f>
        <v>0</v>
      </c>
      <c r="AS254" s="35">
        <f t="shared" ref="AS254:AS257" si="1127">AQ254+AR254</f>
        <v>613311.4</v>
      </c>
      <c r="AT254" s="46">
        <f>AT159</f>
        <v>0</v>
      </c>
      <c r="AU254" s="35">
        <f t="shared" ref="AU254:AU258" si="1128">AS254+AT254</f>
        <v>613311.4</v>
      </c>
      <c r="AV254" s="35">
        <f>AV159</f>
        <v>1125000</v>
      </c>
      <c r="AW254" s="35">
        <f>AW159</f>
        <v>0</v>
      </c>
      <c r="AX254" s="35">
        <f t="shared" si="795"/>
        <v>1125000</v>
      </c>
      <c r="AY254" s="35">
        <f>AY159</f>
        <v>0</v>
      </c>
      <c r="AZ254" s="35">
        <f t="shared" ref="AZ254:AZ257" si="1129">AX254+AY254</f>
        <v>1125000</v>
      </c>
      <c r="BA254" s="35">
        <f>BA159</f>
        <v>0</v>
      </c>
      <c r="BB254" s="35">
        <f t="shared" ref="BB254:BB257" si="1130">AZ254+BA254</f>
        <v>1125000</v>
      </c>
      <c r="BC254" s="35">
        <f>BC159</f>
        <v>0</v>
      </c>
      <c r="BD254" s="35">
        <f t="shared" ref="BD254:BD257" si="1131">BB254+BC254</f>
        <v>1125000</v>
      </c>
      <c r="BE254" s="35">
        <f>BE159</f>
        <v>0</v>
      </c>
      <c r="BF254" s="35">
        <f t="shared" ref="BF254:BF257" si="1132">BD254+BE254</f>
        <v>1125000</v>
      </c>
      <c r="BG254" s="35">
        <f>BG159</f>
        <v>0</v>
      </c>
      <c r="BH254" s="35">
        <f t="shared" ref="BH254:BH257" si="1133">BF254+BG254</f>
        <v>1125000</v>
      </c>
      <c r="BI254" s="35">
        <f>BI159</f>
        <v>-2.9103830456733704E-11</v>
      </c>
      <c r="BJ254" s="35">
        <f t="shared" ref="BJ254:BJ257" si="1134">BH254+BI254</f>
        <v>1125000</v>
      </c>
      <c r="BK254" s="46">
        <f>BK159</f>
        <v>0</v>
      </c>
      <c r="BL254" s="35">
        <f t="shared" ref="BL254:BL258" si="1135">BJ254+BK254</f>
        <v>1125000</v>
      </c>
      <c r="BM254" s="29"/>
      <c r="BO254" s="11"/>
    </row>
    <row r="255" spans="1:67" x14ac:dyDescent="0.3">
      <c r="A255" s="62"/>
      <c r="B255" s="100" t="s">
        <v>12</v>
      </c>
      <c r="C255" s="63"/>
      <c r="D255" s="35">
        <f>D18+D90+D136+D219</f>
        <v>449555.10000000003</v>
      </c>
      <c r="E255" s="35">
        <f>E18+E90+E136+E219</f>
        <v>-66895.599999999991</v>
      </c>
      <c r="F255" s="35">
        <f t="shared" si="774"/>
        <v>382659.50000000006</v>
      </c>
      <c r="G255" s="35">
        <f>G18+G90+G136+G219</f>
        <v>0</v>
      </c>
      <c r="H255" s="35">
        <f t="shared" si="1110"/>
        <v>382659.50000000006</v>
      </c>
      <c r="I255" s="35">
        <f>I18+I90+I136+I219</f>
        <v>0</v>
      </c>
      <c r="J255" s="35">
        <f t="shared" si="1111"/>
        <v>382659.50000000006</v>
      </c>
      <c r="K255" s="35">
        <f>K18+K90+K136+K219</f>
        <v>0</v>
      </c>
      <c r="L255" s="35">
        <f t="shared" si="1112"/>
        <v>382659.50000000006</v>
      </c>
      <c r="M255" s="35">
        <f>M18+M90+M136+M219</f>
        <v>0</v>
      </c>
      <c r="N255" s="35">
        <f t="shared" si="1113"/>
        <v>382659.50000000006</v>
      </c>
      <c r="O255" s="78">
        <f>O18+O90+O136+O219</f>
        <v>1056.8</v>
      </c>
      <c r="P255" s="35">
        <f t="shared" si="1114"/>
        <v>383716.30000000005</v>
      </c>
      <c r="Q255" s="35">
        <f>Q18+Q90+Q136+Q219</f>
        <v>0</v>
      </c>
      <c r="R255" s="35">
        <f t="shared" si="1115"/>
        <v>383716.30000000005</v>
      </c>
      <c r="S255" s="35">
        <f>S18+S90+S136+S219</f>
        <v>0</v>
      </c>
      <c r="T255" s="35">
        <f t="shared" si="1116"/>
        <v>383716.30000000005</v>
      </c>
      <c r="U255" s="35">
        <f>U18+U90+U136+U219</f>
        <v>0</v>
      </c>
      <c r="V255" s="35">
        <f t="shared" si="1117"/>
        <v>383716.30000000005</v>
      </c>
      <c r="W255" s="35">
        <f>W18+W90+W136+W219</f>
        <v>0</v>
      </c>
      <c r="X255" s="35">
        <f t="shared" si="1118"/>
        <v>383716.30000000005</v>
      </c>
      <c r="Y255" s="35">
        <f>Y18+Y90+Y136+Y219</f>
        <v>0</v>
      </c>
      <c r="Z255" s="35">
        <f t="shared" si="1119"/>
        <v>383716.30000000005</v>
      </c>
      <c r="AA255" s="46">
        <f>AA18+AA90+AA136+AA219</f>
        <v>0</v>
      </c>
      <c r="AB255" s="35">
        <f t="shared" si="1120"/>
        <v>383716.30000000005</v>
      </c>
      <c r="AC255" s="35">
        <f>AC18+AC90+AC136+AC219</f>
        <v>283053.8</v>
      </c>
      <c r="AD255" s="35">
        <f>AD18+AD90+AD136+AD219</f>
        <v>50521.599999999999</v>
      </c>
      <c r="AE255" s="35">
        <f t="shared" si="786"/>
        <v>333575.39999999997</v>
      </c>
      <c r="AF255" s="35">
        <f>AF18+AF90+AF136+AF219</f>
        <v>0</v>
      </c>
      <c r="AG255" s="35">
        <f t="shared" si="1121"/>
        <v>333575.39999999997</v>
      </c>
      <c r="AH255" s="35">
        <f>AH18+AH90+AH136+AH219</f>
        <v>0</v>
      </c>
      <c r="AI255" s="35">
        <f t="shared" si="1122"/>
        <v>333575.39999999997</v>
      </c>
      <c r="AJ255" s="35">
        <f>AJ18+AJ90+AJ136+AJ219</f>
        <v>0</v>
      </c>
      <c r="AK255" s="35">
        <f t="shared" si="1123"/>
        <v>333575.39999999997</v>
      </c>
      <c r="AL255" s="35">
        <f>AL18+AL90+AL136+AL219</f>
        <v>-75909.899000000005</v>
      </c>
      <c r="AM255" s="35">
        <f t="shared" si="1124"/>
        <v>257665.50099999996</v>
      </c>
      <c r="AN255" s="35">
        <f>AN18+AN90+AN136+AN219</f>
        <v>0</v>
      </c>
      <c r="AO255" s="35">
        <f t="shared" si="1125"/>
        <v>257665.50099999996</v>
      </c>
      <c r="AP255" s="35">
        <f>AP18+AP90+AP136+AP219</f>
        <v>0</v>
      </c>
      <c r="AQ255" s="35">
        <f t="shared" si="1126"/>
        <v>257665.50099999996</v>
      </c>
      <c r="AR255" s="35">
        <f>AR18+AR90+AR136+AR219</f>
        <v>0</v>
      </c>
      <c r="AS255" s="35">
        <f t="shared" si="1127"/>
        <v>257665.50099999996</v>
      </c>
      <c r="AT255" s="46">
        <f>AT18+AT90+AT136+AT219</f>
        <v>0</v>
      </c>
      <c r="AU255" s="35">
        <f t="shared" si="1128"/>
        <v>257665.50099999996</v>
      </c>
      <c r="AV255" s="35">
        <f>AV18+AV90+AV136+AV219</f>
        <v>368128.70000000007</v>
      </c>
      <c r="AW255" s="35">
        <f>AW18+AW90+AW136+AW219</f>
        <v>0</v>
      </c>
      <c r="AX255" s="35">
        <f t="shared" si="795"/>
        <v>368128.70000000007</v>
      </c>
      <c r="AY255" s="35">
        <f>AY18+AY90+AY136+AY219</f>
        <v>0</v>
      </c>
      <c r="AZ255" s="35">
        <f t="shared" si="1129"/>
        <v>368128.70000000007</v>
      </c>
      <c r="BA255" s="35">
        <f>BA18+BA90+BA136+BA219</f>
        <v>0</v>
      </c>
      <c r="BB255" s="35">
        <f t="shared" si="1130"/>
        <v>368128.70000000007</v>
      </c>
      <c r="BC255" s="35">
        <f>BC18+BC90+BC136+BC219</f>
        <v>0</v>
      </c>
      <c r="BD255" s="35">
        <f t="shared" si="1131"/>
        <v>368128.70000000007</v>
      </c>
      <c r="BE255" s="35">
        <f>BE18+BE90+BE136+BE219</f>
        <v>50423.485999999997</v>
      </c>
      <c r="BF255" s="35">
        <f t="shared" si="1132"/>
        <v>418552.18600000005</v>
      </c>
      <c r="BG255" s="35">
        <f>BG18+BG90+BG136+BG219</f>
        <v>0</v>
      </c>
      <c r="BH255" s="35">
        <f t="shared" si="1133"/>
        <v>418552.18600000005</v>
      </c>
      <c r="BI255" s="35">
        <f>BI18+BI90+BI136+BI219</f>
        <v>0</v>
      </c>
      <c r="BJ255" s="35">
        <f t="shared" si="1134"/>
        <v>418552.18600000005</v>
      </c>
      <c r="BK255" s="46">
        <f>BK18+BK90+BK136+BK219</f>
        <v>0</v>
      </c>
      <c r="BL255" s="35">
        <f t="shared" si="1135"/>
        <v>418552.18600000005</v>
      </c>
      <c r="BM255" s="29"/>
      <c r="BO255" s="11"/>
    </row>
    <row r="256" spans="1:67" x14ac:dyDescent="0.3">
      <c r="A256" s="62"/>
      <c r="B256" s="100" t="s">
        <v>19</v>
      </c>
      <c r="C256" s="63"/>
      <c r="D256" s="35">
        <f>D19+D91</f>
        <v>562558.19999999995</v>
      </c>
      <c r="E256" s="35">
        <f>E19+E91</f>
        <v>129888.70000000001</v>
      </c>
      <c r="F256" s="35">
        <f t="shared" si="774"/>
        <v>692446.89999999991</v>
      </c>
      <c r="G256" s="35">
        <f>G19+G91</f>
        <v>0</v>
      </c>
      <c r="H256" s="35">
        <f t="shared" si="1110"/>
        <v>692446.89999999991</v>
      </c>
      <c r="I256" s="35">
        <f>I19+I91</f>
        <v>0</v>
      </c>
      <c r="J256" s="35">
        <f t="shared" si="1111"/>
        <v>692446.89999999991</v>
      </c>
      <c r="K256" s="35">
        <f>K19+K91+K160</f>
        <v>0</v>
      </c>
      <c r="L256" s="35">
        <f t="shared" si="1112"/>
        <v>692446.89999999991</v>
      </c>
      <c r="M256" s="35">
        <f>M19+M91+M160</f>
        <v>0</v>
      </c>
      <c r="N256" s="35">
        <f t="shared" si="1113"/>
        <v>692446.89999999991</v>
      </c>
      <c r="O256" s="78">
        <f>O19+O91+O160</f>
        <v>256500</v>
      </c>
      <c r="P256" s="35">
        <f t="shared" si="1114"/>
        <v>948946.89999999991</v>
      </c>
      <c r="Q256" s="35">
        <f>Q19+Q91+Q160</f>
        <v>0</v>
      </c>
      <c r="R256" s="35">
        <f t="shared" si="1115"/>
        <v>948946.89999999991</v>
      </c>
      <c r="S256" s="35">
        <f>S19+S91+S160</f>
        <v>0</v>
      </c>
      <c r="T256" s="35">
        <f t="shared" si="1116"/>
        <v>948946.89999999991</v>
      </c>
      <c r="U256" s="35">
        <f>U19+U91+U160</f>
        <v>0</v>
      </c>
      <c r="V256" s="35">
        <f t="shared" si="1117"/>
        <v>948946.89999999991</v>
      </c>
      <c r="W256" s="35">
        <f>W19+W91+W160</f>
        <v>0</v>
      </c>
      <c r="X256" s="35">
        <f t="shared" si="1118"/>
        <v>948946.89999999991</v>
      </c>
      <c r="Y256" s="35">
        <f>Y19+Y91+Y160</f>
        <v>0</v>
      </c>
      <c r="Z256" s="35">
        <f t="shared" si="1119"/>
        <v>948946.89999999991</v>
      </c>
      <c r="AA256" s="46">
        <f>AA19+AA91+AA160</f>
        <v>0</v>
      </c>
      <c r="AB256" s="35">
        <f t="shared" si="1120"/>
        <v>948946.89999999991</v>
      </c>
      <c r="AC256" s="35">
        <f>AC19+AC91</f>
        <v>103845.8</v>
      </c>
      <c r="AD256" s="35">
        <f>AD19+AD91</f>
        <v>959911</v>
      </c>
      <c r="AE256" s="35">
        <f t="shared" si="786"/>
        <v>1063756.8</v>
      </c>
      <c r="AF256" s="35">
        <f>AF19+AF91</f>
        <v>0</v>
      </c>
      <c r="AG256" s="35">
        <f t="shared" si="1121"/>
        <v>1063756.8</v>
      </c>
      <c r="AH256" s="35">
        <f>AH19+AH91</f>
        <v>0</v>
      </c>
      <c r="AI256" s="35">
        <f t="shared" si="1122"/>
        <v>1063756.8</v>
      </c>
      <c r="AJ256" s="35">
        <f>AJ19+AJ91+AJ160</f>
        <v>0</v>
      </c>
      <c r="AK256" s="35">
        <f t="shared" si="1123"/>
        <v>1063756.8</v>
      </c>
      <c r="AL256" s="35">
        <f>AL19+AL91+AL160</f>
        <v>0</v>
      </c>
      <c r="AM256" s="35">
        <f t="shared" si="1124"/>
        <v>1063756.8</v>
      </c>
      <c r="AN256" s="35">
        <f>AN19+AN91+AN160</f>
        <v>0</v>
      </c>
      <c r="AO256" s="35">
        <f t="shared" si="1125"/>
        <v>1063756.8</v>
      </c>
      <c r="AP256" s="35">
        <f>AP19+AP91+AP160</f>
        <v>0</v>
      </c>
      <c r="AQ256" s="35">
        <f t="shared" si="1126"/>
        <v>1063756.8</v>
      </c>
      <c r="AR256" s="35">
        <f>AR19+AR91+AR160</f>
        <v>0</v>
      </c>
      <c r="AS256" s="35">
        <f t="shared" si="1127"/>
        <v>1063756.8</v>
      </c>
      <c r="AT256" s="46">
        <f>AT19+AT91+AT160</f>
        <v>0</v>
      </c>
      <c r="AU256" s="35">
        <f t="shared" si="1128"/>
        <v>1063756.8</v>
      </c>
      <c r="AV256" s="35">
        <f>AV19+AV91</f>
        <v>99252.7</v>
      </c>
      <c r="AW256" s="35">
        <f>AW19+AW91</f>
        <v>0</v>
      </c>
      <c r="AX256" s="35">
        <f t="shared" si="795"/>
        <v>99252.7</v>
      </c>
      <c r="AY256" s="35">
        <f>AY19+AY91</f>
        <v>0</v>
      </c>
      <c r="AZ256" s="35">
        <f t="shared" si="1129"/>
        <v>99252.7</v>
      </c>
      <c r="BA256" s="35">
        <f>BA19+BA91</f>
        <v>0</v>
      </c>
      <c r="BB256" s="35">
        <f t="shared" si="1130"/>
        <v>99252.7</v>
      </c>
      <c r="BC256" s="35">
        <f>BC19+BC91+BC160</f>
        <v>0</v>
      </c>
      <c r="BD256" s="35">
        <f t="shared" si="1131"/>
        <v>99252.7</v>
      </c>
      <c r="BE256" s="35">
        <f>BE19+BE91+BE160</f>
        <v>0</v>
      </c>
      <c r="BF256" s="35">
        <f t="shared" si="1132"/>
        <v>99252.7</v>
      </c>
      <c r="BG256" s="35">
        <f>BG19+BG91+BG160</f>
        <v>0</v>
      </c>
      <c r="BH256" s="35">
        <f t="shared" si="1133"/>
        <v>99252.7</v>
      </c>
      <c r="BI256" s="35">
        <f>BI19+BI91+BI160</f>
        <v>0</v>
      </c>
      <c r="BJ256" s="35">
        <f t="shared" si="1134"/>
        <v>99252.7</v>
      </c>
      <c r="BK256" s="46">
        <f>BK19+BK91+BK160</f>
        <v>0</v>
      </c>
      <c r="BL256" s="35">
        <f t="shared" si="1135"/>
        <v>99252.7</v>
      </c>
      <c r="BM256" s="29"/>
      <c r="BO256" s="11"/>
    </row>
    <row r="257" spans="1:67" x14ac:dyDescent="0.3">
      <c r="A257" s="62"/>
      <c r="B257" s="110" t="s">
        <v>26</v>
      </c>
      <c r="C257" s="111"/>
      <c r="D257" s="35">
        <f>D92</f>
        <v>1138038.3</v>
      </c>
      <c r="E257" s="35">
        <f>E92</f>
        <v>-344676.79999999993</v>
      </c>
      <c r="F257" s="35">
        <f t="shared" si="774"/>
        <v>793361.50000000012</v>
      </c>
      <c r="G257" s="35">
        <f>G92</f>
        <v>0</v>
      </c>
      <c r="H257" s="35">
        <f t="shared" si="1110"/>
        <v>793361.50000000012</v>
      </c>
      <c r="I257" s="35">
        <f>I92</f>
        <v>0</v>
      </c>
      <c r="J257" s="35">
        <f t="shared" si="1111"/>
        <v>793361.50000000012</v>
      </c>
      <c r="K257" s="35">
        <f>K92</f>
        <v>0</v>
      </c>
      <c r="L257" s="35">
        <f t="shared" si="1112"/>
        <v>793361.50000000012</v>
      </c>
      <c r="M257" s="35">
        <f>M92</f>
        <v>0</v>
      </c>
      <c r="N257" s="35">
        <f t="shared" si="1113"/>
        <v>793361.50000000012</v>
      </c>
      <c r="O257" s="78">
        <f>O92</f>
        <v>7274.442</v>
      </c>
      <c r="P257" s="35">
        <f t="shared" si="1114"/>
        <v>800635.94200000016</v>
      </c>
      <c r="Q257" s="35">
        <f>Q92</f>
        <v>0</v>
      </c>
      <c r="R257" s="35">
        <f t="shared" si="1115"/>
        <v>800635.94200000016</v>
      </c>
      <c r="S257" s="35">
        <f>S92</f>
        <v>0</v>
      </c>
      <c r="T257" s="35">
        <f t="shared" si="1116"/>
        <v>800635.94200000016</v>
      </c>
      <c r="U257" s="35">
        <f>U92</f>
        <v>0</v>
      </c>
      <c r="V257" s="35">
        <f t="shared" si="1117"/>
        <v>800635.94200000016</v>
      </c>
      <c r="W257" s="35">
        <f>W92</f>
        <v>0</v>
      </c>
      <c r="X257" s="35">
        <f t="shared" si="1118"/>
        <v>800635.94200000016</v>
      </c>
      <c r="Y257" s="35">
        <f>Y92</f>
        <v>0</v>
      </c>
      <c r="Z257" s="35">
        <f t="shared" si="1119"/>
        <v>800635.94200000016</v>
      </c>
      <c r="AA257" s="46">
        <f>AA92</f>
        <v>0</v>
      </c>
      <c r="AB257" s="35">
        <f t="shared" si="1120"/>
        <v>800635.94200000016</v>
      </c>
      <c r="AC257" s="35">
        <f>AC92</f>
        <v>4740174.3999999994</v>
      </c>
      <c r="AD257" s="35">
        <f>AD92</f>
        <v>-250718.5</v>
      </c>
      <c r="AE257" s="35">
        <f t="shared" si="786"/>
        <v>4489455.8999999994</v>
      </c>
      <c r="AF257" s="35">
        <f>AF92</f>
        <v>0</v>
      </c>
      <c r="AG257" s="35">
        <f t="shared" si="1121"/>
        <v>4489455.8999999994</v>
      </c>
      <c r="AH257" s="35">
        <f>AH92</f>
        <v>0</v>
      </c>
      <c r="AI257" s="35">
        <f t="shared" si="1122"/>
        <v>4489455.8999999994</v>
      </c>
      <c r="AJ257" s="35">
        <f>AJ92</f>
        <v>0</v>
      </c>
      <c r="AK257" s="35">
        <f t="shared" si="1123"/>
        <v>4489455.8999999994</v>
      </c>
      <c r="AL257" s="35">
        <f>AL92</f>
        <v>-120158.099</v>
      </c>
      <c r="AM257" s="35">
        <f t="shared" si="1124"/>
        <v>4369297.800999999</v>
      </c>
      <c r="AN257" s="35">
        <f>AN92</f>
        <v>0</v>
      </c>
      <c r="AO257" s="35">
        <f t="shared" si="1125"/>
        <v>4369297.800999999</v>
      </c>
      <c r="AP257" s="35">
        <f>AP92</f>
        <v>0</v>
      </c>
      <c r="AQ257" s="35">
        <f t="shared" si="1126"/>
        <v>4369297.800999999</v>
      </c>
      <c r="AR257" s="35">
        <f>AR92</f>
        <v>0</v>
      </c>
      <c r="AS257" s="35">
        <f t="shared" si="1127"/>
        <v>4369297.800999999</v>
      </c>
      <c r="AT257" s="46">
        <f>AT92</f>
        <v>0</v>
      </c>
      <c r="AU257" s="35">
        <f t="shared" si="1128"/>
        <v>4369297.800999999</v>
      </c>
      <c r="AV257" s="35">
        <f>AV92</f>
        <v>0</v>
      </c>
      <c r="AW257" s="35">
        <f>AW92</f>
        <v>0</v>
      </c>
      <c r="AX257" s="35">
        <f t="shared" si="795"/>
        <v>0</v>
      </c>
      <c r="AY257" s="35">
        <f>AY92</f>
        <v>0</v>
      </c>
      <c r="AZ257" s="35">
        <f t="shared" si="1129"/>
        <v>0</v>
      </c>
      <c r="BA257" s="35">
        <f>BA92</f>
        <v>0</v>
      </c>
      <c r="BB257" s="35">
        <f t="shared" si="1130"/>
        <v>0</v>
      </c>
      <c r="BC257" s="35">
        <f>BC92</f>
        <v>0</v>
      </c>
      <c r="BD257" s="35">
        <f t="shared" si="1131"/>
        <v>0</v>
      </c>
      <c r="BE257" s="35">
        <f>BE92</f>
        <v>0</v>
      </c>
      <c r="BF257" s="35">
        <f t="shared" si="1132"/>
        <v>0</v>
      </c>
      <c r="BG257" s="35">
        <f>BG92</f>
        <v>0</v>
      </c>
      <c r="BH257" s="35">
        <f t="shared" si="1133"/>
        <v>0</v>
      </c>
      <c r="BI257" s="35">
        <f>BI92</f>
        <v>0</v>
      </c>
      <c r="BJ257" s="35">
        <f t="shared" si="1134"/>
        <v>0</v>
      </c>
      <c r="BK257" s="46">
        <f>BK92</f>
        <v>0</v>
      </c>
      <c r="BL257" s="35">
        <f t="shared" si="1135"/>
        <v>0</v>
      </c>
      <c r="BM257" s="29"/>
      <c r="BO257" s="11"/>
    </row>
    <row r="258" spans="1:67" x14ac:dyDescent="0.3">
      <c r="A258" s="62"/>
      <c r="B258" s="110" t="s">
        <v>376</v>
      </c>
      <c r="C258" s="111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78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46">
        <f>AA20</f>
        <v>13019.334999999999</v>
      </c>
      <c r="AB258" s="35">
        <f t="shared" si="1120"/>
        <v>13019.334999999999</v>
      </c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46">
        <f>AT20</f>
        <v>0</v>
      </c>
      <c r="AU258" s="35">
        <f t="shared" si="1128"/>
        <v>0</v>
      </c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46">
        <f>BK20</f>
        <v>0</v>
      </c>
      <c r="BL258" s="35">
        <f t="shared" si="1135"/>
        <v>0</v>
      </c>
      <c r="BM258" s="29"/>
      <c r="BO258" s="11"/>
    </row>
    <row r="259" spans="1:67" x14ac:dyDescent="0.3">
      <c r="A259" s="62"/>
      <c r="B259" s="110" t="s">
        <v>10</v>
      </c>
      <c r="C259" s="111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78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46"/>
      <c r="AB259" s="35"/>
      <c r="AC259" s="46">
        <f t="shared" ref="AC259:AW259" si="1136">AC252-AC254-AC255-AC256-AC257</f>
        <v>3736867.6999999983</v>
      </c>
      <c r="AD259" s="35">
        <f t="shared" si="1136"/>
        <v>-176232.41000000003</v>
      </c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46"/>
      <c r="AU259" s="35"/>
      <c r="AV259" s="46">
        <f t="shared" si="1136"/>
        <v>2630132.4000000004</v>
      </c>
      <c r="AW259" s="35">
        <f t="shared" si="1136"/>
        <v>50756.650000000023</v>
      </c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46"/>
      <c r="BL259" s="35"/>
      <c r="BM259" s="29"/>
      <c r="BO259" s="11"/>
    </row>
    <row r="260" spans="1:67" x14ac:dyDescent="0.3">
      <c r="A260" s="62"/>
      <c r="B260" s="110" t="s">
        <v>14</v>
      </c>
      <c r="C260" s="111"/>
      <c r="D260" s="35">
        <f>D93+D95+D96+D98+D100+D101+D102+D104+D105+D107+D108+D21+D22+D23+D25+D30+D39+D45+D50+D51+D52+D53+D54+D58+D63+D75+D77+D79+D81+D110+D149+D213+D220+D227+D228+D229+D230+D234+D116+D151+D235+D236+D237+D238+D239+D240+D241+D242+D243+D244+D223</f>
        <v>2342969.5999999996</v>
      </c>
      <c r="E260" s="35">
        <f>E93+E95+E96+E98+E100+E101+E102+E104+E105+E107+E108+E21+E22+E23+E25+E30+E39+E45+E50+E51+E52+E53+E54+E58+E63+E75+E77+E79+E81+E110+E149+E213+E220+E227+E228+E229+E230+E234+E116+E151+E235+E236+E237+E238+E239+E240+E241+E242+E243+E244+E223+E245+E129+E126</f>
        <v>56204.829000000012</v>
      </c>
      <c r="F260" s="35">
        <f t="shared" si="774"/>
        <v>2399174.4289999995</v>
      </c>
      <c r="G260" s="35">
        <f>G93+G95+G96+G98+G100+G101+G102+G104+G105+G107+G108+G21+G22+G23+G25+G30+G39+G45+G50+G51+G52+G53+G54+G58+G63+G75+G77+G79+G81+G110+G149+G213+G220+G227+G228+G229+G230+G234+G116+G151+G235+G236+G237+G238+G239+G240+G241+G242+G243+G244+G223+G245+G129+G126+G246+G247+G82+G231</f>
        <v>89711.838999999978</v>
      </c>
      <c r="H260" s="35">
        <f t="shared" ref="H260:H267" si="1137">F260+G260</f>
        <v>2488886.2679999997</v>
      </c>
      <c r="I260" s="35">
        <f>I93+I95+I96+I98+I100+I101+I102+I104+I105+I107+I108+I21+I22+I23+I25+I30+I39+I45+I50+I51+I52+I53+I54+I58+I63+I75+I77+I79+I81+I110+I149+I213+I220+I227+I228+I229+I230+I234+I116+I151+I235+I236+I237+I238+I239+I240+I241+I242+I243+I244+I223+I245+I129+I126+I246+I247+I82+I231</f>
        <v>-2673.2209999999995</v>
      </c>
      <c r="J260" s="35">
        <f t="shared" ref="J260:J267" si="1138">H260+I260</f>
        <v>2486213.0469999998</v>
      </c>
      <c r="K260" s="35">
        <f>K93+K95+K96+K98+K100+K101+K102+K104+K105+K107+K108+K21+K22+K23+K25+K30+K39+K45+K50+K51+K52+K53+K54+K58+K63+K75+K77+K79+K81+K110+K149+K213+K220+K227+K228+K229+K230+K234+K116+K151+K235+K236+K237+K238+K239+K240+K241+K242+K243+K244+K223+K245+K129+K126+K246+K247+K82+K231</f>
        <v>-8668.4629999999997</v>
      </c>
      <c r="L260" s="35">
        <f t="shared" ref="L260:L267" si="1139">J260+K260</f>
        <v>2477544.5839999998</v>
      </c>
      <c r="M260" s="35">
        <f>M93+M95+M96+M98+M100+M101+M102+M104+M105+M107+M108+M21+M22+M23+M25+M30+M39+M45+M50+M51+M52+M53+M54+M58+M63+M75+M77+M79+M81+M110+M149+M213+M220+M227+M228+M229+M230+M234+M116+M151+M235+M236+M237+M238+M239+M240+M241+M242+M243+M244+M223+M245+M129+M126+M246+M247+M82+M231</f>
        <v>0</v>
      </c>
      <c r="N260" s="35">
        <f t="shared" ref="N260:N267" si="1140">L260+M260</f>
        <v>2477544.5839999998</v>
      </c>
      <c r="O260" s="78">
        <f>O93+O95+O96+O98+O100+O101+O102+O104+O105+O107+O108+O21+O22+O23+O25+O30+O39+O45+O50+O51+O52+O53+O54+O58+O63+O75+O77+O79+O81+O110+O149+O213+O220+O227+O228+O229+O230+O234+O116+O151+O235+O236+O237+O238+O239+O240+O241+O242+O243+O244+O223+O245+O129+O126+O246+O247+O82+O231+O83+O84</f>
        <v>17163.097999999998</v>
      </c>
      <c r="P260" s="35">
        <f t="shared" ref="P260:P267" si="1141">N260+O260</f>
        <v>2494707.682</v>
      </c>
      <c r="Q260" s="35">
        <f>Q93+Q95+Q96+Q98+Q100+Q101+Q102+Q104+Q105+Q107+Q108+Q21+Q22+Q23+Q25+Q30+Q39+Q45+Q50+Q51+Q52+Q53+Q54+Q58+Q63+Q75+Q77+Q79+Q81+Q110+Q149+Q213+Q220+Q227+Q228+Q229+Q230+Q234+Q116+Q151+Q235+Q236+Q237+Q238+Q239+Q240+Q241+Q242+Q243+Q244+Q223+Q245+Q129+Q126+Q246+Q247+Q82+Q231+Q83+Q84</f>
        <v>0</v>
      </c>
      <c r="R260" s="35">
        <f t="shared" ref="R260:R267" si="1142">P260+Q260</f>
        <v>2494707.682</v>
      </c>
      <c r="S260" s="35">
        <f>S93+S95+S96+S98+S100+S101+S102+S104+S105+S107+S108+S21+S22+S23+S25+S30+S39+S45+S50+S51+S52+S53+S54+S58+S63+S75+S77+S79+S81+S110+S149+S213+S220+S227+S228+S229+S230+S234+S116+S151+S235+S236+S237+S238+S239+S240+S241+S242+S243+S244+S223+S245+S129+S126+S246+S247+S82+S231+S83+S84+S85+S86</f>
        <v>-11066.675000000003</v>
      </c>
      <c r="T260" s="35">
        <f t="shared" ref="T260:T267" si="1143">R260+S260</f>
        <v>2483641.0070000002</v>
      </c>
      <c r="U260" s="35">
        <f>U93+U95+U96+U98+U100+U101+U102+U104+U105+U107+U108+U21+U22+U23+U25+U30+U39+U45+U50+U51+U52+U53+U54+U58+U63+U75+U77+U79+U81+U110+U149+U213+U220+U227+U228+U229+U230+U234+U116+U151+U235+U236+U237+U238+U239+U240+U241+U242+U243+U244+U223+U245+U129+U126+U246+U247+U82+U231+U83+U84+U85+U86</f>
        <v>0</v>
      </c>
      <c r="V260" s="35">
        <f t="shared" ref="V260:V267" si="1144">T260+U260</f>
        <v>2483641.0070000002</v>
      </c>
      <c r="W260" s="35">
        <f>W93+W95+W96+W98+W100+W101+W102+W104+W105+W107+W108+W21+W22+W23+W25+W30+W39+W45+W50+W51+W52+W53+W54+W58+W63+W75+W77+W79+W81+W110+W149+W213+W220+W227+W228+W229+W230+W234+W116+W151+W235+W236+W237+W238+W239+W240+W241+W242+W243+W244+W223+W245+W129+W126+W246+W247+W82+W231+W83+W84+W85+W86+W250+W251</f>
        <v>12709.558999999999</v>
      </c>
      <c r="X260" s="35">
        <f t="shared" ref="X260:X268" si="1145">V260+W260</f>
        <v>2496350.5660000001</v>
      </c>
      <c r="Y260" s="35">
        <f>Y93+Y95+Y96+Y98+Y100+Y101+Y102+Y104+Y105+Y107+Y108+Y21+Y22+Y23+Y25+Y30+Y39+Y45+Y50+Y51+Y52+Y53+Y54+Y58+Y63+Y75+Y77+Y79+Y81+Y110+Y149+Y213+Y220+Y227+Y228+Y229+Y230+Y234+Y116+Y151+Y235+Y236+Y237+Y238+Y239+Y240+Y241+Y242+Y243+Y244+Y223+Y245+Y129+Y126+Y246+Y247+Y82+Y231+Y83+Y84+Y85+Y86+Y250+Y251</f>
        <v>-19346.514999999999</v>
      </c>
      <c r="Z260" s="35">
        <f t="shared" ref="Z260:Z268" si="1146">X260+Y260</f>
        <v>2477004.051</v>
      </c>
      <c r="AA260" s="46">
        <f>AA93+AA95+AA96+AA98+AA100+AA101+AA102+AA104+AA105+AA107+AA108+AA21+AA22+AA23+AA25+AA30+AA39+AA45+AA50+AA51+AA52+AA53+AA54+AA58+AA63+AA75+AA77+AA79+AA81+AA110+AA149+AA213+AA220+AA227+AA228+AA229+AA230+AA234+AA116+AA151+AA235+AA236+AA237+AA238+AA239+AA240+AA241+AA242+AA243+AA244+AA223+AA245+AA129+AA126+AA246+AA247+AA82+AA231+AA83+AA84+AA85+AA86+AA250+AA251+AA232+AA132</f>
        <v>-108226.46099999998</v>
      </c>
      <c r="AB260" s="35">
        <f t="shared" ref="AB260:AB268" si="1147">Z260+AA260</f>
        <v>2368777.59</v>
      </c>
      <c r="AC260" s="35">
        <f>AC93+AC95+AC96+AC98+AC100+AC101+AC102+AC104+AC105+AC107+AC108+AC21+AC22+AC23+AC25+AC30+AC39+AC45+AC50+AC51+AC52+AC53+AC54+AC58+AC63+AC75+AC77+AC79+AC81+AC110+AC149+AC213+AC220+AC227+AC228+AC229+AC230+AC234+AC116+AC151+AC235+AC236+AC237+AC238+AC239+AC240+AC241+AC242+AC243+AC244+AC223+AC245+AC129+AC126</f>
        <v>3170945.1999999993</v>
      </c>
      <c r="AD260" s="35">
        <f>AD93+AD95+AD96+AD98+AD100+AD101+AD102+AD104+AD105+AD107+AD108+AD21+AD22+AD23+AD25+AD30+AD39+AD45+AD50+AD51+AD52+AD53+AD54+AD58+AD63+AD75+AD77+AD79+AD81+AD110+AD149+AD213+AD220+AD227+AD228+AD229+AD230+AD234+AD116+AD151+AD235+AD236+AD237+AD238+AD239+AD240+AD241+AD242+AD243+AD244+AD223+AD245+AD129+AD126</f>
        <v>1950964.39</v>
      </c>
      <c r="AE260" s="35">
        <f t="shared" si="786"/>
        <v>5121909.5899999989</v>
      </c>
      <c r="AF260" s="35">
        <f>AF93+AF95+AF96+AF98+AF100+AF101+AF102+AF104+AF105+AF107+AF108+AF21+AF22+AF23+AF25+AF30+AF39+AF45+AF50+AF51+AF52+AF53+AF54+AF58+AF63+AF75+AF77+AF79+AF81+AF110+AF149+AF213+AF220+AF227+AF228+AF229+AF230+AF234+AF116+AF151+AF235+AF236+AF237+AF238+AF239+AF240+AF241+AF242+AF243+AF244+AF223+AF245+AF129+AF126+AF246+AF247+AF82+AF231</f>
        <v>106538.943</v>
      </c>
      <c r="AG260" s="35">
        <f t="shared" ref="AG260:AG267" si="1148">AE260+AF260</f>
        <v>5228448.5329999989</v>
      </c>
      <c r="AH260" s="35">
        <f>AH93+AH95+AH96+AH98+AH100+AH101+AH102+AH104+AH105+AH107+AH108+AH21+AH22+AH23+AH25+AH30+AH39+AH45+AH50+AH51+AH52+AH53+AH54+AH58+AH63+AH75+AH77+AH79+AH81+AH110+AH149+AH213+AH220+AH227+AH228+AH229+AH230+AH234+AH116+AH151+AH235+AH236+AH237+AH238+AH239+AH240+AH241+AH242+AH243+AH244+AH223+AH245+AH129+AH126+AH246+AH247+AH82+AH231</f>
        <v>0</v>
      </c>
      <c r="AI260" s="35">
        <f t="shared" ref="AI260:AI267" si="1149">AG260+AH260</f>
        <v>5228448.5329999989</v>
      </c>
      <c r="AJ260" s="35">
        <f>AJ93+AJ95+AJ96+AJ98+AJ100+AJ101+AJ102+AJ104+AJ105+AJ107+AJ108+AJ21+AJ22+AJ23+AJ25+AJ30+AJ39+AJ45+AJ50+AJ51+AJ52+AJ53+AJ54+AJ58+AJ63+AJ75+AJ77+AJ79+AJ81+AJ110+AJ149+AJ213+AJ220+AJ227+AJ228+AJ229+AJ230+AJ234+AJ116+AJ151+AJ235+AJ236+AJ237+AJ238+AJ239+AJ240+AJ241+AJ242+AJ243+AJ244+AJ223+AJ245+AJ129+AJ126+AJ246+AJ247+AJ82+AJ231</f>
        <v>0</v>
      </c>
      <c r="AK260" s="35">
        <f t="shared" ref="AK260:AK267" si="1150">AI260+AJ260</f>
        <v>5228448.5329999989</v>
      </c>
      <c r="AL260" s="35">
        <f>AL93+AL95+AL96+AL98+AL100+AL101+AL102+AL104+AL105+AL107+AL108+AL21+AL22+AL23+AL25+AL30+AL39+AL45+AL50+AL51+AL52+AL53+AL54+AL58+AL63+AL75+AL77+AL79+AL81+AL110+AL149+AL213+AL220+AL227+AL228+AL229+AL230+AL234+AL116+AL151+AL235+AL236+AL237+AL238+AL239+AL240+AL241+AL242+AL243+AL244+AL223+AL245+AL129+AL126+AL246+AL247+AL82+AL231+AL83+AL84</f>
        <v>0</v>
      </c>
      <c r="AM260" s="35">
        <f t="shared" ref="AM260:AM267" si="1151">AK260+AL260</f>
        <v>5228448.5329999989</v>
      </c>
      <c r="AN260" s="35">
        <f>AN93+AN95+AN96+AN98+AN100+AN101+AN102+AN104+AN105+AN107+AN108+AN21+AN22+AN23+AN25+AN30+AN39+AN45+AN50+AN51+AN52+AN53+AN54+AN58+AN63+AN75+AN77+AN79+AN81+AN110+AN149+AN213+AN220+AN227+AN228+AN229+AN230+AN234+AN116+AN151+AN235+AN236+AN237+AN238+AN239+AN240+AN241+AN242+AN243+AN244+AN223+AN245+AN129+AN126+AN246+AN247+AN82+AN231+AN83+AN84+AN85+AN86</f>
        <v>-186318.69099999999</v>
      </c>
      <c r="AO260" s="35">
        <f t="shared" ref="AO260:AO267" si="1152">AM260+AN260</f>
        <v>5042129.8419999992</v>
      </c>
      <c r="AP260" s="35">
        <f>AP93+AP95+AP96+AP98+AP100+AP101+AP102+AP104+AP105+AP107+AP108+AP21+AP22+AP23+AP25+AP30+AP39+AP45+AP50+AP51+AP52+AP53+AP54+AP58+AP63+AP75+AP77+AP79+AP81+AP110+AP149+AP213+AP220+AP227+AP228+AP229+AP230+AP234+AP116+AP151+AP235+AP236+AP237+AP238+AP239+AP240+AP241+AP242+AP243+AP244+AP223+AP245+AP129+AP126+AP246+AP247+AP82+AP231+AP83+AP84+AP85+AP86+AP250+AP251</f>
        <v>-5084.1719999999987</v>
      </c>
      <c r="AQ260" s="35">
        <f t="shared" ref="AQ260:AQ268" si="1153">AO260+AP260</f>
        <v>5037045.669999999</v>
      </c>
      <c r="AR260" s="35">
        <f>AR93+AR95+AR96+AR98+AR100+AR101+AR102+AR104+AR105+AR107+AR108+AR21+AR22+AR23+AR25+AR30+AR39+AR45+AR50+AR51+AR52+AR53+AR54+AR58+AR63+AR75+AR77+AR79+AR81+AR110+AR149+AR213+AR220+AR227+AR228+AR229+AR230+AR234+AR116+AR151+AR235+AR236+AR237+AR238+AR239+AR240+AR241+AR242+AR243+AR244+AR223+AR245+AR129+AR126+AR246+AR247+AR82+AR231+AR83+AR84+AR85+AR86+AR250+AR251</f>
        <v>19203.5</v>
      </c>
      <c r="AS260" s="35">
        <f t="shared" ref="AS260:AS268" si="1154">AQ260+AR260</f>
        <v>5056249.169999999</v>
      </c>
      <c r="AT260" s="46">
        <f>AT93+AT95+AT96+AT98+AT100+AT101+AT102+AT104+AT105+AT107+AT108+AT21+AT22+AT23+AT25+AT30+AT39+AT45+AT50+AT51+AT52+AT53+AT54+AT58+AT63+AT75+AT77+AT79+AT81+AT110+AT149+AT213+AT220+AT227+AT228+AT229+AT230+AT234+AT116+AT151+AT235+AT236+AT237+AT238+AT239+AT240+AT241+AT242+AT243+AT244+AT223+AT245+AT129+AT126+AT246+AT247+AT82+AT231+AT83+AT84+AT85+AT86+AT250+AT251+AT232+AT132</f>
        <v>-223756.6069999999</v>
      </c>
      <c r="AU260" s="35">
        <f t="shared" ref="AU260:AU268" si="1155">AS260+AT260</f>
        <v>4832492.5629999992</v>
      </c>
      <c r="AV260" s="35">
        <f>AV93+AV95+AV96+AV98+AV100+AV101+AV102+AV104+AV105+AV107+AV108+AV21+AV22+AV23+AV25+AV30+AV39+AV45+AV50+AV51+AV52+AV53+AV54+AV58+AV63+AV75+AV77+AV79+AV81+AV110+AV149+AV213+AV220+AV227+AV228+AV229+AV230+AV234+AV116+AV151+AV235+AV236+AV237+AV238+AV239+AV240+AV241+AV242+AV243+AV244+AV223+AV245+AV129+AV126</f>
        <v>1459698.1</v>
      </c>
      <c r="AW260" s="35">
        <f>AW93+AW95+AW96+AW98+AW100+AW101+AW102+AW104+AW105+AW107+AW108+AW21+AW22+AW23+AW25+AW30+AW39+AW45+AW50+AW51+AW52+AW53+AW54+AW58+AW63+AW75+AW77+AW79+AW81+AW110+AW149+AW213+AW220+AW227+AW228+AW229+AW230+AW234+AW116+AW151+AW235+AW236+AW237+AW238+AW239+AW240+AW241+AW242+AW243+AW244+AW223+AW245+AW129+AW126</f>
        <v>50756.650000000023</v>
      </c>
      <c r="AX260" s="35">
        <f t="shared" si="795"/>
        <v>1510454.75</v>
      </c>
      <c r="AY260" s="35">
        <f>AY93+AY95+AY96+AY98+AY100+AY101+AY102+AY104+AY105+AY107+AY108+AY21+AY22+AY23+AY25+AY30+AY39+AY45+AY50+AY51+AY52+AY53+AY54+AY58+AY63+AY75+AY77+AY79+AY81+AY110+AY149+AY213+AY220+AY227+AY228+AY229+AY230+AY234+AY116+AY151+AY235+AY236+AY237+AY238+AY239+AY240+AY241+AY242+AY243+AY244+AY223+AY245+AY129+AY126+AY246+AY247+AY82+AY231</f>
        <v>130724.838</v>
      </c>
      <c r="AZ260" s="35">
        <f t="shared" ref="AZ260:AZ267" si="1156">AX260+AY260</f>
        <v>1641179.588</v>
      </c>
      <c r="BA260" s="35">
        <f>BA93+BA95+BA96+BA98+BA100+BA101+BA102+BA104+BA105+BA107+BA108+BA21+BA22+BA23+BA25+BA30+BA39+BA45+BA50+BA51+BA52+BA53+BA54+BA58+BA63+BA75+BA77+BA79+BA81+BA110+BA149+BA213+BA220+BA227+BA228+BA229+BA230+BA234+BA116+BA151+BA235+BA236+BA237+BA238+BA239+BA240+BA241+BA242+BA243+BA244+BA223+BA245+BA129+BA126+BA246+BA247+BA82+BA231</f>
        <v>0</v>
      </c>
      <c r="BB260" s="35">
        <f t="shared" ref="BB260:BB267" si="1157">AZ260+BA260</f>
        <v>1641179.588</v>
      </c>
      <c r="BC260" s="35">
        <f>BC93+BC95+BC96+BC98+BC100+BC101+BC102+BC104+BC105+BC107+BC108+BC21+BC22+BC23+BC25+BC30+BC39+BC45+BC50+BC51+BC52+BC53+BC54+BC58+BC63+BC75+BC77+BC79+BC81+BC110+BC149+BC213+BC220+BC227+BC228+BC229+BC230+BC234+BC116+BC151+BC235+BC236+BC237+BC238+BC239+BC240+BC241+BC242+BC243+BC244+BC223+BC245+BC129+BC126+BC246+BC247+BC82+BC231</f>
        <v>0</v>
      </c>
      <c r="BD260" s="35">
        <f t="shared" ref="BD260:BD267" si="1158">BB260+BC260</f>
        <v>1641179.588</v>
      </c>
      <c r="BE260" s="35">
        <f>BE93+BE95+BE96+BE98+BE100+BE101+BE102+BE104+BE105+BE107+BE108+BE21+BE22+BE23+BE25+BE30+BE39+BE45+BE50+BE51+BE52+BE53+BE54+BE58+BE63+BE75+BE77+BE79+BE81+BE110+BE149+BE213+BE220+BE227+BE228+BE229+BE230+BE234+BE116+BE151+BE235+BE236+BE237+BE238+BE239+BE240+BE241+BE242+BE243+BE244+BE223+BE245+BE129+BE126+BE246+BE247+BE82+BE231+BE83+BE84</f>
        <v>0</v>
      </c>
      <c r="BF260" s="35">
        <f t="shared" ref="BF260:BF267" si="1159">BD260+BE260</f>
        <v>1641179.588</v>
      </c>
      <c r="BG260" s="35">
        <f>BG93+BG95+BG96+BG98+BG100+BG101+BG102+BG104+BG105+BG107+BG108+BG21+BG22+BG23+BG25+BG30+BG39+BG45+BG50+BG51+BG52+BG53+BG54+BG58+BG63+BG75+BG77+BG79+BG81+BG110+BG149+BG213+BG220+BG227+BG228+BG229+BG230+BG234+BG116+BG151+BG235+BG236+BG237+BG238+BG239+BG240+BG241+BG242+BG243+BG244+BG223+BG245+BG129+BG126+BG246+BG247+BG82+BG231+BG83+BG84+BG85+BG86</f>
        <v>-103801.60000000001</v>
      </c>
      <c r="BH260" s="35">
        <f t="shared" ref="BH260:BH267" si="1160">BF260+BG260</f>
        <v>1537377.9879999999</v>
      </c>
      <c r="BI260" s="35">
        <f>BI93+BI95+BI96+BI98+BI100+BI101+BI102+BI104+BI105+BI107+BI108+BI21+BI22+BI23+BI25+BI30+BI39+BI45+BI50+BI51+BI52+BI53+BI54+BI58+BI63+BI75+BI77+BI79+BI81+BI110+BI149+BI213+BI220+BI227+BI228+BI229+BI230+BI234+BI116+BI151+BI235+BI236+BI237+BI238+BI239+BI240+BI241+BI242+BI243+BI244+BI223+BI245+BI129+BI126+BI246+BI247+BI82+BI231+BI83+BI84+BI85+BI86+BI250+BI251</f>
        <v>35084.171999999999</v>
      </c>
      <c r="BJ260" s="35">
        <f t="shared" ref="BJ260:BJ268" si="1161">BH260+BI260</f>
        <v>1572462.16</v>
      </c>
      <c r="BK260" s="46">
        <f>BK93+BK95+BK96+BK98+BK100+BK101+BK102+BK104+BK105+BK107+BK108+BK21+BK22+BK23+BK25+BK30+BK39+BK45+BK50+BK51+BK52+BK53+BK54+BK58+BK63+BK75+BK77+BK79+BK81+BK110+BK149+BK213+BK220+BK227+BK228+BK229+BK230+BK234+BK116+BK151+BK235+BK236+BK237+BK238+BK239+BK240+BK241+BK242+BK243+BK244+BK223+BK245+BK129+BK126+BK246+BK247+BK82+BK231+BK83+BK84+BK85+BK86+BK250+BK251+BK232+BK132</f>
        <v>-20000</v>
      </c>
      <c r="BL260" s="35">
        <f t="shared" ref="BL260:BL268" si="1162">BJ260+BK260</f>
        <v>1552462.16</v>
      </c>
      <c r="BM260" s="29"/>
      <c r="BO260" s="11"/>
    </row>
    <row r="261" spans="1:67" x14ac:dyDescent="0.3">
      <c r="A261" s="62"/>
      <c r="B261" s="110" t="s">
        <v>3</v>
      </c>
      <c r="C261" s="111"/>
      <c r="D261" s="35">
        <f>D111+D119+D122</f>
        <v>1339312.3999999999</v>
      </c>
      <c r="E261" s="35">
        <f>E111+E119+E122</f>
        <v>-367677.39999999997</v>
      </c>
      <c r="F261" s="35">
        <f t="shared" si="774"/>
        <v>971635</v>
      </c>
      <c r="G261" s="35">
        <f>G111+G119+G122</f>
        <v>218956.44</v>
      </c>
      <c r="H261" s="35">
        <f t="shared" si="1137"/>
        <v>1190591.44</v>
      </c>
      <c r="I261" s="35">
        <f>I111+I119+I122</f>
        <v>2561.8420000000001</v>
      </c>
      <c r="J261" s="35">
        <f t="shared" si="1138"/>
        <v>1193153.2819999999</v>
      </c>
      <c r="K261" s="35">
        <f>K111+K119+K122</f>
        <v>0</v>
      </c>
      <c r="L261" s="35">
        <f t="shared" si="1139"/>
        <v>1193153.2819999999</v>
      </c>
      <c r="M261" s="35">
        <f>M111+M119+M122</f>
        <v>0</v>
      </c>
      <c r="N261" s="35">
        <f t="shared" si="1140"/>
        <v>1193153.2819999999</v>
      </c>
      <c r="O261" s="78">
        <f>O111+O119+O122</f>
        <v>56691.229000000007</v>
      </c>
      <c r="P261" s="35">
        <f t="shared" si="1141"/>
        <v>1249844.5109999999</v>
      </c>
      <c r="Q261" s="35">
        <f>Q111+Q119+Q122</f>
        <v>1175.914</v>
      </c>
      <c r="R261" s="35">
        <f t="shared" si="1142"/>
        <v>1251020.425</v>
      </c>
      <c r="S261" s="35">
        <f>S111+S119+S122</f>
        <v>10868.319</v>
      </c>
      <c r="T261" s="35">
        <f t="shared" si="1143"/>
        <v>1261888.7439999999</v>
      </c>
      <c r="U261" s="35">
        <f>U111+U119+U122</f>
        <v>202.001</v>
      </c>
      <c r="V261" s="35">
        <f t="shared" si="1144"/>
        <v>1262090.7449999999</v>
      </c>
      <c r="W261" s="35">
        <f>W111+W119+W122</f>
        <v>56218.447999999997</v>
      </c>
      <c r="X261" s="35">
        <f t="shared" si="1145"/>
        <v>1318309.193</v>
      </c>
      <c r="Y261" s="35">
        <f>Y111+Y119+Y122</f>
        <v>432.96</v>
      </c>
      <c r="Z261" s="35">
        <f t="shared" si="1146"/>
        <v>1318742.1529999999</v>
      </c>
      <c r="AA261" s="46">
        <f>AA111+AA119+AA122</f>
        <v>27321.378000000001</v>
      </c>
      <c r="AB261" s="35">
        <f t="shared" si="1147"/>
        <v>1346063.531</v>
      </c>
      <c r="AC261" s="35">
        <f>AC111+AC119+AC122</f>
        <v>4798565.1999999993</v>
      </c>
      <c r="AD261" s="35">
        <f>AD111+AD119+AD122</f>
        <v>-1417383.4</v>
      </c>
      <c r="AE261" s="35">
        <f t="shared" si="786"/>
        <v>3381181.7999999993</v>
      </c>
      <c r="AF261" s="35">
        <f>AF111+AF119+AF122</f>
        <v>0</v>
      </c>
      <c r="AG261" s="35">
        <f t="shared" si="1148"/>
        <v>3381181.7999999993</v>
      </c>
      <c r="AH261" s="35">
        <f>AH111+AH119+AH122</f>
        <v>0</v>
      </c>
      <c r="AI261" s="35">
        <f t="shared" si="1149"/>
        <v>3381181.7999999993</v>
      </c>
      <c r="AJ261" s="35">
        <f>AJ111+AJ119+AJ122</f>
        <v>0</v>
      </c>
      <c r="AK261" s="35">
        <f t="shared" si="1150"/>
        <v>3381181.7999999993</v>
      </c>
      <c r="AL261" s="35">
        <f>AL111+AL119+AL122</f>
        <v>-196067.99800000002</v>
      </c>
      <c r="AM261" s="35">
        <f t="shared" si="1151"/>
        <v>3185113.8019999992</v>
      </c>
      <c r="AN261" s="35">
        <f>AN111+AN119+AN122</f>
        <v>0</v>
      </c>
      <c r="AO261" s="35">
        <f t="shared" si="1152"/>
        <v>3185113.8019999992</v>
      </c>
      <c r="AP261" s="35">
        <f>AP111+AP119+AP122</f>
        <v>0</v>
      </c>
      <c r="AQ261" s="35">
        <f t="shared" si="1153"/>
        <v>3185113.8019999992</v>
      </c>
      <c r="AR261" s="35">
        <f>AR111+AR119+AR122</f>
        <v>0</v>
      </c>
      <c r="AS261" s="35">
        <f t="shared" si="1154"/>
        <v>3185113.8019999992</v>
      </c>
      <c r="AT261" s="46">
        <f>AT111+AT119+AT122</f>
        <v>0</v>
      </c>
      <c r="AU261" s="35">
        <f t="shared" si="1155"/>
        <v>3185113.8019999992</v>
      </c>
      <c r="AV261" s="35">
        <f>AV111+AV119+AV122</f>
        <v>860608.79999999993</v>
      </c>
      <c r="AW261" s="35">
        <f>AW111+AW119+AW122</f>
        <v>0</v>
      </c>
      <c r="AX261" s="35">
        <f t="shared" si="795"/>
        <v>860608.79999999993</v>
      </c>
      <c r="AY261" s="35">
        <f>AY111+AY119+AY122</f>
        <v>0</v>
      </c>
      <c r="AZ261" s="35">
        <f t="shared" si="1156"/>
        <v>860608.79999999993</v>
      </c>
      <c r="BA261" s="35">
        <f>BA111+BA119+BA122</f>
        <v>0</v>
      </c>
      <c r="BB261" s="35">
        <f t="shared" si="1157"/>
        <v>860608.79999999993</v>
      </c>
      <c r="BC261" s="35">
        <f>BC111+BC119+BC122</f>
        <v>0</v>
      </c>
      <c r="BD261" s="35">
        <f t="shared" si="1158"/>
        <v>860608.79999999993</v>
      </c>
      <c r="BE261" s="35">
        <f>BE111+BE119+BE122</f>
        <v>50423.485999999997</v>
      </c>
      <c r="BF261" s="35">
        <f t="shared" si="1159"/>
        <v>911032.28599999996</v>
      </c>
      <c r="BG261" s="35">
        <f>BG111+BG119+BG122</f>
        <v>0</v>
      </c>
      <c r="BH261" s="35">
        <f t="shared" si="1160"/>
        <v>911032.28599999996</v>
      </c>
      <c r="BI261" s="35">
        <f>BI111+BI119+BI122</f>
        <v>0</v>
      </c>
      <c r="BJ261" s="35">
        <f t="shared" si="1161"/>
        <v>911032.28599999996</v>
      </c>
      <c r="BK261" s="46">
        <f>BK111+BK119+BK122</f>
        <v>0</v>
      </c>
      <c r="BL261" s="35">
        <f t="shared" si="1162"/>
        <v>911032.28599999996</v>
      </c>
      <c r="BM261" s="29"/>
      <c r="BO261" s="11"/>
    </row>
    <row r="262" spans="1:67" x14ac:dyDescent="0.3">
      <c r="A262" s="62"/>
      <c r="B262" s="110" t="s">
        <v>28</v>
      </c>
      <c r="C262" s="111"/>
      <c r="D262" s="35">
        <f>D137+D141+D142+D143+D144+D145+D146+D147+D148+D161+D162+D163+D164+D165+D166+D167+D168+D172+D176+D180+D181+D185+D189+D193+D197+D202+D150</f>
        <v>1569795.6000000003</v>
      </c>
      <c r="E262" s="35">
        <f>E137+E141+E142+E143+E144+E145+E146+E147+E148+E161+E162+E163+E164+E165+E166+E167+E168+E172+E176+E180+E181+E185+E189+E193+E197+E202+E150+E152</f>
        <v>-1474.1000000000004</v>
      </c>
      <c r="F262" s="35">
        <f t="shared" si="774"/>
        <v>1568321.5000000002</v>
      </c>
      <c r="G262" s="35">
        <f>G137+G141+G142+G143+G144+G145+G146+G147+G148+G161+G162+G163+G164+G165+G166+G167+G168+G172+G176+G180+G181+G185+G189+G193+G197+G202+G150+G152+G205</f>
        <v>34709.4</v>
      </c>
      <c r="H262" s="35">
        <f t="shared" si="1137"/>
        <v>1603030.9000000001</v>
      </c>
      <c r="I262" s="35">
        <f>I137+I141+I142+I143+I144+I145+I146+I147+I148+I161+I162+I163+I164+I165+I166+I167+I168+I172+I176+I180+I181+I185+I189+I193+I197+I202+I150+I152+I205</f>
        <v>0</v>
      </c>
      <c r="J262" s="35">
        <f t="shared" si="1138"/>
        <v>1603030.9000000001</v>
      </c>
      <c r="K262" s="35">
        <f>K137+K141+K142+K143+K144+K145+K146+K147+K148+K161+K162+K163+K164+K165+K166+K167+K168+K172+K176+K180+K181+K185+K189+K193+K197+K202+K150+K152+K205</f>
        <v>0</v>
      </c>
      <c r="L262" s="35">
        <f t="shared" si="1139"/>
        <v>1603030.9000000001</v>
      </c>
      <c r="M262" s="35">
        <f>M137+M141+M142+M143+M144+M145+M146+M147+M148+M161+M162+M163+M164+M165+M166+M167+M168+M172+M176+M180+M181+M185+M189+M193+M197+M202+M150+M152+M205</f>
        <v>0</v>
      </c>
      <c r="N262" s="35">
        <f t="shared" si="1140"/>
        <v>1603030.9000000001</v>
      </c>
      <c r="O262" s="78">
        <f>O137+O141+O142+O143+O144+O145+O146+O147+O148+O161+O162+O163+O164+O165+O166+O167+O168+O172+O176+O180+O181+O185+O189+O193+O197+O202+O150+O152+O205</f>
        <v>139013.87899999999</v>
      </c>
      <c r="P262" s="35">
        <f t="shared" si="1141"/>
        <v>1742044.7790000001</v>
      </c>
      <c r="Q262" s="35">
        <f>Q137+Q141+Q142+Q143+Q144+Q145+Q146+Q147+Q148+Q161+Q162+Q163+Q164+Q165+Q166+Q167+Q168+Q172+Q176+Q180+Q181+Q185+Q189+Q193+Q197+Q202+Q150+Q152+Q205</f>
        <v>0</v>
      </c>
      <c r="R262" s="35">
        <f t="shared" si="1142"/>
        <v>1742044.7790000001</v>
      </c>
      <c r="S262" s="35">
        <f>S137+S141+S142+S143+S144+S145+S146+S147+S148+S161+S162+S163+S164+S165+S166+S167+S168+S172+S176+S180+S181+S185+S189+S193+S197+S202+S150+S152+S205+S209</f>
        <v>15502.397999999999</v>
      </c>
      <c r="T262" s="35">
        <f t="shared" si="1143"/>
        <v>1757547.1770000001</v>
      </c>
      <c r="U262" s="35">
        <f>U137+U141+U142+U143+U144+U145+U146+U147+U148+U161+U162+U163+U164+U165+U166+U167+U168+U172+U176+U180+U181+U185+U189+U193+U197+U202+U150+U152+U205+U209</f>
        <v>0</v>
      </c>
      <c r="V262" s="35">
        <f t="shared" si="1144"/>
        <v>1757547.1770000001</v>
      </c>
      <c r="W262" s="35">
        <f>W137+W141+W142+W143+W144+W145+W146+W147+W148+W161+W162+W163+W164+W165+W166+W167+W168+W172+W176+W180+W181+W185+W189+W193+W197+W202+W150+W152+W205+W209</f>
        <v>-355998.06499999994</v>
      </c>
      <c r="X262" s="35">
        <f t="shared" si="1145"/>
        <v>1401549.1120000002</v>
      </c>
      <c r="Y262" s="35">
        <f>Y137+Y141+Y142+Y143+Y144+Y145+Y146+Y147+Y148+Y161+Y162+Y163+Y164+Y165+Y166+Y167+Y168+Y172+Y176+Y180+Y181+Y185+Y189+Y193+Y197+Y202+Y150+Y152+Y205+Y209</f>
        <v>0</v>
      </c>
      <c r="Z262" s="35">
        <f t="shared" si="1146"/>
        <v>1401549.1120000002</v>
      </c>
      <c r="AA262" s="46">
        <f>AA137+AA141+AA142+AA143+AA144+AA145+AA146+AA147+AA148+AA161+AA162+AA163+AA164+AA165+AA166+AA167+AA168+AA172+AA176+AA180+AA181+AA185+AA189+AA193+AA197+AA202+AA150+AA152+AA205+AA209</f>
        <v>-35671.019999999997</v>
      </c>
      <c r="AB262" s="35">
        <f t="shared" si="1147"/>
        <v>1365878.0920000002</v>
      </c>
      <c r="AC262" s="35">
        <f>AC137+AC141+AC142+AC143+AC144+AC145+AC146+AC147+AC148+AC161+AC162+AC163+AC164+AC165+AC166+AC167+AC168+AC172+AC176+AC180+AC181+AC185+AC189+AC193+AC197+AC202+AC150</f>
        <v>1313990.7</v>
      </c>
      <c r="AD262" s="35">
        <f>AD137+AD141+AD142+AD143+AD144+AD145+AD146+AD147+AD148+AD161+AD162+AD163+AD164+AD165+AD166+AD167+AD168+AD172+AD176+AD180+AD181+AD185+AD189+AD193+AD197+AD202+AD150+AD152</f>
        <v>-1768.8999999999996</v>
      </c>
      <c r="AE262" s="35">
        <f t="shared" si="786"/>
        <v>1312221.8</v>
      </c>
      <c r="AF262" s="35">
        <f>AF137+AF141+AF142+AF143+AF144+AF145+AF146+AF147+AF148+AF161+AF162+AF163+AF164+AF165+AF166+AF167+AF168+AF172+AF176+AF180+AF181+AF185+AF189+AF193+AF197+AF202+AF150+AF152+AF205</f>
        <v>0</v>
      </c>
      <c r="AG262" s="35">
        <f t="shared" si="1148"/>
        <v>1312221.8</v>
      </c>
      <c r="AH262" s="35">
        <f>AH137+AH141+AH142+AH143+AH144+AH145+AH146+AH147+AH148+AH161+AH162+AH163+AH164+AH165+AH166+AH167+AH168+AH172+AH176+AH180+AH181+AH185+AH189+AH193+AH197+AH202+AH150+AH152+AH205</f>
        <v>0</v>
      </c>
      <c r="AI262" s="35">
        <f t="shared" si="1149"/>
        <v>1312221.8</v>
      </c>
      <c r="AJ262" s="35">
        <f>AJ137+AJ141+AJ142+AJ143+AJ144+AJ145+AJ146+AJ147+AJ148+AJ161+AJ162+AJ163+AJ164+AJ165+AJ166+AJ167+AJ168+AJ172+AJ176+AJ180+AJ181+AJ185+AJ189+AJ193+AJ197+AJ202+AJ150+AJ152+AJ205</f>
        <v>0</v>
      </c>
      <c r="AK262" s="35">
        <f t="shared" si="1150"/>
        <v>1312221.8</v>
      </c>
      <c r="AL262" s="35">
        <f>AL137+AL141+AL142+AL143+AL144+AL145+AL146+AL147+AL148+AL161+AL162+AL163+AL164+AL165+AL166+AL167+AL168+AL172+AL176+AL180+AL181+AL185+AL189+AL193+AL197+AL202+AL150+AL152+AL205</f>
        <v>-24816.682000000001</v>
      </c>
      <c r="AM262" s="35">
        <f t="shared" si="1151"/>
        <v>1287405.118</v>
      </c>
      <c r="AN262" s="35">
        <f>AN137+AN141+AN142+AN143+AN144+AN145+AN146+AN147+AN148+AN161+AN162+AN163+AN164+AN165+AN166+AN167+AN168+AN172+AN176+AN180+AN181+AN185+AN189+AN193+AN197+AN202+AN150+AN152+AN205+AN209</f>
        <v>0</v>
      </c>
      <c r="AO262" s="35">
        <f t="shared" si="1152"/>
        <v>1287405.118</v>
      </c>
      <c r="AP262" s="35">
        <f>AP137+AP141+AP142+AP143+AP144+AP145+AP146+AP147+AP148+AP161+AP162+AP163+AP164+AP165+AP166+AP167+AP168+AP172+AP176+AP180+AP181+AP185+AP189+AP193+AP197+AP202+AP150+AP152+AP205+AP209</f>
        <v>79550.379000000001</v>
      </c>
      <c r="AQ262" s="35">
        <f t="shared" si="1153"/>
        <v>1366955.497</v>
      </c>
      <c r="AR262" s="35">
        <f>AR137+AR141+AR142+AR143+AR144+AR145+AR146+AR147+AR148+AR161+AR162+AR163+AR164+AR165+AR166+AR167+AR168+AR172+AR176+AR180+AR181+AR185+AR189+AR193+AR197+AR202+AR150+AR152+AR205+AR209</f>
        <v>0</v>
      </c>
      <c r="AS262" s="35">
        <f t="shared" si="1154"/>
        <v>1366955.497</v>
      </c>
      <c r="AT262" s="46">
        <f>AT137+AT141+AT142+AT143+AT144+AT145+AT146+AT147+AT148+AT161+AT162+AT163+AT164+AT165+AT166+AT167+AT168+AT172+AT176+AT180+AT181+AT185+AT189+AT193+AT197+AT202+AT150+AT152+AT205+AT209</f>
        <v>45000</v>
      </c>
      <c r="AU262" s="35">
        <f t="shared" si="1155"/>
        <v>1411955.497</v>
      </c>
      <c r="AV262" s="35">
        <f>AV137+AV141+AV142+AV143+AV144+AV145+AV146+AV147+AV148+AV161+AV162+AV163+AV164+AV165+AV166+AV167+AV168+AV172+AV176+AV180+AV181+AV185+AV189+AV193+AV197+AV202+AV150</f>
        <v>1900986.6</v>
      </c>
      <c r="AW262" s="35">
        <f>AW137+AW141+AW142+AW143+AW144+AW145+AW146+AW147+AW148+AW161+AW162+AW163+AW164+AW165+AW166+AW167+AW168+AW172+AW176+AW180+AW181+AW185+AW189+AW193+AW197+AW202+AW150+AW152</f>
        <v>0</v>
      </c>
      <c r="AX262" s="35">
        <f t="shared" si="795"/>
        <v>1900986.6</v>
      </c>
      <c r="AY262" s="35">
        <f>AY137+AY141+AY142+AY143+AY144+AY145+AY146+AY147+AY148+AY161+AY162+AY163+AY164+AY165+AY166+AY167+AY168+AY172+AY176+AY180+AY181+AY185+AY189+AY193+AY197+AY202+AY150+AY152+AY205</f>
        <v>0</v>
      </c>
      <c r="AZ262" s="35">
        <f t="shared" si="1156"/>
        <v>1900986.6</v>
      </c>
      <c r="BA262" s="35">
        <f>BA137+BA141+BA142+BA143+BA144+BA145+BA146+BA147+BA148+BA161+BA162+BA163+BA164+BA165+BA166+BA167+BA168+BA172+BA176+BA180+BA181+BA185+BA189+BA193+BA197+BA202+BA150+BA152+BA205</f>
        <v>0</v>
      </c>
      <c r="BB262" s="35">
        <f t="shared" si="1157"/>
        <v>1900986.6</v>
      </c>
      <c r="BC262" s="35">
        <f>BC137+BC141+BC142+BC143+BC144+BC145+BC146+BC147+BC148+BC161+BC162+BC163+BC164+BC165+BC166+BC167+BC168+BC172+BC176+BC180+BC181+BC185+BC189+BC193+BC197+BC202+BC150+BC152+BC205</f>
        <v>0</v>
      </c>
      <c r="BD262" s="35">
        <f t="shared" si="1158"/>
        <v>1900986.6</v>
      </c>
      <c r="BE262" s="35">
        <f>BE137+BE141+BE142+BE143+BE144+BE145+BE146+BE147+BE148+BE161+BE162+BE163+BE164+BE165+BE166+BE167+BE168+BE172+BE176+BE180+BE181+BE185+BE189+BE193+BE197+BE202+BE150+BE152+BE205</f>
        <v>50302.802999999993</v>
      </c>
      <c r="BF262" s="35">
        <f t="shared" si="1159"/>
        <v>1951289.4030000002</v>
      </c>
      <c r="BG262" s="35">
        <f>BG137+BG141+BG142+BG143+BG144+BG145+BG146+BG147+BG148+BG161+BG162+BG163+BG164+BG165+BG166+BG167+BG168+BG172+BG176+BG180+BG181+BG185+BG189+BG193+BG197+BG202+BG150+BG152+BG205+BG209</f>
        <v>0</v>
      </c>
      <c r="BH262" s="35">
        <f t="shared" si="1160"/>
        <v>1951289.4030000002</v>
      </c>
      <c r="BI262" s="35">
        <f>BI137+BI141+BI142+BI143+BI144+BI145+BI146+BI147+BI148+BI161+BI162+BI163+BI164+BI165+BI166+BI167+BI168+BI172+BI176+BI180+BI181+BI185+BI189+BI193+BI197+BI202+BI150+BI152+BI205+BI209</f>
        <v>100264.44799999999</v>
      </c>
      <c r="BJ262" s="35">
        <f t="shared" si="1161"/>
        <v>2051553.8510000003</v>
      </c>
      <c r="BK262" s="46">
        <f>BK137+BK141+BK142+BK143+BK144+BK145+BK146+BK147+BK148+BK161+BK162+BK163+BK164+BK165+BK166+BK167+BK168+BK172+BK176+BK180+BK181+BK185+BK189+BK193+BK197+BK202+BK150+BK152+BK205+BK209</f>
        <v>0</v>
      </c>
      <c r="BL262" s="35">
        <f t="shared" si="1162"/>
        <v>2051553.8510000003</v>
      </c>
      <c r="BM262" s="29"/>
      <c r="BO262" s="11"/>
    </row>
    <row r="263" spans="1:67" x14ac:dyDescent="0.3">
      <c r="A263" s="64"/>
      <c r="B263" s="110" t="s">
        <v>11</v>
      </c>
      <c r="C263" s="111"/>
      <c r="D263" s="35">
        <f>D35+D68+D69+D70+D71+D72+D73+D74+D76+D78+D80</f>
        <v>113474.1</v>
      </c>
      <c r="E263" s="35">
        <f>E35+E68+E69+E70+E71+E72+E73+E74+E76+E78+E80+E40</f>
        <v>256356.158</v>
      </c>
      <c r="F263" s="35">
        <f t="shared" si="774"/>
        <v>369830.25800000003</v>
      </c>
      <c r="G263" s="35">
        <f>G35+G68+G69+G70+G71+G72+G73+G74+G76+G78+G80+G40</f>
        <v>0</v>
      </c>
      <c r="H263" s="35">
        <f t="shared" si="1137"/>
        <v>369830.25800000003</v>
      </c>
      <c r="I263" s="35">
        <f>I35+I68+I69+I70+I71+I72+I73+I74+I76+I78+I80+I40</f>
        <v>111.379</v>
      </c>
      <c r="J263" s="35">
        <f t="shared" si="1138"/>
        <v>369941.63700000005</v>
      </c>
      <c r="K263" s="35">
        <f>K35+K68+K69+K70+K71+K72+K73+K74+K76+K78+K80+K40</f>
        <v>0</v>
      </c>
      <c r="L263" s="35">
        <f t="shared" si="1139"/>
        <v>369941.63700000005</v>
      </c>
      <c r="M263" s="35">
        <f>M35+M68+M69+M70+M71+M72+M73+M74+M76+M78+M80+M40</f>
        <v>0</v>
      </c>
      <c r="N263" s="35">
        <f t="shared" si="1140"/>
        <v>369941.63700000005</v>
      </c>
      <c r="O263" s="78">
        <f>O35+O68+O69+O70+O71+O72+O73+O74+O76+O78+O80+O40+O24</f>
        <v>-22568.785000000003</v>
      </c>
      <c r="P263" s="35">
        <f t="shared" si="1141"/>
        <v>347372.85200000007</v>
      </c>
      <c r="Q263" s="35">
        <f>Q35+Q68+Q69+Q70+Q71+Q72+Q73+Q74+Q76+Q78+Q80+Q40+Q24</f>
        <v>0</v>
      </c>
      <c r="R263" s="35">
        <f t="shared" si="1142"/>
        <v>347372.85200000007</v>
      </c>
      <c r="S263" s="35">
        <f>S35+S68+S69+S70+S71+S72+S73+S74+S76+S78+S80+S40+S24</f>
        <v>-18576.285</v>
      </c>
      <c r="T263" s="35">
        <f t="shared" si="1143"/>
        <v>328796.5670000001</v>
      </c>
      <c r="U263" s="35">
        <f>U35+U68+U69+U70+U71+U72+U73+U74+U76+U78+U80+U40+U24</f>
        <v>0</v>
      </c>
      <c r="V263" s="35">
        <f t="shared" si="1144"/>
        <v>328796.5670000001</v>
      </c>
      <c r="W263" s="35">
        <f>W35+W68+W69+W70+W71+W72+W73+W74+W76+W78+W80+W40+W24</f>
        <v>0</v>
      </c>
      <c r="X263" s="35">
        <f t="shared" si="1145"/>
        <v>328796.5670000001</v>
      </c>
      <c r="Y263" s="35">
        <f>Y35+Y68+Y69+Y70+Y71+Y72+Y73+Y74+Y76+Y78+Y80+Y40+Y24</f>
        <v>0</v>
      </c>
      <c r="Z263" s="35">
        <f t="shared" si="1146"/>
        <v>328796.5670000001</v>
      </c>
      <c r="AA263" s="46">
        <f>AA35+AA68+AA69+AA70+AA71+AA72+AA73+AA74+AA76+AA78+AA80+AA40+AA24</f>
        <v>0</v>
      </c>
      <c r="AB263" s="35">
        <f t="shared" si="1147"/>
        <v>328796.5670000001</v>
      </c>
      <c r="AC263" s="35">
        <f>AC35+AC68+AC69+AC70+AC71+AC72+AC73+AC74+AC76+AC78+AC80</f>
        <v>50227.299999999996</v>
      </c>
      <c r="AD263" s="35">
        <f>AD35+AD68+AD69+AD70+AD71+AD72+AD73+AD74+AD76+AD78+AD80+AD40</f>
        <v>0</v>
      </c>
      <c r="AE263" s="35">
        <f t="shared" si="786"/>
        <v>50227.299999999996</v>
      </c>
      <c r="AF263" s="35">
        <f>AF35+AF68+AF69+AF70+AF71+AF72+AF73+AF74+AF76+AF78+AF80+AF40</f>
        <v>0</v>
      </c>
      <c r="AG263" s="35">
        <f t="shared" si="1148"/>
        <v>50227.299999999996</v>
      </c>
      <c r="AH263" s="35">
        <f>AH35+AH68+AH69+AH70+AH71+AH72+AH73+AH74+AH76+AH78+AH80+AH40</f>
        <v>0</v>
      </c>
      <c r="AI263" s="35">
        <f t="shared" si="1149"/>
        <v>50227.299999999996</v>
      </c>
      <c r="AJ263" s="35">
        <f>AJ35+AJ68+AJ69+AJ70+AJ71+AJ72+AJ73+AJ74+AJ76+AJ78+AJ80+AJ40</f>
        <v>0</v>
      </c>
      <c r="AK263" s="35">
        <f t="shared" si="1150"/>
        <v>50227.299999999996</v>
      </c>
      <c r="AL263" s="35">
        <f>AL35+AL68+AL69+AL70+AL71+AL72+AL73+AL74+AL76+AL78+AL80+AL40+AL24</f>
        <v>0</v>
      </c>
      <c r="AM263" s="35">
        <f t="shared" si="1151"/>
        <v>50227.299999999996</v>
      </c>
      <c r="AN263" s="35">
        <f>AN35+AN68+AN69+AN70+AN71+AN72+AN73+AN74+AN76+AN78+AN80+AN40+AN24</f>
        <v>0</v>
      </c>
      <c r="AO263" s="35">
        <f t="shared" si="1152"/>
        <v>50227.299999999996</v>
      </c>
      <c r="AP263" s="35">
        <f>AP35+AP68+AP69+AP70+AP71+AP72+AP73+AP74+AP76+AP78+AP80+AP40+AP24</f>
        <v>0</v>
      </c>
      <c r="AQ263" s="35">
        <f t="shared" si="1153"/>
        <v>50227.299999999996</v>
      </c>
      <c r="AR263" s="35">
        <f>AR35+AR68+AR69+AR70+AR71+AR72+AR73+AR74+AR76+AR78+AR80+AR40+AR24</f>
        <v>0</v>
      </c>
      <c r="AS263" s="35">
        <f t="shared" si="1154"/>
        <v>50227.299999999996</v>
      </c>
      <c r="AT263" s="46">
        <f>AT35+AT68+AT69+AT70+AT71+AT72+AT73+AT74+AT76+AT78+AT80+AT40+AT24</f>
        <v>0</v>
      </c>
      <c r="AU263" s="35">
        <f t="shared" si="1155"/>
        <v>50227.299999999996</v>
      </c>
      <c r="AV263" s="35">
        <f>AV35+AV68+AV69+AV70+AV71+AV72+AV73+AV74+AV76+AV78+AV80</f>
        <v>1220.3</v>
      </c>
      <c r="AW263" s="35">
        <f>AW35+AW68+AW69+AW70+AW71+AW72+AW73+AW74+AW76+AW78+AW80+AW40</f>
        <v>0</v>
      </c>
      <c r="AX263" s="35">
        <f t="shared" si="795"/>
        <v>1220.3</v>
      </c>
      <c r="AY263" s="35">
        <f>AY35+AY68+AY69+AY70+AY71+AY72+AY73+AY74+AY76+AY78+AY80+AY40</f>
        <v>0</v>
      </c>
      <c r="AZ263" s="35">
        <f t="shared" si="1156"/>
        <v>1220.3</v>
      </c>
      <c r="BA263" s="35">
        <f>BA35+BA68+BA69+BA70+BA71+BA72+BA73+BA74+BA76+BA78+BA80+BA40</f>
        <v>0</v>
      </c>
      <c r="BB263" s="35">
        <f t="shared" si="1157"/>
        <v>1220.3</v>
      </c>
      <c r="BC263" s="35">
        <f>BC35+BC68+BC69+BC70+BC71+BC72+BC73+BC74+BC76+BC78+BC80+BC40</f>
        <v>0</v>
      </c>
      <c r="BD263" s="35">
        <f t="shared" si="1158"/>
        <v>1220.3</v>
      </c>
      <c r="BE263" s="35">
        <f>BE35+BE68+BE69+BE70+BE71+BE72+BE73+BE74+BE76+BE78+BE80+BE40+BE24</f>
        <v>23622.800000000003</v>
      </c>
      <c r="BF263" s="35">
        <f t="shared" si="1159"/>
        <v>24843.100000000002</v>
      </c>
      <c r="BG263" s="35">
        <f>BG35+BG68+BG69+BG70+BG71+BG72+BG73+BG74+BG76+BG78+BG80+BG40+BG24</f>
        <v>0</v>
      </c>
      <c r="BH263" s="35">
        <f t="shared" si="1160"/>
        <v>24843.100000000002</v>
      </c>
      <c r="BI263" s="35">
        <f>BI35+BI68+BI69+BI70+BI71+BI72+BI73+BI74+BI76+BI78+BI80+BI40+BI24</f>
        <v>0</v>
      </c>
      <c r="BJ263" s="35">
        <f t="shared" si="1161"/>
        <v>24843.100000000002</v>
      </c>
      <c r="BK263" s="46">
        <f>BK35+BK68+BK69+BK70+BK71+BK72+BK73+BK74+BK76+BK78+BK80+BK40+BK24</f>
        <v>0</v>
      </c>
      <c r="BL263" s="35">
        <f t="shared" si="1162"/>
        <v>24843.100000000002</v>
      </c>
      <c r="BM263" s="29"/>
    </row>
    <row r="264" spans="1:67" hidden="1" x14ac:dyDescent="0.3">
      <c r="A264" s="64"/>
      <c r="B264" s="89" t="s">
        <v>33</v>
      </c>
      <c r="C264" s="90"/>
      <c r="D264" s="35">
        <f>D214</f>
        <v>13981.8</v>
      </c>
      <c r="E264" s="35">
        <f>E214</f>
        <v>0</v>
      </c>
      <c r="F264" s="35">
        <f t="shared" si="774"/>
        <v>13981.8</v>
      </c>
      <c r="G264" s="35">
        <f>G214</f>
        <v>0</v>
      </c>
      <c r="H264" s="35">
        <f t="shared" si="1137"/>
        <v>13981.8</v>
      </c>
      <c r="I264" s="35">
        <f>I214</f>
        <v>0</v>
      </c>
      <c r="J264" s="35">
        <f t="shared" si="1138"/>
        <v>13981.8</v>
      </c>
      <c r="K264" s="35">
        <f>K214</f>
        <v>0</v>
      </c>
      <c r="L264" s="35">
        <f t="shared" si="1139"/>
        <v>13981.8</v>
      </c>
      <c r="M264" s="35">
        <f>M214</f>
        <v>0</v>
      </c>
      <c r="N264" s="35">
        <f t="shared" si="1140"/>
        <v>13981.8</v>
      </c>
      <c r="O264" s="78">
        <f>O214</f>
        <v>0</v>
      </c>
      <c r="P264" s="35">
        <f t="shared" si="1141"/>
        <v>13981.8</v>
      </c>
      <c r="Q264" s="35">
        <f>Q214</f>
        <v>0</v>
      </c>
      <c r="R264" s="35">
        <f t="shared" si="1142"/>
        <v>13981.8</v>
      </c>
      <c r="S264" s="35">
        <f>S214</f>
        <v>0</v>
      </c>
      <c r="T264" s="35">
        <f t="shared" si="1143"/>
        <v>13981.8</v>
      </c>
      <c r="U264" s="35">
        <f>U214</f>
        <v>0</v>
      </c>
      <c r="V264" s="35">
        <f t="shared" si="1144"/>
        <v>13981.8</v>
      </c>
      <c r="W264" s="35">
        <f>W214</f>
        <v>0</v>
      </c>
      <c r="X264" s="35">
        <f t="shared" si="1145"/>
        <v>13981.8</v>
      </c>
      <c r="Y264" s="35">
        <f>Y214</f>
        <v>0</v>
      </c>
      <c r="Z264" s="35">
        <f t="shared" si="1146"/>
        <v>13981.8</v>
      </c>
      <c r="AA264" s="46">
        <f>AA214</f>
        <v>-13981.8</v>
      </c>
      <c r="AB264" s="35">
        <f t="shared" si="1147"/>
        <v>0</v>
      </c>
      <c r="AC264" s="35">
        <f>AC214</f>
        <v>0</v>
      </c>
      <c r="AD264" s="35">
        <f>AD214</f>
        <v>0</v>
      </c>
      <c r="AE264" s="35">
        <f t="shared" si="786"/>
        <v>0</v>
      </c>
      <c r="AF264" s="35">
        <f>AF214</f>
        <v>0</v>
      </c>
      <c r="AG264" s="35">
        <f t="shared" si="1148"/>
        <v>0</v>
      </c>
      <c r="AH264" s="35">
        <f>AH214</f>
        <v>0</v>
      </c>
      <c r="AI264" s="35">
        <f t="shared" si="1149"/>
        <v>0</v>
      </c>
      <c r="AJ264" s="35">
        <f>AJ214</f>
        <v>0</v>
      </c>
      <c r="AK264" s="35">
        <f t="shared" si="1150"/>
        <v>0</v>
      </c>
      <c r="AL264" s="35">
        <f>AL214</f>
        <v>0</v>
      </c>
      <c r="AM264" s="35">
        <f t="shared" si="1151"/>
        <v>0</v>
      </c>
      <c r="AN264" s="35">
        <f>AN214</f>
        <v>0</v>
      </c>
      <c r="AO264" s="35">
        <f t="shared" si="1152"/>
        <v>0</v>
      </c>
      <c r="AP264" s="35">
        <f>AP214</f>
        <v>0</v>
      </c>
      <c r="AQ264" s="35">
        <f t="shared" si="1153"/>
        <v>0</v>
      </c>
      <c r="AR264" s="35">
        <f>AR214</f>
        <v>0</v>
      </c>
      <c r="AS264" s="35">
        <f t="shared" si="1154"/>
        <v>0</v>
      </c>
      <c r="AT264" s="46">
        <f>AT214</f>
        <v>0</v>
      </c>
      <c r="AU264" s="35">
        <f t="shared" si="1155"/>
        <v>0</v>
      </c>
      <c r="AV264" s="35">
        <f>AV214</f>
        <v>0</v>
      </c>
      <c r="AW264" s="35">
        <f>AW214</f>
        <v>0</v>
      </c>
      <c r="AX264" s="35">
        <f t="shared" si="795"/>
        <v>0</v>
      </c>
      <c r="AY264" s="35">
        <f>AY214</f>
        <v>0</v>
      </c>
      <c r="AZ264" s="35">
        <f t="shared" si="1156"/>
        <v>0</v>
      </c>
      <c r="BA264" s="35">
        <f>BA214</f>
        <v>0</v>
      </c>
      <c r="BB264" s="35">
        <f t="shared" si="1157"/>
        <v>0</v>
      </c>
      <c r="BC264" s="35">
        <f>BC214</f>
        <v>0</v>
      </c>
      <c r="BD264" s="35">
        <f t="shared" si="1158"/>
        <v>0</v>
      </c>
      <c r="BE264" s="35">
        <f>BE214</f>
        <v>0</v>
      </c>
      <c r="BF264" s="35">
        <f t="shared" si="1159"/>
        <v>0</v>
      </c>
      <c r="BG264" s="35">
        <f>BG214</f>
        <v>0</v>
      </c>
      <c r="BH264" s="35">
        <f t="shared" si="1160"/>
        <v>0</v>
      </c>
      <c r="BI264" s="35">
        <f>BI214</f>
        <v>0</v>
      </c>
      <c r="BJ264" s="35">
        <f t="shared" si="1161"/>
        <v>0</v>
      </c>
      <c r="BK264" s="46">
        <f>BK214</f>
        <v>0</v>
      </c>
      <c r="BL264" s="35">
        <f t="shared" si="1162"/>
        <v>0</v>
      </c>
      <c r="BM264" s="29"/>
      <c r="BN264" s="23" t="s">
        <v>50</v>
      </c>
    </row>
    <row r="265" spans="1:67" x14ac:dyDescent="0.3">
      <c r="A265" s="64"/>
      <c r="B265" s="98" t="s">
        <v>34</v>
      </c>
      <c r="C265" s="99"/>
      <c r="D265" s="35">
        <f>D221+D222</f>
        <v>4480.7</v>
      </c>
      <c r="E265" s="35">
        <f>E221+E222</f>
        <v>0</v>
      </c>
      <c r="F265" s="35">
        <f t="shared" si="774"/>
        <v>4480.7</v>
      </c>
      <c r="G265" s="35">
        <f>G221+G222</f>
        <v>0</v>
      </c>
      <c r="H265" s="35">
        <f t="shared" si="1137"/>
        <v>4480.7</v>
      </c>
      <c r="I265" s="35">
        <f>I221+I222</f>
        <v>0</v>
      </c>
      <c r="J265" s="35">
        <f t="shared" si="1138"/>
        <v>4480.7</v>
      </c>
      <c r="K265" s="35">
        <f>K221+K222</f>
        <v>0</v>
      </c>
      <c r="L265" s="35">
        <f t="shared" si="1139"/>
        <v>4480.7</v>
      </c>
      <c r="M265" s="35">
        <f>M221+M222</f>
        <v>0</v>
      </c>
      <c r="N265" s="35">
        <f t="shared" si="1140"/>
        <v>4480.7</v>
      </c>
      <c r="O265" s="78">
        <f>O221+O222</f>
        <v>0</v>
      </c>
      <c r="P265" s="35">
        <f t="shared" si="1141"/>
        <v>4480.7</v>
      </c>
      <c r="Q265" s="35">
        <f>Q221+Q222</f>
        <v>0</v>
      </c>
      <c r="R265" s="35">
        <f t="shared" si="1142"/>
        <v>4480.7</v>
      </c>
      <c r="S265" s="35">
        <f>S221+S222</f>
        <v>0</v>
      </c>
      <c r="T265" s="35">
        <f t="shared" si="1143"/>
        <v>4480.7</v>
      </c>
      <c r="U265" s="35">
        <f>U221+U222</f>
        <v>0</v>
      </c>
      <c r="V265" s="35">
        <f t="shared" si="1144"/>
        <v>4480.7</v>
      </c>
      <c r="W265" s="35">
        <f>W221+W222</f>
        <v>0</v>
      </c>
      <c r="X265" s="35">
        <f t="shared" si="1145"/>
        <v>4480.7</v>
      </c>
      <c r="Y265" s="35">
        <f>Y221+Y222</f>
        <v>0</v>
      </c>
      <c r="Z265" s="35">
        <f t="shared" si="1146"/>
        <v>4480.7</v>
      </c>
      <c r="AA265" s="46">
        <f>AA221+AA222</f>
        <v>0</v>
      </c>
      <c r="AB265" s="35">
        <f t="shared" si="1147"/>
        <v>4480.7</v>
      </c>
      <c r="AC265" s="35">
        <f t="shared" ref="AC265:AV265" si="1163">AC221+AC222</f>
        <v>55213.3</v>
      </c>
      <c r="AD265" s="35">
        <f t="shared" si="1163"/>
        <v>0</v>
      </c>
      <c r="AE265" s="35">
        <f t="shared" si="786"/>
        <v>55213.3</v>
      </c>
      <c r="AF265" s="35">
        <f t="shared" ref="AF265:AH265" si="1164">AF221+AF222</f>
        <v>0</v>
      </c>
      <c r="AG265" s="35">
        <f t="shared" si="1148"/>
        <v>55213.3</v>
      </c>
      <c r="AH265" s="35">
        <f t="shared" si="1164"/>
        <v>0</v>
      </c>
      <c r="AI265" s="35">
        <f t="shared" si="1149"/>
        <v>55213.3</v>
      </c>
      <c r="AJ265" s="35">
        <f t="shared" ref="AJ265:AL265" si="1165">AJ221+AJ222</f>
        <v>0</v>
      </c>
      <c r="AK265" s="35">
        <f t="shared" si="1150"/>
        <v>55213.3</v>
      </c>
      <c r="AL265" s="35">
        <f t="shared" si="1165"/>
        <v>0</v>
      </c>
      <c r="AM265" s="35">
        <f t="shared" si="1151"/>
        <v>55213.3</v>
      </c>
      <c r="AN265" s="35">
        <f t="shared" ref="AN265:AP265" si="1166">AN221+AN222</f>
        <v>0</v>
      </c>
      <c r="AO265" s="35">
        <f t="shared" si="1152"/>
        <v>55213.3</v>
      </c>
      <c r="AP265" s="35">
        <f t="shared" si="1166"/>
        <v>0</v>
      </c>
      <c r="AQ265" s="35">
        <f t="shared" si="1153"/>
        <v>55213.3</v>
      </c>
      <c r="AR265" s="35">
        <f t="shared" ref="AR265:AT265" si="1167">AR221+AR222</f>
        <v>0</v>
      </c>
      <c r="AS265" s="35">
        <f t="shared" si="1154"/>
        <v>55213.3</v>
      </c>
      <c r="AT265" s="46">
        <f t="shared" si="1167"/>
        <v>0</v>
      </c>
      <c r="AU265" s="35">
        <f t="shared" si="1155"/>
        <v>55213.3</v>
      </c>
      <c r="AV265" s="35">
        <f t="shared" si="1163"/>
        <v>0</v>
      </c>
      <c r="AW265" s="35">
        <f>AW221+AW222</f>
        <v>0</v>
      </c>
      <c r="AX265" s="35">
        <f t="shared" si="795"/>
        <v>0</v>
      </c>
      <c r="AY265" s="35">
        <f>AY221+AY222</f>
        <v>0</v>
      </c>
      <c r="AZ265" s="35">
        <f t="shared" si="1156"/>
        <v>0</v>
      </c>
      <c r="BA265" s="35">
        <f>BA221+BA222</f>
        <v>0</v>
      </c>
      <c r="BB265" s="35">
        <f t="shared" si="1157"/>
        <v>0</v>
      </c>
      <c r="BC265" s="35">
        <f>BC221+BC222</f>
        <v>0</v>
      </c>
      <c r="BD265" s="35">
        <f t="shared" si="1158"/>
        <v>0</v>
      </c>
      <c r="BE265" s="35">
        <f>BE221+BE222</f>
        <v>0</v>
      </c>
      <c r="BF265" s="35">
        <f t="shared" si="1159"/>
        <v>0</v>
      </c>
      <c r="BG265" s="35">
        <f>BG221+BG222</f>
        <v>0</v>
      </c>
      <c r="BH265" s="35">
        <f t="shared" si="1160"/>
        <v>0</v>
      </c>
      <c r="BI265" s="35">
        <f>BI221+BI222</f>
        <v>0</v>
      </c>
      <c r="BJ265" s="35">
        <f t="shared" si="1161"/>
        <v>0</v>
      </c>
      <c r="BK265" s="46">
        <f>BK221+BK222</f>
        <v>0</v>
      </c>
      <c r="BL265" s="35">
        <f t="shared" si="1162"/>
        <v>0</v>
      </c>
      <c r="BM265" s="29"/>
    </row>
    <row r="266" spans="1:67" x14ac:dyDescent="0.3">
      <c r="A266" s="64"/>
      <c r="B266" s="98" t="s">
        <v>39</v>
      </c>
      <c r="C266" s="99"/>
      <c r="D266" s="35">
        <f>D99</f>
        <v>6293</v>
      </c>
      <c r="E266" s="35">
        <f>E99+E109</f>
        <v>47697</v>
      </c>
      <c r="F266" s="35">
        <f t="shared" ref="F266" si="1168">D266+E266</f>
        <v>53990</v>
      </c>
      <c r="G266" s="35">
        <f>G99+G109</f>
        <v>0</v>
      </c>
      <c r="H266" s="35">
        <f t="shared" si="1137"/>
        <v>53990</v>
      </c>
      <c r="I266" s="35">
        <f>I99+I109</f>
        <v>0</v>
      </c>
      <c r="J266" s="35">
        <f t="shared" si="1138"/>
        <v>53990</v>
      </c>
      <c r="K266" s="35">
        <f>K99+K109</f>
        <v>0</v>
      </c>
      <c r="L266" s="35">
        <f t="shared" si="1139"/>
        <v>53990</v>
      </c>
      <c r="M266" s="35">
        <f>M99+M109</f>
        <v>0</v>
      </c>
      <c r="N266" s="35">
        <f t="shared" si="1140"/>
        <v>53990</v>
      </c>
      <c r="O266" s="78">
        <f>O99+O109</f>
        <v>0</v>
      </c>
      <c r="P266" s="35">
        <f t="shared" si="1141"/>
        <v>53990</v>
      </c>
      <c r="Q266" s="35">
        <f>Q99+Q109</f>
        <v>0</v>
      </c>
      <c r="R266" s="35">
        <f t="shared" si="1142"/>
        <v>53990</v>
      </c>
      <c r="S266" s="35">
        <f>S99+S109</f>
        <v>0</v>
      </c>
      <c r="T266" s="35">
        <f t="shared" si="1143"/>
        <v>53990</v>
      </c>
      <c r="U266" s="35">
        <f>U99+U109</f>
        <v>0</v>
      </c>
      <c r="V266" s="35">
        <f t="shared" si="1144"/>
        <v>53990</v>
      </c>
      <c r="W266" s="35">
        <f>W99+W109</f>
        <v>0</v>
      </c>
      <c r="X266" s="35">
        <f t="shared" si="1145"/>
        <v>53990</v>
      </c>
      <c r="Y266" s="35">
        <f>Y99+Y109</f>
        <v>0</v>
      </c>
      <c r="Z266" s="35">
        <f t="shared" si="1146"/>
        <v>53990</v>
      </c>
      <c r="AA266" s="46">
        <f>AA99+AA109+AA97+AA103+AA94+AA106</f>
        <v>18949.007999999998</v>
      </c>
      <c r="AB266" s="35">
        <f t="shared" si="1147"/>
        <v>72939.008000000002</v>
      </c>
      <c r="AC266" s="35">
        <f>AC99</f>
        <v>0</v>
      </c>
      <c r="AD266" s="35">
        <f>AD99+AD109</f>
        <v>51669.599999999999</v>
      </c>
      <c r="AE266" s="35">
        <f t="shared" ref="AE266" si="1169">AC266+AD266</f>
        <v>51669.599999999999</v>
      </c>
      <c r="AF266" s="35">
        <f>AF99+AF109</f>
        <v>0</v>
      </c>
      <c r="AG266" s="35">
        <f t="shared" si="1148"/>
        <v>51669.599999999999</v>
      </c>
      <c r="AH266" s="35">
        <f>AH99+AH109</f>
        <v>0</v>
      </c>
      <c r="AI266" s="35">
        <f t="shared" si="1149"/>
        <v>51669.599999999999</v>
      </c>
      <c r="AJ266" s="35">
        <f>AJ99+AJ109</f>
        <v>0</v>
      </c>
      <c r="AK266" s="35">
        <f t="shared" si="1150"/>
        <v>51669.599999999999</v>
      </c>
      <c r="AL266" s="35">
        <f>AL99+AL109</f>
        <v>0</v>
      </c>
      <c r="AM266" s="35">
        <f t="shared" si="1151"/>
        <v>51669.599999999999</v>
      </c>
      <c r="AN266" s="35">
        <f>AN99+AN109</f>
        <v>0</v>
      </c>
      <c r="AO266" s="35">
        <f t="shared" si="1152"/>
        <v>51669.599999999999</v>
      </c>
      <c r="AP266" s="35">
        <f>AP99+AP109</f>
        <v>0</v>
      </c>
      <c r="AQ266" s="35">
        <f t="shared" si="1153"/>
        <v>51669.599999999999</v>
      </c>
      <c r="AR266" s="35">
        <f>AR99+AR109</f>
        <v>0</v>
      </c>
      <c r="AS266" s="35">
        <f t="shared" si="1154"/>
        <v>51669.599999999999</v>
      </c>
      <c r="AT266" s="46">
        <f>AT99+AT109+AT97+AT103+AT94+AT106</f>
        <v>130510.57699999999</v>
      </c>
      <c r="AU266" s="35">
        <f t="shared" si="1155"/>
        <v>182180.177</v>
      </c>
      <c r="AV266" s="35">
        <f>AV99</f>
        <v>0</v>
      </c>
      <c r="AW266" s="35">
        <f>AW99+AW109</f>
        <v>0</v>
      </c>
      <c r="AX266" s="35">
        <f t="shared" ref="AX266" si="1170">AV266+AW266</f>
        <v>0</v>
      </c>
      <c r="AY266" s="35">
        <f>AY99+AY109</f>
        <v>0</v>
      </c>
      <c r="AZ266" s="35">
        <f t="shared" si="1156"/>
        <v>0</v>
      </c>
      <c r="BA266" s="35">
        <f>BA99+BA109</f>
        <v>0</v>
      </c>
      <c r="BB266" s="35">
        <f t="shared" si="1157"/>
        <v>0</v>
      </c>
      <c r="BC266" s="35">
        <f>BC99+BC109</f>
        <v>0</v>
      </c>
      <c r="BD266" s="35">
        <f t="shared" si="1158"/>
        <v>0</v>
      </c>
      <c r="BE266" s="35">
        <f>BE99+BE109</f>
        <v>0</v>
      </c>
      <c r="BF266" s="35">
        <f t="shared" si="1159"/>
        <v>0</v>
      </c>
      <c r="BG266" s="35">
        <f>BG99+BG109</f>
        <v>0</v>
      </c>
      <c r="BH266" s="35">
        <f t="shared" si="1160"/>
        <v>0</v>
      </c>
      <c r="BI266" s="35">
        <f>BI99+BI109</f>
        <v>0</v>
      </c>
      <c r="BJ266" s="35">
        <f t="shared" si="1161"/>
        <v>0</v>
      </c>
      <c r="BK266" s="46">
        <f>BK99+BK109+BK97+BK103+BK94+BK106</f>
        <v>12263.817999999999</v>
      </c>
      <c r="BL266" s="35">
        <f t="shared" si="1162"/>
        <v>12263.817999999999</v>
      </c>
      <c r="BM266" s="29"/>
    </row>
    <row r="267" spans="1:67" x14ac:dyDescent="0.3">
      <c r="A267" s="12"/>
      <c r="B267" s="106" t="s">
        <v>325</v>
      </c>
      <c r="C267" s="107"/>
      <c r="D267" s="35"/>
      <c r="E267" s="35"/>
      <c r="F267" s="35"/>
      <c r="G267" s="35">
        <f>G249</f>
        <v>0</v>
      </c>
      <c r="H267" s="35">
        <f t="shared" si="1137"/>
        <v>0</v>
      </c>
      <c r="I267" s="35">
        <f>I249</f>
        <v>0</v>
      </c>
      <c r="J267" s="35">
        <f t="shared" si="1138"/>
        <v>0</v>
      </c>
      <c r="K267" s="35">
        <f>K249</f>
        <v>0</v>
      </c>
      <c r="L267" s="35">
        <f t="shared" si="1139"/>
        <v>0</v>
      </c>
      <c r="M267" s="35">
        <f>M249</f>
        <v>0</v>
      </c>
      <c r="N267" s="35">
        <f t="shared" si="1140"/>
        <v>0</v>
      </c>
      <c r="O267" s="78">
        <f>O249+O215</f>
        <v>85000</v>
      </c>
      <c r="P267" s="35">
        <f t="shared" si="1141"/>
        <v>85000</v>
      </c>
      <c r="Q267" s="35">
        <f>Q249+Q215</f>
        <v>0</v>
      </c>
      <c r="R267" s="35">
        <f t="shared" si="1142"/>
        <v>85000</v>
      </c>
      <c r="S267" s="35">
        <f>S249+S215</f>
        <v>0</v>
      </c>
      <c r="T267" s="35">
        <f t="shared" si="1143"/>
        <v>85000</v>
      </c>
      <c r="U267" s="35">
        <f>U249+U215</f>
        <v>0</v>
      </c>
      <c r="V267" s="35">
        <f t="shared" si="1144"/>
        <v>85000</v>
      </c>
      <c r="W267" s="35">
        <f>W249+W215</f>
        <v>0</v>
      </c>
      <c r="X267" s="35">
        <f t="shared" si="1145"/>
        <v>85000</v>
      </c>
      <c r="Y267" s="35">
        <f>Y249+Y215</f>
        <v>-4650</v>
      </c>
      <c r="Z267" s="35">
        <f t="shared" si="1146"/>
        <v>80350</v>
      </c>
      <c r="AA267" s="46">
        <f>AA249+AA215</f>
        <v>0</v>
      </c>
      <c r="AB267" s="35">
        <f t="shared" si="1147"/>
        <v>80350</v>
      </c>
      <c r="AC267" s="35"/>
      <c r="AD267" s="35"/>
      <c r="AE267" s="35"/>
      <c r="AF267" s="35">
        <f>AF249</f>
        <v>0</v>
      </c>
      <c r="AG267" s="35">
        <f t="shared" si="1148"/>
        <v>0</v>
      </c>
      <c r="AH267" s="35">
        <f>AH249</f>
        <v>0</v>
      </c>
      <c r="AI267" s="35">
        <f t="shared" si="1149"/>
        <v>0</v>
      </c>
      <c r="AJ267" s="35">
        <f>AJ249</f>
        <v>0</v>
      </c>
      <c r="AK267" s="35">
        <f t="shared" si="1150"/>
        <v>0</v>
      </c>
      <c r="AL267" s="35">
        <f>AL249+AL215</f>
        <v>0</v>
      </c>
      <c r="AM267" s="35">
        <f t="shared" si="1151"/>
        <v>0</v>
      </c>
      <c r="AN267" s="35">
        <f>AN249+AN215</f>
        <v>0</v>
      </c>
      <c r="AO267" s="35">
        <f t="shared" si="1152"/>
        <v>0</v>
      </c>
      <c r="AP267" s="35">
        <f>AP249+AP215</f>
        <v>0</v>
      </c>
      <c r="AQ267" s="35">
        <f t="shared" si="1153"/>
        <v>0</v>
      </c>
      <c r="AR267" s="35">
        <f>AR249+AR215</f>
        <v>0</v>
      </c>
      <c r="AS267" s="35">
        <f t="shared" si="1154"/>
        <v>0</v>
      </c>
      <c r="AT267" s="46">
        <f>AT249+AT215</f>
        <v>0</v>
      </c>
      <c r="AU267" s="35">
        <f t="shared" si="1155"/>
        <v>0</v>
      </c>
      <c r="AV267" s="35"/>
      <c r="AW267" s="35"/>
      <c r="AX267" s="35"/>
      <c r="AY267" s="35">
        <f>AY249</f>
        <v>0</v>
      </c>
      <c r="AZ267" s="35">
        <f t="shared" si="1156"/>
        <v>0</v>
      </c>
      <c r="BA267" s="35">
        <f>BA249</f>
        <v>0</v>
      </c>
      <c r="BB267" s="35">
        <f t="shared" si="1157"/>
        <v>0</v>
      </c>
      <c r="BC267" s="35">
        <f>BC249</f>
        <v>0</v>
      </c>
      <c r="BD267" s="35">
        <f t="shared" si="1158"/>
        <v>0</v>
      </c>
      <c r="BE267" s="35">
        <f>BE249+BE215</f>
        <v>0</v>
      </c>
      <c r="BF267" s="35">
        <f t="shared" si="1159"/>
        <v>0</v>
      </c>
      <c r="BG267" s="35">
        <f>BG249+BG215</f>
        <v>0</v>
      </c>
      <c r="BH267" s="35">
        <f t="shared" si="1160"/>
        <v>0</v>
      </c>
      <c r="BI267" s="35">
        <f>BI249+BI215</f>
        <v>0</v>
      </c>
      <c r="BJ267" s="35">
        <f t="shared" si="1161"/>
        <v>0</v>
      </c>
      <c r="BK267" s="46">
        <f>BK249+BK215</f>
        <v>0</v>
      </c>
      <c r="BL267" s="35">
        <f t="shared" si="1162"/>
        <v>0</v>
      </c>
      <c r="BM267" s="29"/>
    </row>
    <row r="268" spans="1:67" x14ac:dyDescent="0.3">
      <c r="A268" s="12"/>
      <c r="B268" s="106" t="s">
        <v>369</v>
      </c>
      <c r="C268" s="10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78"/>
      <c r="P268" s="35"/>
      <c r="Q268" s="35"/>
      <c r="R268" s="35"/>
      <c r="S268" s="35"/>
      <c r="T268" s="35"/>
      <c r="U268" s="35"/>
      <c r="V268" s="35"/>
      <c r="W268" s="35">
        <f>W211</f>
        <v>0</v>
      </c>
      <c r="X268" s="35">
        <f t="shared" si="1145"/>
        <v>0</v>
      </c>
      <c r="Y268" s="35">
        <f>Y211</f>
        <v>0</v>
      </c>
      <c r="Z268" s="35">
        <f t="shared" si="1146"/>
        <v>0</v>
      </c>
      <c r="AA268" s="46">
        <f>AA211</f>
        <v>0</v>
      </c>
      <c r="AB268" s="35">
        <f t="shared" si="1147"/>
        <v>0</v>
      </c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>
        <f>AP211</f>
        <v>30051.151999999998</v>
      </c>
      <c r="AQ268" s="35">
        <f t="shared" si="1153"/>
        <v>30051.151999999998</v>
      </c>
      <c r="AR268" s="35">
        <f>AR211</f>
        <v>0</v>
      </c>
      <c r="AS268" s="35">
        <f t="shared" si="1154"/>
        <v>30051.151999999998</v>
      </c>
      <c r="AT268" s="46">
        <f>AT211</f>
        <v>0</v>
      </c>
      <c r="AU268" s="35">
        <f t="shared" si="1155"/>
        <v>30051.151999999998</v>
      </c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>
        <f>BI211</f>
        <v>14989.883</v>
      </c>
      <c r="BJ268" s="35">
        <f t="shared" si="1161"/>
        <v>14989.883</v>
      </c>
      <c r="BK268" s="46">
        <f>BK211</f>
        <v>0</v>
      </c>
      <c r="BL268" s="35">
        <f t="shared" si="1162"/>
        <v>14989.883</v>
      </c>
      <c r="BM268" s="29"/>
    </row>
    <row r="269" spans="1:67" x14ac:dyDescent="0.3"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79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47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47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47"/>
      <c r="BL269" s="15"/>
      <c r="BM269" s="33"/>
    </row>
    <row r="270" spans="1:67" x14ac:dyDescent="0.3"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79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47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47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47"/>
      <c r="BL270" s="15"/>
      <c r="BM270" s="33"/>
    </row>
    <row r="271" spans="1:67" x14ac:dyDescent="0.3"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79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47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47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47"/>
      <c r="BL271" s="15"/>
      <c r="BM271" s="33"/>
    </row>
  </sheetData>
  <autoFilter ref="A14:BO268">
    <filterColumn colId="65">
      <filters blank="1"/>
    </filterColumn>
  </autoFilter>
  <mergeCells count="95">
    <mergeCell ref="A105:A106"/>
    <mergeCell ref="B105:B106"/>
    <mergeCell ref="A93:A94"/>
    <mergeCell ref="A102:A103"/>
    <mergeCell ref="B102:B103"/>
    <mergeCell ref="BK13:BK14"/>
    <mergeCell ref="BL13:BL14"/>
    <mergeCell ref="A9:BL9"/>
    <mergeCell ref="A10:BL11"/>
    <mergeCell ref="AR13:AR14"/>
    <mergeCell ref="AS13:AS14"/>
    <mergeCell ref="BI13:BI14"/>
    <mergeCell ref="BJ13:BJ14"/>
    <mergeCell ref="T13:T14"/>
    <mergeCell ref="AN13:AN14"/>
    <mergeCell ref="AO13:AO14"/>
    <mergeCell ref="BG13:BG14"/>
    <mergeCell ref="BH13:BH14"/>
    <mergeCell ref="BE13:BE14"/>
    <mergeCell ref="BF13:BF14"/>
    <mergeCell ref="BC13:BC14"/>
    <mergeCell ref="BD13:BD14"/>
    <mergeCell ref="BA13:BA14"/>
    <mergeCell ref="AX13:AX14"/>
    <mergeCell ref="BB13:BB14"/>
    <mergeCell ref="AY13:AY14"/>
    <mergeCell ref="AZ13:AZ14"/>
    <mergeCell ref="F13:F14"/>
    <mergeCell ref="AP13:AP14"/>
    <mergeCell ref="AQ13:AQ14"/>
    <mergeCell ref="AD13:AD14"/>
    <mergeCell ref="Y13:Y14"/>
    <mergeCell ref="Z13:Z14"/>
    <mergeCell ref="H13:H14"/>
    <mergeCell ref="K13:K14"/>
    <mergeCell ref="L13:L14"/>
    <mergeCell ref="M13:M14"/>
    <mergeCell ref="P13:P14"/>
    <mergeCell ref="N13:N14"/>
    <mergeCell ref="AE13:AE14"/>
    <mergeCell ref="AV13:AV14"/>
    <mergeCell ref="AL13:AL14"/>
    <mergeCell ref="AM13:AM14"/>
    <mergeCell ref="AF13:AF14"/>
    <mergeCell ref="AJ13:AJ14"/>
    <mergeCell ref="AK13:AK14"/>
    <mergeCell ref="AH13:AH14"/>
    <mergeCell ref="AI13:AI14"/>
    <mergeCell ref="AT13:AT14"/>
    <mergeCell ref="AU13:AU14"/>
    <mergeCell ref="A75:A76"/>
    <mergeCell ref="B75:B76"/>
    <mergeCell ref="W13:W14"/>
    <mergeCell ref="X13:X14"/>
    <mergeCell ref="G13:G14"/>
    <mergeCell ref="I13:I14"/>
    <mergeCell ref="J13:J14"/>
    <mergeCell ref="Q13:Q14"/>
    <mergeCell ref="U13:U14"/>
    <mergeCell ref="V13:V14"/>
    <mergeCell ref="R13:R14"/>
    <mergeCell ref="A13:A14"/>
    <mergeCell ref="A24:A25"/>
    <mergeCell ref="O13:O14"/>
    <mergeCell ref="S13:S14"/>
    <mergeCell ref="E13:E14"/>
    <mergeCell ref="AW13:AW14"/>
    <mergeCell ref="AC13:AC14"/>
    <mergeCell ref="A222:A223"/>
    <mergeCell ref="B222:B223"/>
    <mergeCell ref="A77:A78"/>
    <mergeCell ref="B77:B78"/>
    <mergeCell ref="A79:A80"/>
    <mergeCell ref="B79:B80"/>
    <mergeCell ref="A220:A221"/>
    <mergeCell ref="B220:B221"/>
    <mergeCell ref="A213:A214"/>
    <mergeCell ref="B213:B214"/>
    <mergeCell ref="AG13:AG14"/>
    <mergeCell ref="AA13:AA14"/>
    <mergeCell ref="AB13:AB14"/>
    <mergeCell ref="A40:A45"/>
    <mergeCell ref="B268:C268"/>
    <mergeCell ref="B267:C267"/>
    <mergeCell ref="D13:D14"/>
    <mergeCell ref="B261:C261"/>
    <mergeCell ref="B262:C262"/>
    <mergeCell ref="B263:C263"/>
    <mergeCell ref="B260:C260"/>
    <mergeCell ref="B259:C259"/>
    <mergeCell ref="B13:B14"/>
    <mergeCell ref="C13:C14"/>
    <mergeCell ref="B257:C257"/>
    <mergeCell ref="B258:C258"/>
    <mergeCell ref="B93:B94"/>
  </mergeCells>
  <printOptions horizontalCentered="1"/>
  <pageMargins left="0.15748031496062992" right="0.11811023622047245" top="0.15748031496062992" bottom="0.39370078740157483" header="0.51181102362204722" footer="0.15748031496062992"/>
  <pageSetup paperSize="9" scale="6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2022-08-02T09:46:51Z</cp:lastPrinted>
  <dcterms:created xsi:type="dcterms:W3CDTF">2014-02-04T08:37:28Z</dcterms:created>
  <dcterms:modified xsi:type="dcterms:W3CDTF">2022-08-02T11:46:18Z</dcterms:modified>
</cp:coreProperties>
</file>