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2 год\13. сентябрь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'2022-2024'!$A$14:$CA$270</definedName>
    <definedName name="_xlnm.Print_Titles" localSheetId="0">'2022-2024'!$13:$14</definedName>
    <definedName name="_xlnm.Print_Area" localSheetId="0">'2022-2024'!$A$1:$BX$269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269" i="1" l="1"/>
  <c r="BW268" i="1"/>
  <c r="BW267" i="1"/>
  <c r="BW266" i="1"/>
  <c r="BW265" i="1"/>
  <c r="BW259" i="1"/>
  <c r="BW249" i="1"/>
  <c r="BW234" i="1"/>
  <c r="BW224" i="1"/>
  <c r="BW217" i="1" s="1"/>
  <c r="BW220" i="1"/>
  <c r="BW219" i="1"/>
  <c r="BW213" i="1"/>
  <c r="BW211" i="1"/>
  <c r="BW203" i="1"/>
  <c r="BW198" i="1"/>
  <c r="BW194" i="1"/>
  <c r="BW190" i="1"/>
  <c r="BW186" i="1"/>
  <c r="BW182" i="1"/>
  <c r="BW177" i="1"/>
  <c r="BW173" i="1"/>
  <c r="BW169" i="1"/>
  <c r="BW160" i="1"/>
  <c r="BW255" i="1" s="1"/>
  <c r="BW159" i="1"/>
  <c r="BW153" i="1"/>
  <c r="BW138" i="1"/>
  <c r="BW134" i="1" s="1"/>
  <c r="BW137" i="1"/>
  <c r="BW136" i="1"/>
  <c r="BW122" i="1"/>
  <c r="BW119" i="1"/>
  <c r="BW116" i="1"/>
  <c r="BW111" i="1"/>
  <c r="BW92" i="1"/>
  <c r="BW258" i="1" s="1"/>
  <c r="BW91" i="1"/>
  <c r="BW90" i="1"/>
  <c r="BW89" i="1"/>
  <c r="BW63" i="1"/>
  <c r="BW58" i="1"/>
  <c r="BW54" i="1"/>
  <c r="BW45" i="1"/>
  <c r="BW35" i="1"/>
  <c r="BW264" i="1" s="1"/>
  <c r="BW30" i="1"/>
  <c r="BW25" i="1"/>
  <c r="BW19" i="1"/>
  <c r="BW18" i="1"/>
  <c r="BW17" i="1"/>
  <c r="BB269" i="1"/>
  <c r="BB268" i="1"/>
  <c r="BB267" i="1"/>
  <c r="BB266" i="1"/>
  <c r="BB265" i="1"/>
  <c r="BB259" i="1"/>
  <c r="BB249" i="1"/>
  <c r="BB234" i="1"/>
  <c r="BB224" i="1"/>
  <c r="BB217" i="1" s="1"/>
  <c r="BB220" i="1"/>
  <c r="BB219" i="1"/>
  <c r="BB213" i="1"/>
  <c r="BB211" i="1"/>
  <c r="BB203" i="1"/>
  <c r="BB198" i="1"/>
  <c r="BB194" i="1"/>
  <c r="BB190" i="1"/>
  <c r="BB186" i="1"/>
  <c r="BB182" i="1"/>
  <c r="BB177" i="1"/>
  <c r="BB173" i="1"/>
  <c r="BB169" i="1"/>
  <c r="BB160" i="1"/>
  <c r="BB255" i="1" s="1"/>
  <c r="BB159" i="1"/>
  <c r="BB153" i="1"/>
  <c r="BB138" i="1"/>
  <c r="BB137" i="1"/>
  <c r="BB136" i="1"/>
  <c r="BB129" i="1"/>
  <c r="BB126" i="1"/>
  <c r="BB122" i="1"/>
  <c r="BB119" i="1"/>
  <c r="BB116" i="1"/>
  <c r="BB111" i="1"/>
  <c r="BB92" i="1"/>
  <c r="BB91" i="1"/>
  <c r="BB90" i="1"/>
  <c r="BB89" i="1"/>
  <c r="BB63" i="1"/>
  <c r="BB58" i="1"/>
  <c r="BB54" i="1"/>
  <c r="BB45" i="1"/>
  <c r="BB35" i="1"/>
  <c r="BB30" i="1"/>
  <c r="BB25" i="1"/>
  <c r="BB19" i="1"/>
  <c r="BB18" i="1"/>
  <c r="BB17" i="1"/>
  <c r="AE269" i="1"/>
  <c r="AE268" i="1"/>
  <c r="AE267" i="1"/>
  <c r="AE266" i="1"/>
  <c r="AE265" i="1"/>
  <c r="AE249" i="1"/>
  <c r="AE234" i="1"/>
  <c r="AE224" i="1"/>
  <c r="AE217" i="1" s="1"/>
  <c r="AE220" i="1"/>
  <c r="AE219" i="1"/>
  <c r="AE213" i="1"/>
  <c r="AE211" i="1"/>
  <c r="AE206" i="1"/>
  <c r="AE203" i="1"/>
  <c r="AE198" i="1"/>
  <c r="AE194" i="1"/>
  <c r="AE190" i="1"/>
  <c r="AE186" i="1"/>
  <c r="AE182" i="1"/>
  <c r="AE177" i="1"/>
  <c r="AE173" i="1"/>
  <c r="AE169" i="1"/>
  <c r="AE161" i="1"/>
  <c r="AE160" i="1"/>
  <c r="AE255" i="1" s="1"/>
  <c r="AE159" i="1"/>
  <c r="AE153" i="1"/>
  <c r="AE138" i="1"/>
  <c r="AE137" i="1"/>
  <c r="AE136" i="1"/>
  <c r="AE129" i="1"/>
  <c r="AE126" i="1"/>
  <c r="AE122" i="1"/>
  <c r="AE119" i="1"/>
  <c r="AE116" i="1"/>
  <c r="AE111" i="1"/>
  <c r="AE92" i="1"/>
  <c r="AE258" i="1" s="1"/>
  <c r="AE91" i="1"/>
  <c r="AE90" i="1"/>
  <c r="AE89" i="1"/>
  <c r="AE63" i="1"/>
  <c r="AE58" i="1"/>
  <c r="AE54" i="1"/>
  <c r="AE45" i="1"/>
  <c r="AE40" i="1"/>
  <c r="AE35" i="1"/>
  <c r="AE30" i="1"/>
  <c r="AE25" i="1"/>
  <c r="AE20" i="1"/>
  <c r="AE259" i="1" s="1"/>
  <c r="AE19" i="1"/>
  <c r="AE257" i="1" s="1"/>
  <c r="AE18" i="1"/>
  <c r="AE17" i="1"/>
  <c r="BB15" i="1" l="1"/>
  <c r="BB256" i="1"/>
  <c r="AE256" i="1"/>
  <c r="BB257" i="1"/>
  <c r="BB262" i="1"/>
  <c r="AE15" i="1"/>
  <c r="BB134" i="1"/>
  <c r="AE264" i="1"/>
  <c r="BB258" i="1"/>
  <c r="AE134" i="1"/>
  <c r="BW262" i="1"/>
  <c r="BW257" i="1"/>
  <c r="BB263" i="1"/>
  <c r="AE157" i="1"/>
  <c r="BW87" i="1"/>
  <c r="BW256" i="1"/>
  <c r="BW263" i="1"/>
  <c r="BW15" i="1"/>
  <c r="BW157" i="1"/>
  <c r="BW261" i="1"/>
  <c r="BB261" i="1"/>
  <c r="BB87" i="1"/>
  <c r="BB157" i="1"/>
  <c r="BB264" i="1"/>
  <c r="AE262" i="1"/>
  <c r="AE87" i="1"/>
  <c r="AE261" i="1"/>
  <c r="AE263" i="1"/>
  <c r="AC113" i="1"/>
  <c r="BW253" i="1" l="1"/>
  <c r="BW270" i="1" s="1"/>
  <c r="BB253" i="1"/>
  <c r="BB270" i="1" s="1"/>
  <c r="AE253" i="1"/>
  <c r="AE270" i="1" s="1"/>
  <c r="BU89" i="1"/>
  <c r="AZ89" i="1"/>
  <c r="AC89" i="1"/>
  <c r="BV133" i="1"/>
  <c r="BX133" i="1" s="1"/>
  <c r="BA133" i="1"/>
  <c r="BC133" i="1" s="1"/>
  <c r="AD133" i="1"/>
  <c r="AF133" i="1" s="1"/>
  <c r="BU269" i="1"/>
  <c r="BU268" i="1"/>
  <c r="BU267" i="1"/>
  <c r="BU266" i="1"/>
  <c r="BU265" i="1"/>
  <c r="BU259" i="1"/>
  <c r="BU249" i="1"/>
  <c r="BU234" i="1"/>
  <c r="BU224" i="1"/>
  <c r="BU217" i="1" s="1"/>
  <c r="BU220" i="1"/>
  <c r="BU219" i="1"/>
  <c r="BU213" i="1"/>
  <c r="BU211" i="1"/>
  <c r="BU203" i="1"/>
  <c r="BU198" i="1"/>
  <c r="BU194" i="1"/>
  <c r="BU190" i="1"/>
  <c r="BU186" i="1"/>
  <c r="BU182" i="1"/>
  <c r="BU177" i="1"/>
  <c r="BU173" i="1"/>
  <c r="BU169" i="1"/>
  <c r="BU160" i="1"/>
  <c r="BU255" i="1" s="1"/>
  <c r="BU159" i="1"/>
  <c r="BU153" i="1"/>
  <c r="BU138" i="1"/>
  <c r="BU137" i="1"/>
  <c r="BU136" i="1"/>
  <c r="BU122" i="1"/>
  <c r="BU119" i="1"/>
  <c r="BU116" i="1"/>
  <c r="BU111" i="1"/>
  <c r="BU92" i="1"/>
  <c r="BU91" i="1"/>
  <c r="BU90" i="1"/>
  <c r="BU63" i="1"/>
  <c r="BU58" i="1"/>
  <c r="BU54" i="1"/>
  <c r="BU45" i="1"/>
  <c r="BU35" i="1"/>
  <c r="BU264" i="1" s="1"/>
  <c r="BU30" i="1"/>
  <c r="BU25" i="1"/>
  <c r="BU19" i="1"/>
  <c r="BU18" i="1"/>
  <c r="BU17" i="1"/>
  <c r="AZ269" i="1"/>
  <c r="AZ268" i="1"/>
  <c r="AZ267" i="1"/>
  <c r="AZ266" i="1"/>
  <c r="AZ265" i="1"/>
  <c r="AZ259" i="1"/>
  <c r="AZ249" i="1"/>
  <c r="AZ234" i="1"/>
  <c r="AZ224" i="1"/>
  <c r="AZ217" i="1" s="1"/>
  <c r="AZ220" i="1"/>
  <c r="AZ219" i="1"/>
  <c r="AZ213" i="1"/>
  <c r="AZ211" i="1"/>
  <c r="AZ203" i="1"/>
  <c r="AZ198" i="1"/>
  <c r="AZ194" i="1"/>
  <c r="AZ190" i="1"/>
  <c r="AZ186" i="1"/>
  <c r="AZ182" i="1"/>
  <c r="AZ177" i="1"/>
  <c r="AZ173" i="1"/>
  <c r="AZ169" i="1"/>
  <c r="AZ160" i="1"/>
  <c r="AZ255" i="1" s="1"/>
  <c r="AZ159" i="1"/>
  <c r="AZ153" i="1"/>
  <c r="AZ138" i="1"/>
  <c r="AZ137" i="1"/>
  <c r="AZ136" i="1"/>
  <c r="AZ129" i="1"/>
  <c r="AZ126" i="1"/>
  <c r="AZ122" i="1"/>
  <c r="AZ119" i="1"/>
  <c r="AZ116" i="1"/>
  <c r="AZ111" i="1"/>
  <c r="AZ92" i="1"/>
  <c r="AZ258" i="1" s="1"/>
  <c r="AZ91" i="1"/>
  <c r="AZ90" i="1"/>
  <c r="AZ63" i="1"/>
  <c r="AZ58" i="1"/>
  <c r="AZ54" i="1"/>
  <c r="AZ45" i="1"/>
  <c r="AZ35" i="1"/>
  <c r="AZ264" i="1" s="1"/>
  <c r="AZ30" i="1"/>
  <c r="AZ25" i="1"/>
  <c r="AZ19" i="1"/>
  <c r="AZ18" i="1"/>
  <c r="AZ17" i="1"/>
  <c r="BU261" i="1" l="1"/>
  <c r="AZ261" i="1"/>
  <c r="AZ87" i="1"/>
  <c r="AZ157" i="1"/>
  <c r="AZ15" i="1"/>
  <c r="AZ262" i="1"/>
  <c r="BU134" i="1"/>
  <c r="AZ263" i="1"/>
  <c r="BU263" i="1"/>
  <c r="BU256" i="1"/>
  <c r="BU87" i="1"/>
  <c r="BU15" i="1"/>
  <c r="BU257" i="1"/>
  <c r="BU262" i="1"/>
  <c r="BU258" i="1"/>
  <c r="BU157" i="1"/>
  <c r="AZ257" i="1"/>
  <c r="AZ134" i="1"/>
  <c r="AZ256" i="1"/>
  <c r="BU253" i="1" l="1"/>
  <c r="BU270" i="1" s="1"/>
  <c r="AZ253" i="1"/>
  <c r="AZ270" i="1" s="1"/>
  <c r="AC269" i="1" l="1"/>
  <c r="AC268" i="1"/>
  <c r="AC267" i="1"/>
  <c r="AC266" i="1"/>
  <c r="AC265" i="1"/>
  <c r="AC249" i="1"/>
  <c r="AC234" i="1"/>
  <c r="AC224" i="1"/>
  <c r="AC217" i="1" s="1"/>
  <c r="AC220" i="1"/>
  <c r="AC219" i="1"/>
  <c r="AC213" i="1"/>
  <c r="AC211" i="1"/>
  <c r="AC206" i="1"/>
  <c r="AC203" i="1"/>
  <c r="AC198" i="1"/>
  <c r="AC194" i="1"/>
  <c r="AC190" i="1"/>
  <c r="AC186" i="1"/>
  <c r="AC182" i="1"/>
  <c r="AC177" i="1"/>
  <c r="AC173" i="1"/>
  <c r="AC169" i="1"/>
  <c r="AC161" i="1"/>
  <c r="AC160" i="1"/>
  <c r="AC255" i="1" s="1"/>
  <c r="AC159" i="1"/>
  <c r="AC153" i="1"/>
  <c r="AC138" i="1"/>
  <c r="AC137" i="1"/>
  <c r="AC129" i="1"/>
  <c r="AC126" i="1"/>
  <c r="AC122" i="1"/>
  <c r="AC119" i="1"/>
  <c r="AC116" i="1"/>
  <c r="AC111" i="1"/>
  <c r="AC92" i="1"/>
  <c r="AC258" i="1" s="1"/>
  <c r="AC91" i="1"/>
  <c r="AC90" i="1"/>
  <c r="AC63" i="1"/>
  <c r="AC58" i="1"/>
  <c r="AC54" i="1"/>
  <c r="AC45" i="1"/>
  <c r="AC40" i="1"/>
  <c r="AC35" i="1"/>
  <c r="AC30" i="1"/>
  <c r="AC25" i="1"/>
  <c r="AC20" i="1"/>
  <c r="AC19" i="1"/>
  <c r="AC18" i="1"/>
  <c r="AC17" i="1"/>
  <c r="AC87" i="1" l="1"/>
  <c r="AC261" i="1"/>
  <c r="AC15" i="1"/>
  <c r="AC263" i="1"/>
  <c r="AC134" i="1"/>
  <c r="AC257" i="1"/>
  <c r="AC259" i="1"/>
  <c r="AC262" i="1"/>
  <c r="AC264" i="1"/>
  <c r="AC136" i="1"/>
  <c r="AC157" i="1"/>
  <c r="AC256" i="1"/>
  <c r="BS267" i="1"/>
  <c r="AX267" i="1"/>
  <c r="AA267" i="1"/>
  <c r="AC253" i="1" l="1"/>
  <c r="AX100" i="1"/>
  <c r="W249" i="1" l="1"/>
  <c r="BS89" i="1"/>
  <c r="BT132" i="1"/>
  <c r="BV132" i="1" s="1"/>
  <c r="BX132" i="1" s="1"/>
  <c r="AY132" i="1"/>
  <c r="BA132" i="1" s="1"/>
  <c r="BC132" i="1" s="1"/>
  <c r="AB132" i="1"/>
  <c r="AD132" i="1" s="1"/>
  <c r="AF132" i="1" s="1"/>
  <c r="AA27" i="1" l="1"/>
  <c r="BT94" i="1" l="1"/>
  <c r="BV94" i="1" s="1"/>
  <c r="BX94" i="1" s="1"/>
  <c r="AB94" i="1"/>
  <c r="AD94" i="1" s="1"/>
  <c r="AF94" i="1" s="1"/>
  <c r="AY94" i="1"/>
  <c r="BA94" i="1" s="1"/>
  <c r="BC94" i="1" s="1"/>
  <c r="BT106" i="1"/>
  <c r="BV106" i="1" s="1"/>
  <c r="BX106" i="1" s="1"/>
  <c r="AY106" i="1"/>
  <c r="BA106" i="1" s="1"/>
  <c r="BC106" i="1" s="1"/>
  <c r="AB106" i="1"/>
  <c r="AD106" i="1" s="1"/>
  <c r="AF106" i="1" s="1"/>
  <c r="BT103" i="1" l="1"/>
  <c r="BV103" i="1" s="1"/>
  <c r="BX103" i="1" s="1"/>
  <c r="AX102" i="1"/>
  <c r="AY103" i="1"/>
  <c r="BA103" i="1" s="1"/>
  <c r="BC103" i="1" s="1"/>
  <c r="AB103" i="1"/>
  <c r="AD103" i="1" s="1"/>
  <c r="AF103" i="1" s="1"/>
  <c r="AA102" i="1"/>
  <c r="BT97" i="1"/>
  <c r="BV97" i="1" s="1"/>
  <c r="BX97" i="1" s="1"/>
  <c r="AY97" i="1"/>
  <c r="BA97" i="1" s="1"/>
  <c r="BC97" i="1" s="1"/>
  <c r="AX96" i="1"/>
  <c r="AX89" i="1" s="1"/>
  <c r="AB97" i="1"/>
  <c r="AD97" i="1" s="1"/>
  <c r="AF97" i="1" s="1"/>
  <c r="AA96" i="1"/>
  <c r="AA89" i="1" s="1"/>
  <c r="AX155" i="1" l="1"/>
  <c r="AA155" i="1"/>
  <c r="AX220" i="1"/>
  <c r="AX219" i="1"/>
  <c r="BS219" i="1"/>
  <c r="AA219" i="1"/>
  <c r="AB233" i="1"/>
  <c r="AD233" i="1" s="1"/>
  <c r="AF233" i="1" s="1"/>
  <c r="BT233" i="1"/>
  <c r="BV233" i="1" s="1"/>
  <c r="BX233" i="1" s="1"/>
  <c r="AY233" i="1"/>
  <c r="BA233" i="1" s="1"/>
  <c r="BC233" i="1" s="1"/>
  <c r="D234" i="1"/>
  <c r="BS259" i="1" l="1"/>
  <c r="BT259" i="1" s="1"/>
  <c r="BV259" i="1" s="1"/>
  <c r="BX259" i="1" s="1"/>
  <c r="AX259" i="1"/>
  <c r="AY259" i="1" s="1"/>
  <c r="BA259" i="1" s="1"/>
  <c r="BC259" i="1" s="1"/>
  <c r="BT20" i="1"/>
  <c r="BV20" i="1" s="1"/>
  <c r="BX20" i="1" s="1"/>
  <c r="AY20" i="1"/>
  <c r="BA20" i="1" s="1"/>
  <c r="BC20" i="1" s="1"/>
  <c r="AA20" i="1"/>
  <c r="AB20" i="1" s="1"/>
  <c r="AD20" i="1" s="1"/>
  <c r="AF20" i="1" s="1"/>
  <c r="BS25" i="1"/>
  <c r="AX25" i="1"/>
  <c r="AA25" i="1"/>
  <c r="BT29" i="1"/>
  <c r="BV29" i="1" s="1"/>
  <c r="BX29" i="1" s="1"/>
  <c r="AY29" i="1"/>
  <c r="BA29" i="1" s="1"/>
  <c r="BC29" i="1" s="1"/>
  <c r="AB29" i="1"/>
  <c r="AD29" i="1" s="1"/>
  <c r="AF29" i="1" s="1"/>
  <c r="AA259" i="1" l="1"/>
  <c r="AB259" i="1" s="1"/>
  <c r="AD259" i="1" s="1"/>
  <c r="AF259" i="1" s="1"/>
  <c r="BS269" i="1"/>
  <c r="BS268" i="1"/>
  <c r="BS266" i="1"/>
  <c r="BS265" i="1"/>
  <c r="BS249" i="1"/>
  <c r="BS234" i="1"/>
  <c r="BS224" i="1"/>
  <c r="BS217" i="1" s="1"/>
  <c r="BS220" i="1"/>
  <c r="BS213" i="1"/>
  <c r="BS211" i="1"/>
  <c r="BS203" i="1"/>
  <c r="BS198" i="1"/>
  <c r="BS194" i="1"/>
  <c r="BS190" i="1"/>
  <c r="BS186" i="1"/>
  <c r="BS182" i="1"/>
  <c r="BS177" i="1"/>
  <c r="BS173" i="1"/>
  <c r="BS169" i="1"/>
  <c r="BS160" i="1"/>
  <c r="BS159" i="1"/>
  <c r="BS153" i="1"/>
  <c r="BS138" i="1"/>
  <c r="BS137" i="1"/>
  <c r="BS136" i="1"/>
  <c r="BS122" i="1"/>
  <c r="BS119" i="1"/>
  <c r="BS116" i="1"/>
  <c r="BS111" i="1"/>
  <c r="BS92" i="1"/>
  <c r="BS258" i="1" s="1"/>
  <c r="BS91" i="1"/>
  <c r="BS90" i="1"/>
  <c r="BS63" i="1"/>
  <c r="BS58" i="1"/>
  <c r="BS54" i="1"/>
  <c r="BS45" i="1"/>
  <c r="BS35" i="1"/>
  <c r="BS264" i="1" s="1"/>
  <c r="BS30" i="1"/>
  <c r="BS19" i="1"/>
  <c r="BS18" i="1"/>
  <c r="BS256" i="1" s="1"/>
  <c r="BS17" i="1"/>
  <c r="AX269" i="1"/>
  <c r="AX268" i="1"/>
  <c r="AX266" i="1"/>
  <c r="AX265" i="1"/>
  <c r="AX249" i="1"/>
  <c r="AX234" i="1"/>
  <c r="AX224" i="1"/>
  <c r="AX217" i="1" s="1"/>
  <c r="AX213" i="1"/>
  <c r="AX211" i="1"/>
  <c r="AX203" i="1"/>
  <c r="AX198" i="1"/>
  <c r="AX194" i="1"/>
  <c r="AX190" i="1"/>
  <c r="AX186" i="1"/>
  <c r="AX182" i="1"/>
  <c r="AX177" i="1"/>
  <c r="AX173" i="1"/>
  <c r="AX169" i="1"/>
  <c r="AX160" i="1"/>
  <c r="AX159" i="1"/>
  <c r="AX153" i="1"/>
  <c r="AX138" i="1"/>
  <c r="AX137" i="1"/>
  <c r="AX136" i="1"/>
  <c r="AX129" i="1"/>
  <c r="AX126" i="1"/>
  <c r="AX122" i="1"/>
  <c r="AX119" i="1"/>
  <c r="AX116" i="1"/>
  <c r="AX111" i="1"/>
  <c r="AX92" i="1"/>
  <c r="AX258" i="1" s="1"/>
  <c r="AX91" i="1"/>
  <c r="AX90" i="1"/>
  <c r="AX63" i="1"/>
  <c r="AX58" i="1"/>
  <c r="AX54" i="1"/>
  <c r="AX45" i="1"/>
  <c r="AX35" i="1"/>
  <c r="AX264" i="1" s="1"/>
  <c r="AX30" i="1"/>
  <c r="AX19" i="1"/>
  <c r="AX18" i="1"/>
  <c r="AX17" i="1"/>
  <c r="AA269" i="1"/>
  <c r="AA268" i="1"/>
  <c r="AA266" i="1"/>
  <c r="AA265" i="1"/>
  <c r="AA249" i="1"/>
  <c r="AA234" i="1"/>
  <c r="AA224" i="1"/>
  <c r="AA217" i="1" s="1"/>
  <c r="AA220" i="1"/>
  <c r="AA213" i="1"/>
  <c r="AA211" i="1"/>
  <c r="AA206" i="1"/>
  <c r="AA203" i="1"/>
  <c r="AA198" i="1"/>
  <c r="AA194" i="1"/>
  <c r="AA190" i="1"/>
  <c r="AA186" i="1"/>
  <c r="AA182" i="1"/>
  <c r="AA177" i="1"/>
  <c r="AA173" i="1"/>
  <c r="AA169" i="1"/>
  <c r="AA161" i="1"/>
  <c r="AA160" i="1"/>
  <c r="AA255" i="1" s="1"/>
  <c r="AA159" i="1"/>
  <c r="AA153" i="1"/>
  <c r="AA138" i="1"/>
  <c r="AA137" i="1"/>
  <c r="AA136" i="1"/>
  <c r="AA129" i="1"/>
  <c r="AA126" i="1"/>
  <c r="AA122" i="1"/>
  <c r="AA119" i="1"/>
  <c r="AA116" i="1"/>
  <c r="AA111" i="1"/>
  <c r="AA92" i="1"/>
  <c r="AA258" i="1" s="1"/>
  <c r="AA91" i="1"/>
  <c r="AA90" i="1"/>
  <c r="AA63" i="1"/>
  <c r="AA58" i="1"/>
  <c r="AA54" i="1"/>
  <c r="AA45" i="1"/>
  <c r="AA40" i="1"/>
  <c r="AA35" i="1"/>
  <c r="AA30" i="1"/>
  <c r="AA19" i="1"/>
  <c r="AA18" i="1"/>
  <c r="AA17" i="1"/>
  <c r="AX87" i="1" l="1"/>
  <c r="AA261" i="1"/>
  <c r="BS261" i="1"/>
  <c r="AX261" i="1"/>
  <c r="AX134" i="1"/>
  <c r="BS87" i="1"/>
  <c r="AA87" i="1"/>
  <c r="AA134" i="1"/>
  <c r="AX256" i="1"/>
  <c r="AA257" i="1"/>
  <c r="AA262" i="1"/>
  <c r="AA264" i="1"/>
  <c r="AA157" i="1"/>
  <c r="AA256" i="1"/>
  <c r="AX262" i="1"/>
  <c r="BS257" i="1"/>
  <c r="BS262" i="1"/>
  <c r="AA263" i="1"/>
  <c r="AX263" i="1"/>
  <c r="AA15" i="1"/>
  <c r="BS263" i="1"/>
  <c r="BS157" i="1"/>
  <c r="BS134" i="1"/>
  <c r="BS255" i="1"/>
  <c r="BS15" i="1"/>
  <c r="AX157" i="1"/>
  <c r="AX255" i="1"/>
  <c r="AX257" i="1"/>
  <c r="AX15" i="1"/>
  <c r="AV269" i="1"/>
  <c r="AV268" i="1"/>
  <c r="AV267" i="1"/>
  <c r="AV266" i="1"/>
  <c r="AV265" i="1"/>
  <c r="AV249" i="1"/>
  <c r="AV234" i="1"/>
  <c r="AV224" i="1"/>
  <c r="AV217" i="1" s="1"/>
  <c r="AV220" i="1"/>
  <c r="AV219" i="1"/>
  <c r="AV213" i="1"/>
  <c r="AV211" i="1"/>
  <c r="AV203" i="1"/>
  <c r="AV198" i="1"/>
  <c r="AV194" i="1"/>
  <c r="AV190" i="1"/>
  <c r="AV186" i="1"/>
  <c r="AV182" i="1"/>
  <c r="AV177" i="1"/>
  <c r="AV173" i="1"/>
  <c r="AV169" i="1"/>
  <c r="AV160" i="1"/>
  <c r="AV159" i="1"/>
  <c r="AV153" i="1"/>
  <c r="AV138" i="1"/>
  <c r="AV137" i="1"/>
  <c r="AV136" i="1"/>
  <c r="AV129" i="1"/>
  <c r="AV126" i="1"/>
  <c r="AV122" i="1"/>
  <c r="AV119" i="1"/>
  <c r="AV116" i="1"/>
  <c r="AV111" i="1"/>
  <c r="AV92" i="1"/>
  <c r="AV258" i="1" s="1"/>
  <c r="AV91" i="1"/>
  <c r="AV90" i="1"/>
  <c r="AV89" i="1"/>
  <c r="AV63" i="1"/>
  <c r="AV58" i="1"/>
  <c r="AV54" i="1"/>
  <c r="AV45" i="1"/>
  <c r="AV35" i="1"/>
  <c r="AV264" i="1" s="1"/>
  <c r="AV30" i="1"/>
  <c r="AV25" i="1"/>
  <c r="AV19" i="1"/>
  <c r="AV18" i="1"/>
  <c r="AV17" i="1"/>
  <c r="AV262" i="1" l="1"/>
  <c r="AA253" i="1"/>
  <c r="BS253" i="1"/>
  <c r="BS270" i="1" s="1"/>
  <c r="AX253" i="1"/>
  <c r="AX270" i="1" s="1"/>
  <c r="AV256" i="1"/>
  <c r="AV263" i="1"/>
  <c r="AV134" i="1"/>
  <c r="AV87" i="1"/>
  <c r="AV261" i="1"/>
  <c r="AV157" i="1"/>
  <c r="AV255" i="1"/>
  <c r="AV257" i="1"/>
  <c r="AV15" i="1"/>
  <c r="Y269" i="1"/>
  <c r="Y268" i="1"/>
  <c r="Y267" i="1"/>
  <c r="Y266" i="1"/>
  <c r="Y265" i="1"/>
  <c r="Y249" i="1"/>
  <c r="Y234" i="1"/>
  <c r="Y224" i="1"/>
  <c r="Y217" i="1" s="1"/>
  <c r="Y220" i="1"/>
  <c r="Y219" i="1"/>
  <c r="Y213" i="1"/>
  <c r="Y211" i="1"/>
  <c r="Y206" i="1"/>
  <c r="Y203" i="1"/>
  <c r="Y198" i="1"/>
  <c r="Y194" i="1"/>
  <c r="Y190" i="1"/>
  <c r="Y186" i="1"/>
  <c r="Y182" i="1"/>
  <c r="Y177" i="1"/>
  <c r="Y173" i="1"/>
  <c r="Y169" i="1"/>
  <c r="Y161" i="1"/>
  <c r="Y160" i="1"/>
  <c r="Y159" i="1"/>
  <c r="Y153" i="1"/>
  <c r="Y138" i="1"/>
  <c r="Y137" i="1"/>
  <c r="Y136" i="1"/>
  <c r="Y129" i="1"/>
  <c r="Y126" i="1"/>
  <c r="Y122" i="1"/>
  <c r="Y119" i="1"/>
  <c r="Y116" i="1"/>
  <c r="Y111" i="1"/>
  <c r="Y92" i="1"/>
  <c r="Y258" i="1" s="1"/>
  <c r="Y91" i="1"/>
  <c r="Y90" i="1"/>
  <c r="Y89" i="1"/>
  <c r="Y63" i="1"/>
  <c r="Y58" i="1"/>
  <c r="Y54" i="1"/>
  <c r="Y45" i="1"/>
  <c r="Y40" i="1"/>
  <c r="Y35" i="1"/>
  <c r="Y30" i="1"/>
  <c r="Y25" i="1"/>
  <c r="Y19" i="1"/>
  <c r="Y18" i="1"/>
  <c r="Y17" i="1"/>
  <c r="Y264" i="1" l="1"/>
  <c r="Y134" i="1"/>
  <c r="AV253" i="1"/>
  <c r="AV270" i="1" s="1"/>
  <c r="Y87" i="1"/>
  <c r="Y256" i="1"/>
  <c r="Y262" i="1"/>
  <c r="Y263" i="1"/>
  <c r="Y261" i="1"/>
  <c r="Y255" i="1"/>
  <c r="Y257" i="1"/>
  <c r="Y157" i="1"/>
  <c r="Y15" i="1"/>
  <c r="W179" i="1"/>
  <c r="Y253" i="1" l="1"/>
  <c r="BQ234" i="1"/>
  <c r="AT234" i="1"/>
  <c r="W234" i="1"/>
  <c r="BQ269" i="1" l="1"/>
  <c r="BR269" i="1" s="1"/>
  <c r="BT269" i="1" s="1"/>
  <c r="BV269" i="1" s="1"/>
  <c r="BX269" i="1" s="1"/>
  <c r="AT269" i="1"/>
  <c r="AU269" i="1" s="1"/>
  <c r="AW269" i="1" s="1"/>
  <c r="AY269" i="1" s="1"/>
  <c r="BA269" i="1" s="1"/>
  <c r="BC269" i="1" s="1"/>
  <c r="W269" i="1"/>
  <c r="X269" i="1" s="1"/>
  <c r="Z269" i="1" s="1"/>
  <c r="AB269" i="1" s="1"/>
  <c r="AD269" i="1" s="1"/>
  <c r="AF269" i="1" s="1"/>
  <c r="AU212" i="1"/>
  <c r="AW212" i="1" s="1"/>
  <c r="AY212" i="1" s="1"/>
  <c r="BA212" i="1" s="1"/>
  <c r="BC212" i="1" s="1"/>
  <c r="BQ211" i="1"/>
  <c r="BR211" i="1" s="1"/>
  <c r="BT211" i="1" s="1"/>
  <c r="BV211" i="1" s="1"/>
  <c r="BX211" i="1" s="1"/>
  <c r="BR212" i="1"/>
  <c r="BT212" i="1" s="1"/>
  <c r="BV212" i="1" s="1"/>
  <c r="BX212" i="1" s="1"/>
  <c r="W211" i="1"/>
  <c r="X212" i="1"/>
  <c r="Z212" i="1" s="1"/>
  <c r="AB212" i="1" s="1"/>
  <c r="AD212" i="1" s="1"/>
  <c r="AF212" i="1" s="1"/>
  <c r="X211" i="1" l="1"/>
  <c r="Z211" i="1" s="1"/>
  <c r="AB211" i="1" s="1"/>
  <c r="AD211" i="1" s="1"/>
  <c r="AF211" i="1" s="1"/>
  <c r="AT211" i="1"/>
  <c r="BQ249" i="1"/>
  <c r="AT249" i="1"/>
  <c r="BR252" i="1"/>
  <c r="BT252" i="1" s="1"/>
  <c r="BV252" i="1" s="1"/>
  <c r="BX252" i="1" s="1"/>
  <c r="AU252" i="1"/>
  <c r="AW252" i="1" s="1"/>
  <c r="AY252" i="1" s="1"/>
  <c r="BA252" i="1" s="1"/>
  <c r="BC252" i="1" s="1"/>
  <c r="X252" i="1"/>
  <c r="Z252" i="1" s="1"/>
  <c r="AB252" i="1" s="1"/>
  <c r="AD252" i="1" s="1"/>
  <c r="AF252" i="1" s="1"/>
  <c r="AU211" i="1" l="1"/>
  <c r="AW211" i="1" s="1"/>
  <c r="AY211" i="1" s="1"/>
  <c r="BA211" i="1" s="1"/>
  <c r="BC211" i="1" s="1"/>
  <c r="BR251" i="1"/>
  <c r="BT251" i="1" s="1"/>
  <c r="BV251" i="1" s="1"/>
  <c r="BX251" i="1" s="1"/>
  <c r="AU251" i="1"/>
  <c r="AW251" i="1" s="1"/>
  <c r="AY251" i="1" s="1"/>
  <c r="BA251" i="1" s="1"/>
  <c r="BC251" i="1" s="1"/>
  <c r="X251" i="1"/>
  <c r="Z251" i="1" s="1"/>
  <c r="AB251" i="1" s="1"/>
  <c r="AD251" i="1" s="1"/>
  <c r="AF251" i="1" s="1"/>
  <c r="BQ268" i="1" l="1"/>
  <c r="BQ267" i="1"/>
  <c r="BQ266" i="1"/>
  <c r="BQ265" i="1"/>
  <c r="BQ224" i="1"/>
  <c r="BQ217" i="1" s="1"/>
  <c r="BQ220" i="1"/>
  <c r="BQ219" i="1"/>
  <c r="BQ213" i="1"/>
  <c r="BQ203" i="1"/>
  <c r="BQ198" i="1"/>
  <c r="BQ194" i="1"/>
  <c r="BQ190" i="1"/>
  <c r="BQ186" i="1"/>
  <c r="BQ182" i="1"/>
  <c r="BQ177" i="1"/>
  <c r="BQ173" i="1"/>
  <c r="BQ169" i="1"/>
  <c r="BQ160" i="1"/>
  <c r="BQ255" i="1" s="1"/>
  <c r="BQ159" i="1"/>
  <c r="BQ153" i="1"/>
  <c r="BQ138" i="1"/>
  <c r="BQ137" i="1"/>
  <c r="BQ136" i="1"/>
  <c r="BQ122" i="1"/>
  <c r="BQ119" i="1"/>
  <c r="BQ116" i="1"/>
  <c r="BQ111" i="1"/>
  <c r="BQ92" i="1"/>
  <c r="BQ258" i="1" s="1"/>
  <c r="BQ91" i="1"/>
  <c r="BQ90" i="1"/>
  <c r="BQ89" i="1"/>
  <c r="BQ63" i="1"/>
  <c r="BQ58" i="1"/>
  <c r="BQ54" i="1"/>
  <c r="BQ45" i="1"/>
  <c r="BQ35" i="1"/>
  <c r="BQ30" i="1"/>
  <c r="BQ19" i="1"/>
  <c r="BQ18" i="1"/>
  <c r="BQ17" i="1"/>
  <c r="AT268" i="1"/>
  <c r="AT267" i="1"/>
  <c r="AT266" i="1"/>
  <c r="AT265" i="1"/>
  <c r="AT224" i="1"/>
  <c r="AT220" i="1"/>
  <c r="AT219" i="1"/>
  <c r="AT213" i="1"/>
  <c r="AT203" i="1"/>
  <c r="AT198" i="1"/>
  <c r="AT194" i="1"/>
  <c r="AT190" i="1"/>
  <c r="AT186" i="1"/>
  <c r="AT182" i="1"/>
  <c r="AT177" i="1"/>
  <c r="AT173" i="1"/>
  <c r="AT169" i="1"/>
  <c r="AT160" i="1"/>
  <c r="AT255" i="1" s="1"/>
  <c r="AT159" i="1"/>
  <c r="AT153" i="1"/>
  <c r="AT138" i="1"/>
  <c r="AT137" i="1"/>
  <c r="AT136" i="1"/>
  <c r="AT129" i="1"/>
  <c r="AT126" i="1"/>
  <c r="AT122" i="1"/>
  <c r="AT119" i="1"/>
  <c r="AT116" i="1"/>
  <c r="AT111" i="1"/>
  <c r="AT92" i="1"/>
  <c r="AT91" i="1"/>
  <c r="AT90" i="1"/>
  <c r="AT89" i="1"/>
  <c r="AT63" i="1"/>
  <c r="AT58" i="1"/>
  <c r="AT54" i="1"/>
  <c r="AT45" i="1"/>
  <c r="AT35" i="1"/>
  <c r="AT264" i="1" s="1"/>
  <c r="AT30" i="1"/>
  <c r="AT25" i="1"/>
  <c r="AT19" i="1"/>
  <c r="AT18" i="1"/>
  <c r="AT17" i="1"/>
  <c r="W268" i="1"/>
  <c r="W267" i="1"/>
  <c r="W266" i="1"/>
  <c r="W265" i="1"/>
  <c r="W224" i="1"/>
  <c r="W217" i="1" s="1"/>
  <c r="W220" i="1"/>
  <c r="W219" i="1"/>
  <c r="W213" i="1"/>
  <c r="W206" i="1"/>
  <c r="W203" i="1"/>
  <c r="W198" i="1"/>
  <c r="W194" i="1"/>
  <c r="W190" i="1"/>
  <c r="W186" i="1"/>
  <c r="W182" i="1"/>
  <c r="W177" i="1"/>
  <c r="W173" i="1"/>
  <c r="W169" i="1"/>
  <c r="W161" i="1"/>
  <c r="W160" i="1"/>
  <c r="W255" i="1" s="1"/>
  <c r="W159" i="1"/>
  <c r="W153" i="1"/>
  <c r="W138" i="1"/>
  <c r="W137" i="1"/>
  <c r="W136" i="1"/>
  <c r="W129" i="1"/>
  <c r="W126" i="1"/>
  <c r="W122" i="1"/>
  <c r="W119" i="1"/>
  <c r="W116" i="1"/>
  <c r="W111" i="1"/>
  <c r="W92" i="1"/>
  <c r="W258" i="1" s="1"/>
  <c r="W91" i="1"/>
  <c r="W90" i="1"/>
  <c r="W89" i="1"/>
  <c r="W63" i="1"/>
  <c r="W58" i="1"/>
  <c r="W54" i="1"/>
  <c r="W45" i="1"/>
  <c r="W40" i="1"/>
  <c r="W35" i="1"/>
  <c r="W30" i="1"/>
  <c r="W25" i="1"/>
  <c r="W19" i="1"/>
  <c r="W18" i="1"/>
  <c r="W17" i="1"/>
  <c r="W261" i="1" l="1"/>
  <c r="BQ87" i="1"/>
  <c r="W257" i="1"/>
  <c r="AT261" i="1"/>
  <c r="BQ261" i="1"/>
  <c r="AT257" i="1"/>
  <c r="AT15" i="1"/>
  <c r="BQ257" i="1"/>
  <c r="W262" i="1"/>
  <c r="AT87" i="1"/>
  <c r="AT134" i="1"/>
  <c r="BQ262" i="1"/>
  <c r="W15" i="1"/>
  <c r="BQ263" i="1"/>
  <c r="W157" i="1"/>
  <c r="W256" i="1"/>
  <c r="AT157" i="1"/>
  <c r="BQ157" i="1"/>
  <c r="AT263" i="1"/>
  <c r="AT217" i="1"/>
  <c r="BQ134" i="1"/>
  <c r="W263" i="1"/>
  <c r="BQ15" i="1"/>
  <c r="BQ256" i="1"/>
  <c r="BQ264" i="1"/>
  <c r="AT256" i="1"/>
  <c r="AT258" i="1"/>
  <c r="AT262" i="1"/>
  <c r="W87" i="1"/>
  <c r="W134" i="1"/>
  <c r="W264" i="1"/>
  <c r="U268" i="1"/>
  <c r="U267" i="1"/>
  <c r="U266" i="1"/>
  <c r="U265" i="1"/>
  <c r="U249" i="1"/>
  <c r="U234" i="1"/>
  <c r="U224" i="1"/>
  <c r="U217" i="1" s="1"/>
  <c r="U220" i="1"/>
  <c r="U219" i="1"/>
  <c r="U213" i="1"/>
  <c r="U206" i="1"/>
  <c r="U203" i="1"/>
  <c r="U198" i="1"/>
  <c r="U194" i="1"/>
  <c r="U190" i="1"/>
  <c r="U186" i="1"/>
  <c r="U182" i="1"/>
  <c r="U177" i="1"/>
  <c r="U173" i="1"/>
  <c r="U169" i="1"/>
  <c r="U161" i="1"/>
  <c r="U160" i="1"/>
  <c r="U255" i="1" s="1"/>
  <c r="U159" i="1"/>
  <c r="U153" i="1"/>
  <c r="U138" i="1"/>
  <c r="U137" i="1"/>
  <c r="U136" i="1"/>
  <c r="U129" i="1"/>
  <c r="U126" i="1"/>
  <c r="U122" i="1"/>
  <c r="U119" i="1"/>
  <c r="U116" i="1"/>
  <c r="U111" i="1"/>
  <c r="U92" i="1"/>
  <c r="U258" i="1" s="1"/>
  <c r="U91" i="1"/>
  <c r="U90" i="1"/>
  <c r="U89" i="1"/>
  <c r="U63" i="1"/>
  <c r="U58" i="1"/>
  <c r="U54" i="1"/>
  <c r="U45" i="1"/>
  <c r="U40" i="1"/>
  <c r="U35" i="1"/>
  <c r="U30" i="1"/>
  <c r="U25" i="1"/>
  <c r="U19" i="1"/>
  <c r="U18" i="1"/>
  <c r="U17" i="1"/>
  <c r="W253" i="1" l="1"/>
  <c r="BQ253" i="1"/>
  <c r="BQ270" i="1" s="1"/>
  <c r="AT253" i="1"/>
  <c r="AT270" i="1" s="1"/>
  <c r="U15" i="1"/>
  <c r="U257" i="1"/>
  <c r="U157" i="1"/>
  <c r="U262" i="1"/>
  <c r="U256" i="1"/>
  <c r="U261" i="1"/>
  <c r="U263" i="1"/>
  <c r="U87" i="1"/>
  <c r="U134" i="1"/>
  <c r="U264" i="1"/>
  <c r="BO17" i="1"/>
  <c r="AR17" i="1"/>
  <c r="S17" i="1"/>
  <c r="S19" i="1"/>
  <c r="BP86" i="1"/>
  <c r="BR86" i="1" s="1"/>
  <c r="BT86" i="1" s="1"/>
  <c r="BV86" i="1" s="1"/>
  <c r="BX86" i="1" s="1"/>
  <c r="AS86" i="1"/>
  <c r="AU86" i="1" s="1"/>
  <c r="AW86" i="1" s="1"/>
  <c r="AY86" i="1" s="1"/>
  <c r="BA86" i="1" s="1"/>
  <c r="BC86" i="1" s="1"/>
  <c r="T86" i="1"/>
  <c r="V86" i="1" s="1"/>
  <c r="X86" i="1" s="1"/>
  <c r="Z86" i="1" s="1"/>
  <c r="AB86" i="1" s="1"/>
  <c r="AD86" i="1" s="1"/>
  <c r="AF86" i="1" s="1"/>
  <c r="U253" i="1" l="1"/>
  <c r="BP85" i="1"/>
  <c r="BR85" i="1" s="1"/>
  <c r="BT85" i="1" s="1"/>
  <c r="BV85" i="1" s="1"/>
  <c r="BX85" i="1" s="1"/>
  <c r="AS85" i="1"/>
  <c r="AU85" i="1" s="1"/>
  <c r="AW85" i="1" s="1"/>
  <c r="AY85" i="1" s="1"/>
  <c r="BA85" i="1" s="1"/>
  <c r="BC85" i="1" s="1"/>
  <c r="T85" i="1"/>
  <c r="V85" i="1" s="1"/>
  <c r="X85" i="1" s="1"/>
  <c r="Z85" i="1" s="1"/>
  <c r="AB85" i="1" s="1"/>
  <c r="AD85" i="1" s="1"/>
  <c r="AF85" i="1" s="1"/>
  <c r="BO159" i="1" l="1"/>
  <c r="AR159" i="1"/>
  <c r="S159" i="1"/>
  <c r="BP210" i="1"/>
  <c r="BR210" i="1" s="1"/>
  <c r="BT210" i="1" s="1"/>
  <c r="BV210" i="1" s="1"/>
  <c r="BX210" i="1" s="1"/>
  <c r="AS210" i="1"/>
  <c r="AU210" i="1" s="1"/>
  <c r="AW210" i="1" s="1"/>
  <c r="AY210" i="1" s="1"/>
  <c r="BA210" i="1" s="1"/>
  <c r="BC210" i="1" s="1"/>
  <c r="T210" i="1"/>
  <c r="V210" i="1" s="1"/>
  <c r="X210" i="1" s="1"/>
  <c r="Z210" i="1" s="1"/>
  <c r="AB210" i="1" s="1"/>
  <c r="AD210" i="1" s="1"/>
  <c r="AF210" i="1" s="1"/>
  <c r="BO268" i="1" l="1"/>
  <c r="BO267" i="1"/>
  <c r="BO266" i="1"/>
  <c r="BO265" i="1"/>
  <c r="BO249" i="1"/>
  <c r="BO234" i="1"/>
  <c r="BO224" i="1"/>
  <c r="BO217" i="1" s="1"/>
  <c r="BO220" i="1"/>
  <c r="BO219" i="1"/>
  <c r="BO213" i="1"/>
  <c r="BO203" i="1"/>
  <c r="BO198" i="1"/>
  <c r="BO194" i="1"/>
  <c r="BO190" i="1"/>
  <c r="BO186" i="1"/>
  <c r="BO182" i="1"/>
  <c r="BO177" i="1"/>
  <c r="BO173" i="1"/>
  <c r="BO169" i="1"/>
  <c r="BO160" i="1"/>
  <c r="BO255" i="1" s="1"/>
  <c r="BO153" i="1"/>
  <c r="BO138" i="1"/>
  <c r="BO137" i="1"/>
  <c r="BO136" i="1"/>
  <c r="BO122" i="1"/>
  <c r="BO119" i="1"/>
  <c r="BO116" i="1"/>
  <c r="BO111" i="1"/>
  <c r="BO92" i="1"/>
  <c r="BO91" i="1"/>
  <c r="BO90" i="1"/>
  <c r="BO89" i="1"/>
  <c r="BO63" i="1"/>
  <c r="BO58" i="1"/>
  <c r="BO54" i="1"/>
  <c r="BO45" i="1"/>
  <c r="BO35" i="1"/>
  <c r="BO264" i="1" s="1"/>
  <c r="BO30" i="1"/>
  <c r="BO19" i="1"/>
  <c r="BO18" i="1"/>
  <c r="AR268" i="1"/>
  <c r="AR267" i="1"/>
  <c r="AR266" i="1"/>
  <c r="AR265" i="1"/>
  <c r="AR249" i="1"/>
  <c r="AR234" i="1"/>
  <c r="AR224" i="1"/>
  <c r="AR217" i="1" s="1"/>
  <c r="AR220" i="1"/>
  <c r="AR219" i="1"/>
  <c r="AR213" i="1"/>
  <c r="AR203" i="1"/>
  <c r="AR198" i="1"/>
  <c r="AR194" i="1"/>
  <c r="AR190" i="1"/>
  <c r="AR186" i="1"/>
  <c r="AR182" i="1"/>
  <c r="AR177" i="1"/>
  <c r="AR173" i="1"/>
  <c r="AR169" i="1"/>
  <c r="AR160" i="1"/>
  <c r="AR255" i="1" s="1"/>
  <c r="AR153" i="1"/>
  <c r="AR138" i="1"/>
  <c r="AR137" i="1"/>
  <c r="AR136" i="1"/>
  <c r="AR129" i="1"/>
  <c r="AR126" i="1"/>
  <c r="AR122" i="1"/>
  <c r="AR119" i="1"/>
  <c r="AR116" i="1"/>
  <c r="AR111" i="1"/>
  <c r="AR92" i="1"/>
  <c r="AR258" i="1" s="1"/>
  <c r="AR91" i="1"/>
  <c r="AR90" i="1"/>
  <c r="AR89" i="1"/>
  <c r="AR63" i="1"/>
  <c r="AR58" i="1"/>
  <c r="AR54" i="1"/>
  <c r="AR45" i="1"/>
  <c r="AR35" i="1"/>
  <c r="AR30" i="1"/>
  <c r="AR25" i="1"/>
  <c r="AR19" i="1"/>
  <c r="AR18" i="1"/>
  <c r="S268" i="1"/>
  <c r="S267" i="1"/>
  <c r="S266" i="1"/>
  <c r="S265" i="1"/>
  <c r="S249" i="1"/>
  <c r="S234" i="1"/>
  <c r="S224" i="1"/>
  <c r="S217" i="1" s="1"/>
  <c r="S220" i="1"/>
  <c r="S219" i="1"/>
  <c r="S213" i="1"/>
  <c r="S206" i="1"/>
  <c r="S203" i="1"/>
  <c r="S198" i="1"/>
  <c r="S194" i="1"/>
  <c r="S190" i="1"/>
  <c r="S186" i="1"/>
  <c r="S182" i="1"/>
  <c r="S177" i="1"/>
  <c r="S173" i="1"/>
  <c r="S169" i="1"/>
  <c r="S161" i="1"/>
  <c r="S160" i="1"/>
  <c r="S255" i="1" s="1"/>
  <c r="S153" i="1"/>
  <c r="S138" i="1"/>
  <c r="S137" i="1"/>
  <c r="S136" i="1"/>
  <c r="S129" i="1"/>
  <c r="S126" i="1"/>
  <c r="S122" i="1"/>
  <c r="S119" i="1"/>
  <c r="S116" i="1"/>
  <c r="S111" i="1"/>
  <c r="S92" i="1"/>
  <c r="S258" i="1" s="1"/>
  <c r="S91" i="1"/>
  <c r="S90" i="1"/>
  <c r="S89" i="1"/>
  <c r="S63" i="1"/>
  <c r="S58" i="1"/>
  <c r="S54" i="1"/>
  <c r="S45" i="1"/>
  <c r="S40" i="1"/>
  <c r="S35" i="1"/>
  <c r="S30" i="1"/>
  <c r="S25" i="1"/>
  <c r="S18" i="1"/>
  <c r="BO257" i="1" l="1"/>
  <c r="S261" i="1"/>
  <c r="S15" i="1"/>
  <c r="BO261" i="1"/>
  <c r="BO15" i="1"/>
  <c r="AR15" i="1"/>
  <c r="AR261" i="1"/>
  <c r="S257" i="1"/>
  <c r="S157" i="1"/>
  <c r="BO263" i="1"/>
  <c r="S262" i="1"/>
  <c r="S263" i="1"/>
  <c r="S264" i="1"/>
  <c r="AR157" i="1"/>
  <c r="AR257" i="1"/>
  <c r="AR262" i="1"/>
  <c r="AR263" i="1"/>
  <c r="BO134" i="1"/>
  <c r="S87" i="1"/>
  <c r="BO157" i="1"/>
  <c r="BO256" i="1"/>
  <c r="BO87" i="1"/>
  <c r="BO258" i="1"/>
  <c r="BO262" i="1"/>
  <c r="AR134" i="1"/>
  <c r="AR87" i="1"/>
  <c r="AR256" i="1"/>
  <c r="AR264" i="1"/>
  <c r="S256" i="1"/>
  <c r="S134" i="1"/>
  <c r="Q113" i="1"/>
  <c r="BO253" i="1" l="1"/>
  <c r="BO270" i="1" s="1"/>
  <c r="AR253" i="1"/>
  <c r="AR270" i="1" s="1"/>
  <c r="S253" i="1"/>
  <c r="Q268" i="1"/>
  <c r="Q267" i="1"/>
  <c r="Q266" i="1"/>
  <c r="Q265" i="1"/>
  <c r="Q249" i="1"/>
  <c r="Q234" i="1"/>
  <c r="Q224" i="1"/>
  <c r="Q217" i="1" s="1"/>
  <c r="Q220" i="1"/>
  <c r="Q219" i="1"/>
  <c r="Q213" i="1"/>
  <c r="Q206" i="1"/>
  <c r="Q203" i="1"/>
  <c r="Q198" i="1"/>
  <c r="Q194" i="1"/>
  <c r="Q190" i="1"/>
  <c r="Q186" i="1"/>
  <c r="Q182" i="1"/>
  <c r="Q177" i="1"/>
  <c r="Q173" i="1"/>
  <c r="Q169" i="1"/>
  <c r="Q161" i="1"/>
  <c r="Q160" i="1"/>
  <c r="Q255" i="1" s="1"/>
  <c r="Q159" i="1"/>
  <c r="Q153" i="1"/>
  <c r="Q138" i="1"/>
  <c r="Q137" i="1"/>
  <c r="Q136" i="1"/>
  <c r="Q129" i="1"/>
  <c r="Q126" i="1"/>
  <c r="Q122" i="1"/>
  <c r="Q119" i="1"/>
  <c r="Q116" i="1"/>
  <c r="Q111" i="1"/>
  <c r="Q92" i="1"/>
  <c r="Q258" i="1" s="1"/>
  <c r="Q91" i="1"/>
  <c r="Q90" i="1"/>
  <c r="Q89" i="1"/>
  <c r="Q63" i="1"/>
  <c r="Q58" i="1"/>
  <c r="Q54" i="1"/>
  <c r="Q45" i="1"/>
  <c r="Q40" i="1"/>
  <c r="Q35" i="1"/>
  <c r="Q30" i="1"/>
  <c r="Q25" i="1"/>
  <c r="Q19" i="1"/>
  <c r="Q18" i="1"/>
  <c r="Q17" i="1"/>
  <c r="Q264" i="1" l="1"/>
  <c r="Q257" i="1"/>
  <c r="Q261" i="1"/>
  <c r="Q15" i="1"/>
  <c r="Q134" i="1"/>
  <c r="Q262" i="1"/>
  <c r="Q87" i="1"/>
  <c r="Q157" i="1"/>
  <c r="Q263" i="1"/>
  <c r="Q256" i="1"/>
  <c r="BM268" i="1"/>
  <c r="AP268" i="1"/>
  <c r="O268" i="1"/>
  <c r="BM213" i="1"/>
  <c r="AP213" i="1"/>
  <c r="O213" i="1"/>
  <c r="Q253" i="1" l="1"/>
  <c r="BN216" i="1"/>
  <c r="BP216" i="1" s="1"/>
  <c r="BR216" i="1" s="1"/>
  <c r="BT216" i="1" s="1"/>
  <c r="BV216" i="1" s="1"/>
  <c r="BX216" i="1" s="1"/>
  <c r="AQ216" i="1"/>
  <c r="AS216" i="1" s="1"/>
  <c r="AU216" i="1" s="1"/>
  <c r="AW216" i="1" s="1"/>
  <c r="AY216" i="1" s="1"/>
  <c r="BA216" i="1" s="1"/>
  <c r="BC216" i="1" s="1"/>
  <c r="P216" i="1"/>
  <c r="R216" i="1" s="1"/>
  <c r="T216" i="1" s="1"/>
  <c r="V216" i="1" s="1"/>
  <c r="X216" i="1" s="1"/>
  <c r="Z216" i="1" s="1"/>
  <c r="AB216" i="1" s="1"/>
  <c r="AD216" i="1" s="1"/>
  <c r="AF216" i="1" s="1"/>
  <c r="O179" i="1"/>
  <c r="O113" i="1"/>
  <c r="O200" i="1"/>
  <c r="O201" i="1"/>
  <c r="BM17" i="1" l="1"/>
  <c r="AP17" i="1"/>
  <c r="O17" i="1"/>
  <c r="BN83" i="1"/>
  <c r="BP83" i="1" s="1"/>
  <c r="BR83" i="1" s="1"/>
  <c r="BT83" i="1" s="1"/>
  <c r="BV83" i="1" s="1"/>
  <c r="BX83" i="1" s="1"/>
  <c r="BN84" i="1"/>
  <c r="BP84" i="1" s="1"/>
  <c r="BR84" i="1" s="1"/>
  <c r="BT84" i="1" s="1"/>
  <c r="BV84" i="1" s="1"/>
  <c r="BX84" i="1" s="1"/>
  <c r="AQ83" i="1"/>
  <c r="AS83" i="1" s="1"/>
  <c r="AU83" i="1" s="1"/>
  <c r="AW83" i="1" s="1"/>
  <c r="AY83" i="1" s="1"/>
  <c r="BA83" i="1" s="1"/>
  <c r="BC83" i="1" s="1"/>
  <c r="AQ84" i="1"/>
  <c r="AS84" i="1" s="1"/>
  <c r="AU84" i="1" s="1"/>
  <c r="AW84" i="1" s="1"/>
  <c r="AY84" i="1" s="1"/>
  <c r="BA84" i="1" s="1"/>
  <c r="BC84" i="1" s="1"/>
  <c r="P83" i="1"/>
  <c r="R83" i="1" s="1"/>
  <c r="T83" i="1" s="1"/>
  <c r="V83" i="1" s="1"/>
  <c r="X83" i="1" s="1"/>
  <c r="Z83" i="1" s="1"/>
  <c r="AB83" i="1" s="1"/>
  <c r="AD83" i="1" s="1"/>
  <c r="AF83" i="1" s="1"/>
  <c r="P84" i="1"/>
  <c r="R84" i="1" s="1"/>
  <c r="T84" i="1" s="1"/>
  <c r="V84" i="1" s="1"/>
  <c r="X84" i="1" s="1"/>
  <c r="Z84" i="1" s="1"/>
  <c r="AB84" i="1" s="1"/>
  <c r="AD84" i="1" s="1"/>
  <c r="AF84" i="1" s="1"/>
  <c r="P24" i="1" l="1"/>
  <c r="R24" i="1" s="1"/>
  <c r="T24" i="1" s="1"/>
  <c r="V24" i="1" s="1"/>
  <c r="X24" i="1" s="1"/>
  <c r="Z24" i="1" s="1"/>
  <c r="AB24" i="1" s="1"/>
  <c r="AD24" i="1" s="1"/>
  <c r="AF24" i="1" s="1"/>
  <c r="BN24" i="1"/>
  <c r="BP24" i="1" s="1"/>
  <c r="BR24" i="1" s="1"/>
  <c r="BT24" i="1" s="1"/>
  <c r="BV24" i="1" s="1"/>
  <c r="BX24" i="1" s="1"/>
  <c r="AQ24" i="1"/>
  <c r="AS24" i="1" s="1"/>
  <c r="AU24" i="1" s="1"/>
  <c r="AW24" i="1" s="1"/>
  <c r="AY24" i="1" s="1"/>
  <c r="BA24" i="1" s="1"/>
  <c r="BC24" i="1" s="1"/>
  <c r="BM267" i="1" l="1"/>
  <c r="BM266" i="1"/>
  <c r="BM265" i="1"/>
  <c r="BM249" i="1"/>
  <c r="BM234" i="1"/>
  <c r="BM224" i="1"/>
  <c r="BM217" i="1" s="1"/>
  <c r="BM220" i="1"/>
  <c r="BM219" i="1"/>
  <c r="BM203" i="1"/>
  <c r="BM198" i="1"/>
  <c r="BM194" i="1"/>
  <c r="BM190" i="1"/>
  <c r="BM186" i="1"/>
  <c r="BM182" i="1"/>
  <c r="BM177" i="1"/>
  <c r="BM173" i="1"/>
  <c r="BM169" i="1"/>
  <c r="BM160" i="1"/>
  <c r="BM255" i="1" s="1"/>
  <c r="BM159" i="1"/>
  <c r="BM153" i="1"/>
  <c r="BM138" i="1"/>
  <c r="BM137" i="1"/>
  <c r="BM136" i="1"/>
  <c r="BM122" i="1"/>
  <c r="BM119" i="1"/>
  <c r="BM116" i="1"/>
  <c r="BM111" i="1"/>
  <c r="BM92" i="1"/>
  <c r="BM258" i="1" s="1"/>
  <c r="BM91" i="1"/>
  <c r="BM90" i="1"/>
  <c r="BM89" i="1"/>
  <c r="BM63" i="1"/>
  <c r="BM58" i="1"/>
  <c r="BM54" i="1"/>
  <c r="BM45" i="1"/>
  <c r="BM35" i="1"/>
  <c r="BM264" i="1" s="1"/>
  <c r="BM30" i="1"/>
  <c r="BM19" i="1"/>
  <c r="BM18" i="1"/>
  <c r="AP267" i="1"/>
  <c r="AP266" i="1"/>
  <c r="AP265" i="1"/>
  <c r="AP249" i="1"/>
  <c r="AP234" i="1"/>
  <c r="AP224" i="1"/>
  <c r="AP217" i="1" s="1"/>
  <c r="AP220" i="1"/>
  <c r="AP219" i="1"/>
  <c r="AP203" i="1"/>
  <c r="AP198" i="1"/>
  <c r="AP194" i="1"/>
  <c r="AP190" i="1"/>
  <c r="AP186" i="1"/>
  <c r="AP182" i="1"/>
  <c r="AP177" i="1"/>
  <c r="AP173" i="1"/>
  <c r="AP169" i="1"/>
  <c r="AP160" i="1"/>
  <c r="AP255" i="1" s="1"/>
  <c r="AP159" i="1"/>
  <c r="AP153" i="1"/>
  <c r="AP138" i="1"/>
  <c r="AP137" i="1"/>
  <c r="AP136" i="1"/>
  <c r="AP129" i="1"/>
  <c r="AP126" i="1"/>
  <c r="AP122" i="1"/>
  <c r="AP119" i="1"/>
  <c r="AP116" i="1"/>
  <c r="AP111" i="1"/>
  <c r="AP92" i="1"/>
  <c r="AP258" i="1" s="1"/>
  <c r="AP91" i="1"/>
  <c r="AP90" i="1"/>
  <c r="AP89" i="1"/>
  <c r="AP63" i="1"/>
  <c r="AP58" i="1"/>
  <c r="AP54" i="1"/>
  <c r="AP45" i="1"/>
  <c r="AP35" i="1"/>
  <c r="AP264" i="1" s="1"/>
  <c r="AP30" i="1"/>
  <c r="AP25" i="1"/>
  <c r="AP19" i="1"/>
  <c r="AP18" i="1"/>
  <c r="O267" i="1"/>
  <c r="O266" i="1"/>
  <c r="O265" i="1"/>
  <c r="O249" i="1"/>
  <c r="O234" i="1"/>
  <c r="O224" i="1"/>
  <c r="O217" i="1" s="1"/>
  <c r="O220" i="1"/>
  <c r="O219" i="1"/>
  <c r="O206" i="1"/>
  <c r="O203" i="1"/>
  <c r="O198" i="1"/>
  <c r="O194" i="1"/>
  <c r="O190" i="1"/>
  <c r="O186" i="1"/>
  <c r="O182" i="1"/>
  <c r="O177" i="1"/>
  <c r="O173" i="1"/>
  <c r="O169" i="1"/>
  <c r="O161" i="1"/>
  <c r="O160" i="1"/>
  <c r="O255" i="1" s="1"/>
  <c r="O159" i="1"/>
  <c r="O153" i="1"/>
  <c r="O138" i="1"/>
  <c r="O137" i="1"/>
  <c r="O136" i="1"/>
  <c r="O129" i="1"/>
  <c r="O126" i="1"/>
  <c r="O122" i="1"/>
  <c r="O119" i="1"/>
  <c r="O116" i="1"/>
  <c r="O111" i="1"/>
  <c r="O92" i="1"/>
  <c r="O91" i="1"/>
  <c r="O90" i="1"/>
  <c r="O89" i="1"/>
  <c r="O63" i="1"/>
  <c r="O58" i="1"/>
  <c r="O54" i="1"/>
  <c r="O45" i="1"/>
  <c r="O40" i="1"/>
  <c r="O35" i="1"/>
  <c r="O30" i="1"/>
  <c r="O25" i="1"/>
  <c r="O19" i="1"/>
  <c r="O18" i="1"/>
  <c r="O264" i="1" l="1"/>
  <c r="AP261" i="1"/>
  <c r="AP15" i="1"/>
  <c r="BM261" i="1"/>
  <c r="BM15" i="1"/>
  <c r="O15" i="1"/>
  <c r="O261" i="1"/>
  <c r="BM87" i="1"/>
  <c r="AP257" i="1"/>
  <c r="AP157" i="1"/>
  <c r="BM257" i="1"/>
  <c r="O257" i="1"/>
  <c r="AP263" i="1"/>
  <c r="AP134" i="1"/>
  <c r="BM262" i="1"/>
  <c r="AP262" i="1"/>
  <c r="AP87" i="1"/>
  <c r="BM256" i="1"/>
  <c r="BM134" i="1"/>
  <c r="BM263" i="1"/>
  <c r="BM157" i="1"/>
  <c r="AP256" i="1"/>
  <c r="O263" i="1"/>
  <c r="O87" i="1"/>
  <c r="O256" i="1"/>
  <c r="O258" i="1"/>
  <c r="O262" i="1"/>
  <c r="O134" i="1"/>
  <c r="O157" i="1"/>
  <c r="M268" i="1"/>
  <c r="M267" i="1"/>
  <c r="M266" i="1"/>
  <c r="M265" i="1"/>
  <c r="M249" i="1"/>
  <c r="M234" i="1"/>
  <c r="M224" i="1"/>
  <c r="M220" i="1"/>
  <c r="M219" i="1"/>
  <c r="M213" i="1"/>
  <c r="M206" i="1"/>
  <c r="M203" i="1"/>
  <c r="M200" i="1"/>
  <c r="M198" i="1" s="1"/>
  <c r="M194" i="1"/>
  <c r="M190" i="1"/>
  <c r="M186" i="1"/>
  <c r="M182" i="1"/>
  <c r="M177" i="1"/>
  <c r="M173" i="1"/>
  <c r="M169" i="1"/>
  <c r="M161" i="1"/>
  <c r="M160" i="1"/>
  <c r="M255" i="1" s="1"/>
  <c r="M159" i="1"/>
  <c r="M153" i="1"/>
  <c r="M138" i="1"/>
  <c r="M137" i="1"/>
  <c r="M136" i="1"/>
  <c r="M129" i="1"/>
  <c r="M126" i="1"/>
  <c r="M122" i="1"/>
  <c r="M119" i="1"/>
  <c r="M116" i="1"/>
  <c r="M111" i="1"/>
  <c r="M92" i="1"/>
  <c r="M91" i="1"/>
  <c r="M90" i="1"/>
  <c r="M89" i="1"/>
  <c r="M63" i="1"/>
  <c r="M58" i="1"/>
  <c r="M54" i="1"/>
  <c r="M45" i="1"/>
  <c r="M40" i="1"/>
  <c r="M35" i="1"/>
  <c r="M30" i="1"/>
  <c r="M25" i="1"/>
  <c r="M19" i="1"/>
  <c r="M18" i="1"/>
  <c r="M17" i="1"/>
  <c r="M264" i="1" l="1"/>
  <c r="BM253" i="1"/>
  <c r="BM270" i="1" s="1"/>
  <c r="M157" i="1"/>
  <c r="AP253" i="1"/>
  <c r="AP270" i="1" s="1"/>
  <c r="O253" i="1"/>
  <c r="M257" i="1"/>
  <c r="M217" i="1"/>
  <c r="M261" i="1"/>
  <c r="M263" i="1"/>
  <c r="M15" i="1"/>
  <c r="M87" i="1"/>
  <c r="M256" i="1"/>
  <c r="M258" i="1"/>
  <c r="M262" i="1"/>
  <c r="M134" i="1"/>
  <c r="K200" i="1"/>
  <c r="M253" i="1" l="1"/>
  <c r="BL161" i="1"/>
  <c r="BN161" i="1" s="1"/>
  <c r="BP161" i="1" s="1"/>
  <c r="BR161" i="1" s="1"/>
  <c r="BT161" i="1" s="1"/>
  <c r="BV161" i="1" s="1"/>
  <c r="BX161" i="1" s="1"/>
  <c r="AO161" i="1"/>
  <c r="AQ161" i="1" s="1"/>
  <c r="AS161" i="1" s="1"/>
  <c r="AU161" i="1" s="1"/>
  <c r="AW161" i="1" s="1"/>
  <c r="AY161" i="1" s="1"/>
  <c r="BA161" i="1" s="1"/>
  <c r="BC161" i="1" s="1"/>
  <c r="K159" i="1"/>
  <c r="K160" i="1"/>
  <c r="K161" i="1"/>
  <c r="L161" i="1" s="1"/>
  <c r="N161" i="1" s="1"/>
  <c r="P161" i="1" s="1"/>
  <c r="R161" i="1" s="1"/>
  <c r="T161" i="1" s="1"/>
  <c r="V161" i="1" s="1"/>
  <c r="X161" i="1" s="1"/>
  <c r="Z161" i="1" s="1"/>
  <c r="AB161" i="1" s="1"/>
  <c r="AD161" i="1" s="1"/>
  <c r="AF161" i="1" s="1"/>
  <c r="BL208" i="1" l="1"/>
  <c r="BN208" i="1" s="1"/>
  <c r="BP208" i="1" s="1"/>
  <c r="BR208" i="1" s="1"/>
  <c r="BT208" i="1" s="1"/>
  <c r="BV208" i="1" s="1"/>
  <c r="BX208" i="1" s="1"/>
  <c r="BL209" i="1"/>
  <c r="BN209" i="1" s="1"/>
  <c r="BP209" i="1" s="1"/>
  <c r="BR209" i="1" s="1"/>
  <c r="BT209" i="1" s="1"/>
  <c r="BV209" i="1" s="1"/>
  <c r="BX209" i="1" s="1"/>
  <c r="AO208" i="1"/>
  <c r="AQ208" i="1" s="1"/>
  <c r="AS208" i="1" s="1"/>
  <c r="AU208" i="1" s="1"/>
  <c r="AW208" i="1" s="1"/>
  <c r="AY208" i="1" s="1"/>
  <c r="BA208" i="1" s="1"/>
  <c r="BC208" i="1" s="1"/>
  <c r="AO209" i="1"/>
  <c r="AQ209" i="1" s="1"/>
  <c r="AS209" i="1" s="1"/>
  <c r="AU209" i="1" s="1"/>
  <c r="AW209" i="1" s="1"/>
  <c r="AY209" i="1" s="1"/>
  <c r="BA209" i="1" s="1"/>
  <c r="BC209" i="1" s="1"/>
  <c r="K206" i="1"/>
  <c r="H208" i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H209" i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K198" i="1" l="1"/>
  <c r="AN198" i="1"/>
  <c r="BK198" i="1"/>
  <c r="BL202" i="1"/>
  <c r="BN202" i="1" s="1"/>
  <c r="BP202" i="1" s="1"/>
  <c r="BR202" i="1" s="1"/>
  <c r="BT202" i="1" s="1"/>
  <c r="BV202" i="1" s="1"/>
  <c r="BX202" i="1" s="1"/>
  <c r="AO202" i="1"/>
  <c r="AQ202" i="1" s="1"/>
  <c r="AS202" i="1" s="1"/>
  <c r="AU202" i="1" s="1"/>
  <c r="AW202" i="1" s="1"/>
  <c r="AY202" i="1" s="1"/>
  <c r="BA202" i="1" s="1"/>
  <c r="BC202" i="1" s="1"/>
  <c r="L202" i="1"/>
  <c r="N202" i="1" s="1"/>
  <c r="P202" i="1" s="1"/>
  <c r="R202" i="1" s="1"/>
  <c r="T202" i="1" s="1"/>
  <c r="V202" i="1" s="1"/>
  <c r="X202" i="1" s="1"/>
  <c r="Z202" i="1" s="1"/>
  <c r="AB202" i="1" s="1"/>
  <c r="AD202" i="1" s="1"/>
  <c r="AF202" i="1" s="1"/>
  <c r="BK153" i="1" l="1"/>
  <c r="AN153" i="1"/>
  <c r="K153" i="1"/>
  <c r="K268" i="1" l="1"/>
  <c r="K267" i="1"/>
  <c r="K266" i="1"/>
  <c r="K265" i="1"/>
  <c r="K249" i="1"/>
  <c r="K234" i="1"/>
  <c r="K224" i="1"/>
  <c r="K220" i="1"/>
  <c r="K219" i="1"/>
  <c r="K213" i="1"/>
  <c r="K203" i="1"/>
  <c r="K194" i="1"/>
  <c r="K190" i="1"/>
  <c r="K186" i="1"/>
  <c r="K182" i="1"/>
  <c r="K177" i="1"/>
  <c r="K173" i="1"/>
  <c r="K169" i="1"/>
  <c r="K255" i="1"/>
  <c r="K138" i="1"/>
  <c r="K137" i="1"/>
  <c r="K136" i="1"/>
  <c r="K129" i="1"/>
  <c r="K126" i="1"/>
  <c r="K122" i="1"/>
  <c r="K119" i="1"/>
  <c r="K116" i="1"/>
  <c r="K111" i="1"/>
  <c r="K92" i="1"/>
  <c r="K258" i="1" s="1"/>
  <c r="K91" i="1"/>
  <c r="K90" i="1"/>
  <c r="K89" i="1"/>
  <c r="K63" i="1"/>
  <c r="K58" i="1"/>
  <c r="K54" i="1"/>
  <c r="K45" i="1"/>
  <c r="K40" i="1"/>
  <c r="K35" i="1"/>
  <c r="K30" i="1"/>
  <c r="K25" i="1"/>
  <c r="K19" i="1"/>
  <c r="K18" i="1"/>
  <c r="K17" i="1"/>
  <c r="BK268" i="1"/>
  <c r="BK267" i="1"/>
  <c r="BK266" i="1"/>
  <c r="BK249" i="1"/>
  <c r="BK234" i="1"/>
  <c r="BK224" i="1"/>
  <c r="BK220" i="1"/>
  <c r="BK219" i="1"/>
  <c r="BK203" i="1"/>
  <c r="BK194" i="1"/>
  <c r="BK190" i="1"/>
  <c r="BK186" i="1"/>
  <c r="BK182" i="1"/>
  <c r="BK177" i="1"/>
  <c r="BK173" i="1"/>
  <c r="BK169" i="1"/>
  <c r="BK160" i="1"/>
  <c r="BK255" i="1" s="1"/>
  <c r="BK159" i="1"/>
  <c r="BK138" i="1"/>
  <c r="BK137" i="1"/>
  <c r="BK136" i="1"/>
  <c r="BK122" i="1"/>
  <c r="BK119" i="1"/>
  <c r="BK116" i="1"/>
  <c r="BK111" i="1"/>
  <c r="BK92" i="1"/>
  <c r="BK258" i="1" s="1"/>
  <c r="BK91" i="1"/>
  <c r="BK90" i="1"/>
  <c r="BK89" i="1"/>
  <c r="BK63" i="1"/>
  <c r="BK58" i="1"/>
  <c r="BK54" i="1"/>
  <c r="BK45" i="1"/>
  <c r="BK35" i="1"/>
  <c r="BK264" i="1" s="1"/>
  <c r="BK30" i="1"/>
  <c r="BK19" i="1"/>
  <c r="BK18" i="1"/>
  <c r="BK17" i="1"/>
  <c r="AN268" i="1"/>
  <c r="AN267" i="1"/>
  <c r="AN266" i="1"/>
  <c r="AN265" i="1"/>
  <c r="AN249" i="1"/>
  <c r="AN234" i="1"/>
  <c r="AN224" i="1"/>
  <c r="AN217" i="1" s="1"/>
  <c r="AN220" i="1"/>
  <c r="AN219" i="1"/>
  <c r="AN213" i="1"/>
  <c r="AN203" i="1"/>
  <c r="AN194" i="1"/>
  <c r="AN190" i="1"/>
  <c r="AN186" i="1"/>
  <c r="AN182" i="1"/>
  <c r="AN177" i="1"/>
  <c r="AN173" i="1"/>
  <c r="AN169" i="1"/>
  <c r="AN160" i="1"/>
  <c r="AN255" i="1" s="1"/>
  <c r="AN159" i="1"/>
  <c r="AN138" i="1"/>
  <c r="AN137" i="1"/>
  <c r="AN136" i="1"/>
  <c r="AN129" i="1"/>
  <c r="AN126" i="1"/>
  <c r="AN122" i="1"/>
  <c r="AN119" i="1"/>
  <c r="AN116" i="1"/>
  <c r="AN111" i="1"/>
  <c r="AN92" i="1"/>
  <c r="AN258" i="1" s="1"/>
  <c r="AN91" i="1"/>
  <c r="AN90" i="1"/>
  <c r="AN89" i="1"/>
  <c r="AN63" i="1"/>
  <c r="AN58" i="1"/>
  <c r="AN54" i="1"/>
  <c r="AN45" i="1"/>
  <c r="AN35" i="1"/>
  <c r="AN264" i="1" s="1"/>
  <c r="AN30" i="1"/>
  <c r="AN25" i="1"/>
  <c r="AN19" i="1"/>
  <c r="AN18" i="1"/>
  <c r="AN17" i="1"/>
  <c r="AN257" i="1" l="1"/>
  <c r="BK257" i="1"/>
  <c r="K257" i="1"/>
  <c r="K157" i="1"/>
  <c r="AN87" i="1"/>
  <c r="BK262" i="1"/>
  <c r="AN261" i="1"/>
  <c r="AN263" i="1"/>
  <c r="BK261" i="1"/>
  <c r="K134" i="1"/>
  <c r="AN157" i="1"/>
  <c r="K262" i="1"/>
  <c r="K87" i="1"/>
  <c r="AN256" i="1"/>
  <c r="AN262" i="1"/>
  <c r="BK157" i="1"/>
  <c r="K264" i="1"/>
  <c r="BK87" i="1"/>
  <c r="BK263" i="1"/>
  <c r="K261" i="1"/>
  <c r="K263" i="1"/>
  <c r="BK217" i="1"/>
  <c r="K256" i="1"/>
  <c r="K217" i="1"/>
  <c r="K15" i="1"/>
  <c r="BK15" i="1"/>
  <c r="BK256" i="1"/>
  <c r="BK134" i="1"/>
  <c r="AN15" i="1"/>
  <c r="AN134" i="1"/>
  <c r="I47" i="1"/>
  <c r="K253" i="1" l="1"/>
  <c r="AN253" i="1"/>
  <c r="AN270" i="1" s="1"/>
  <c r="BI268" i="1"/>
  <c r="BI267" i="1"/>
  <c r="BI266" i="1"/>
  <c r="BI249" i="1"/>
  <c r="BI234" i="1"/>
  <c r="BI224" i="1"/>
  <c r="BI217" i="1" s="1"/>
  <c r="BI220" i="1"/>
  <c r="BI219" i="1"/>
  <c r="BI203" i="1"/>
  <c r="BI198" i="1"/>
  <c r="BI194" i="1"/>
  <c r="BI190" i="1"/>
  <c r="BI186" i="1"/>
  <c r="BI182" i="1"/>
  <c r="BI177" i="1"/>
  <c r="BI173" i="1"/>
  <c r="BI169" i="1"/>
  <c r="BI160" i="1"/>
  <c r="BI255" i="1" s="1"/>
  <c r="BI159" i="1"/>
  <c r="BI138" i="1"/>
  <c r="BI134" i="1" s="1"/>
  <c r="BI137" i="1"/>
  <c r="BI136" i="1"/>
  <c r="BI122" i="1"/>
  <c r="BI119" i="1"/>
  <c r="BI116" i="1"/>
  <c r="BI111" i="1"/>
  <c r="BI92" i="1"/>
  <c r="BI258" i="1" s="1"/>
  <c r="BI91" i="1"/>
  <c r="BI90" i="1"/>
  <c r="BI89" i="1"/>
  <c r="BI63" i="1"/>
  <c r="BI58" i="1"/>
  <c r="BI54" i="1"/>
  <c r="BI45" i="1"/>
  <c r="BI35" i="1"/>
  <c r="BI264" i="1" s="1"/>
  <c r="BI30" i="1"/>
  <c r="BI19" i="1"/>
  <c r="BI18" i="1"/>
  <c r="BI17" i="1"/>
  <c r="AL268" i="1"/>
  <c r="AL267" i="1"/>
  <c r="AL266" i="1"/>
  <c r="AL265" i="1"/>
  <c r="AL249" i="1"/>
  <c r="AL234" i="1"/>
  <c r="AL224" i="1"/>
  <c r="AL217" i="1" s="1"/>
  <c r="AL220" i="1"/>
  <c r="AL219" i="1"/>
  <c r="AL213" i="1"/>
  <c r="AL203" i="1"/>
  <c r="AL198" i="1"/>
  <c r="AL194" i="1"/>
  <c r="AL190" i="1"/>
  <c r="AL186" i="1"/>
  <c r="AL182" i="1"/>
  <c r="AL177" i="1"/>
  <c r="AL173" i="1"/>
  <c r="AL169" i="1"/>
  <c r="AL160" i="1"/>
  <c r="AL255" i="1" s="1"/>
  <c r="AL159" i="1"/>
  <c r="AL153" i="1"/>
  <c r="AL138" i="1"/>
  <c r="AL137" i="1"/>
  <c r="AL136" i="1"/>
  <c r="AL129" i="1"/>
  <c r="AL126" i="1"/>
  <c r="AL122" i="1"/>
  <c r="AL119" i="1"/>
  <c r="AL116" i="1"/>
  <c r="AL111" i="1"/>
  <c r="AL92" i="1"/>
  <c r="AL258" i="1" s="1"/>
  <c r="AL91" i="1"/>
  <c r="AL90" i="1"/>
  <c r="AL89" i="1"/>
  <c r="AL63" i="1"/>
  <c r="AL58" i="1"/>
  <c r="AL54" i="1"/>
  <c r="AL45" i="1"/>
  <c r="AL35" i="1"/>
  <c r="AL264" i="1" s="1"/>
  <c r="AL30" i="1"/>
  <c r="AL25" i="1"/>
  <c r="AL19" i="1"/>
  <c r="AL18" i="1"/>
  <c r="AL17" i="1"/>
  <c r="I268" i="1"/>
  <c r="I267" i="1"/>
  <c r="I266" i="1"/>
  <c r="I265" i="1"/>
  <c r="I249" i="1"/>
  <c r="I234" i="1"/>
  <c r="I224" i="1"/>
  <c r="I220" i="1"/>
  <c r="I213" i="1"/>
  <c r="I203" i="1"/>
  <c r="I198" i="1"/>
  <c r="I194" i="1"/>
  <c r="I190" i="1"/>
  <c r="I186" i="1"/>
  <c r="I182" i="1"/>
  <c r="I177" i="1"/>
  <c r="I173" i="1"/>
  <c r="I169" i="1"/>
  <c r="I160" i="1"/>
  <c r="I255" i="1" s="1"/>
  <c r="I153" i="1"/>
  <c r="I138" i="1"/>
  <c r="I137" i="1"/>
  <c r="I136" i="1"/>
  <c r="I129" i="1"/>
  <c r="I126" i="1"/>
  <c r="I122" i="1"/>
  <c r="I119" i="1"/>
  <c r="I116" i="1"/>
  <c r="I111" i="1"/>
  <c r="I92" i="1"/>
  <c r="I258" i="1" s="1"/>
  <c r="I91" i="1"/>
  <c r="I90" i="1"/>
  <c r="I63" i="1"/>
  <c r="I58" i="1"/>
  <c r="I54" i="1"/>
  <c r="I45" i="1"/>
  <c r="I40" i="1"/>
  <c r="I35" i="1"/>
  <c r="I30" i="1"/>
  <c r="I25" i="1"/>
  <c r="I19" i="1"/>
  <c r="I18" i="1"/>
  <c r="AL257" i="1" l="1"/>
  <c r="AL87" i="1"/>
  <c r="I134" i="1"/>
  <c r="AL262" i="1"/>
  <c r="BI256" i="1"/>
  <c r="I264" i="1"/>
  <c r="BI157" i="1"/>
  <c r="I256" i="1"/>
  <c r="AL157" i="1"/>
  <c r="I257" i="1"/>
  <c r="I262" i="1"/>
  <c r="AL256" i="1"/>
  <c r="BI257" i="1"/>
  <c r="BI261" i="1"/>
  <c r="AL263" i="1"/>
  <c r="BI262" i="1"/>
  <c r="BI263" i="1"/>
  <c r="BI15" i="1"/>
  <c r="BI87" i="1"/>
  <c r="AL261" i="1"/>
  <c r="AL15" i="1"/>
  <c r="AL134" i="1"/>
  <c r="I263" i="1"/>
  <c r="I261" i="1"/>
  <c r="I15" i="1"/>
  <c r="I17" i="1"/>
  <c r="I87" i="1"/>
  <c r="I89" i="1"/>
  <c r="I157" i="1"/>
  <c r="I159" i="1"/>
  <c r="I217" i="1"/>
  <c r="I219" i="1"/>
  <c r="G113" i="1"/>
  <c r="AL253" i="1" l="1"/>
  <c r="AL270" i="1" s="1"/>
  <c r="I253" i="1"/>
  <c r="BG219" i="1"/>
  <c r="AJ219" i="1"/>
  <c r="G226" i="1" l="1"/>
  <c r="G219" i="1" s="1"/>
  <c r="G214" i="1"/>
  <c r="G47" i="1"/>
  <c r="G27" i="1"/>
  <c r="G17" i="1" s="1"/>
  <c r="BG268" i="1"/>
  <c r="BH268" i="1" s="1"/>
  <c r="BJ268" i="1" s="1"/>
  <c r="BL268" i="1" s="1"/>
  <c r="BN268" i="1" s="1"/>
  <c r="BP268" i="1" s="1"/>
  <c r="BR268" i="1" s="1"/>
  <c r="BT268" i="1" s="1"/>
  <c r="BV268" i="1" s="1"/>
  <c r="BX268" i="1" s="1"/>
  <c r="AJ268" i="1"/>
  <c r="AK268" i="1" s="1"/>
  <c r="AM268" i="1" s="1"/>
  <c r="AO268" i="1" s="1"/>
  <c r="AQ268" i="1" s="1"/>
  <c r="AS268" i="1" s="1"/>
  <c r="AU268" i="1" s="1"/>
  <c r="AW268" i="1" s="1"/>
  <c r="AY268" i="1" s="1"/>
  <c r="BA268" i="1" s="1"/>
  <c r="BC268" i="1" s="1"/>
  <c r="G268" i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D268" i="1" s="1"/>
  <c r="AF268" i="1" s="1"/>
  <c r="BG249" i="1"/>
  <c r="AG249" i="1"/>
  <c r="AH249" i="1"/>
  <c r="AJ249" i="1"/>
  <c r="G249" i="1"/>
  <c r="BH250" i="1"/>
  <c r="AK250" i="1"/>
  <c r="H250" i="1"/>
  <c r="G107" i="1"/>
  <c r="G179" i="1"/>
  <c r="G159" i="1" s="1"/>
  <c r="BH232" i="1"/>
  <c r="BJ232" i="1" s="1"/>
  <c r="BL232" i="1" s="1"/>
  <c r="BN232" i="1" s="1"/>
  <c r="BP232" i="1" s="1"/>
  <c r="BR232" i="1" s="1"/>
  <c r="BT232" i="1" s="1"/>
  <c r="BV232" i="1" s="1"/>
  <c r="BX232" i="1" s="1"/>
  <c r="AK232" i="1"/>
  <c r="AM232" i="1" s="1"/>
  <c r="AO232" i="1" s="1"/>
  <c r="AQ232" i="1" s="1"/>
  <c r="AS232" i="1" s="1"/>
  <c r="AU232" i="1" s="1"/>
  <c r="AW232" i="1" s="1"/>
  <c r="AY232" i="1" s="1"/>
  <c r="BA232" i="1" s="1"/>
  <c r="BC232" i="1" s="1"/>
  <c r="H232" i="1"/>
  <c r="J232" i="1" s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BG17" i="1"/>
  <c r="AJ17" i="1"/>
  <c r="BH82" i="1"/>
  <c r="BJ82" i="1" s="1"/>
  <c r="BL82" i="1" s="1"/>
  <c r="BN82" i="1" s="1"/>
  <c r="BP82" i="1" s="1"/>
  <c r="BR82" i="1" s="1"/>
  <c r="BT82" i="1" s="1"/>
  <c r="BV82" i="1" s="1"/>
  <c r="BX82" i="1" s="1"/>
  <c r="AK82" i="1"/>
  <c r="AM82" i="1" s="1"/>
  <c r="AO82" i="1" s="1"/>
  <c r="AQ82" i="1" s="1"/>
  <c r="AS82" i="1" s="1"/>
  <c r="AU82" i="1" s="1"/>
  <c r="AW82" i="1" s="1"/>
  <c r="AY82" i="1" s="1"/>
  <c r="BA82" i="1" s="1"/>
  <c r="BC82" i="1" s="1"/>
  <c r="H82" i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BG234" i="1"/>
  <c r="AJ234" i="1"/>
  <c r="G234" i="1"/>
  <c r="BH248" i="1"/>
  <c r="BJ248" i="1" s="1"/>
  <c r="BL248" i="1" s="1"/>
  <c r="BN248" i="1" s="1"/>
  <c r="BP248" i="1" s="1"/>
  <c r="BR248" i="1" s="1"/>
  <c r="BT248" i="1" s="1"/>
  <c r="BV248" i="1" s="1"/>
  <c r="BX248" i="1" s="1"/>
  <c r="AK248" i="1"/>
  <c r="AM248" i="1" s="1"/>
  <c r="AO248" i="1" s="1"/>
  <c r="AQ248" i="1" s="1"/>
  <c r="AS248" i="1" s="1"/>
  <c r="AU248" i="1" s="1"/>
  <c r="AW248" i="1" s="1"/>
  <c r="AY248" i="1" s="1"/>
  <c r="BA248" i="1" s="1"/>
  <c r="BC248" i="1" s="1"/>
  <c r="H248" i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AF248" i="1" s="1"/>
  <c r="BH247" i="1"/>
  <c r="BJ247" i="1" s="1"/>
  <c r="BL247" i="1" s="1"/>
  <c r="BN247" i="1" s="1"/>
  <c r="BP247" i="1" s="1"/>
  <c r="BR247" i="1" s="1"/>
  <c r="BT247" i="1" s="1"/>
  <c r="BV247" i="1" s="1"/>
  <c r="BX247" i="1" s="1"/>
  <c r="AK247" i="1"/>
  <c r="AM247" i="1" s="1"/>
  <c r="AO247" i="1" s="1"/>
  <c r="AQ247" i="1" s="1"/>
  <c r="AS247" i="1" s="1"/>
  <c r="AU247" i="1" s="1"/>
  <c r="AW247" i="1" s="1"/>
  <c r="AY247" i="1" s="1"/>
  <c r="BA247" i="1" s="1"/>
  <c r="BC247" i="1" s="1"/>
  <c r="H247" i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D247" i="1" s="1"/>
  <c r="AF247" i="1" s="1"/>
  <c r="BG159" i="1"/>
  <c r="AJ159" i="1"/>
  <c r="BH206" i="1"/>
  <c r="BJ206" i="1" s="1"/>
  <c r="BL206" i="1" s="1"/>
  <c r="BN206" i="1" s="1"/>
  <c r="BP206" i="1" s="1"/>
  <c r="BR206" i="1" s="1"/>
  <c r="BT206" i="1" s="1"/>
  <c r="BV206" i="1" s="1"/>
  <c r="BX206" i="1" s="1"/>
  <c r="AK206" i="1"/>
  <c r="AM206" i="1" s="1"/>
  <c r="AO206" i="1" s="1"/>
  <c r="AQ206" i="1" s="1"/>
  <c r="AS206" i="1" s="1"/>
  <c r="AU206" i="1" s="1"/>
  <c r="AW206" i="1" s="1"/>
  <c r="AY206" i="1" s="1"/>
  <c r="BA206" i="1" s="1"/>
  <c r="BC206" i="1" s="1"/>
  <c r="H206" i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BH249" i="1" l="1"/>
  <c r="BJ250" i="1"/>
  <c r="AK249" i="1"/>
  <c r="AM250" i="1"/>
  <c r="H249" i="1"/>
  <c r="J250" i="1"/>
  <c r="BG267" i="1"/>
  <c r="BG266" i="1"/>
  <c r="BG224" i="1"/>
  <c r="BG217" i="1" s="1"/>
  <c r="BG220" i="1"/>
  <c r="BG203" i="1"/>
  <c r="BG198" i="1"/>
  <c r="BG194" i="1"/>
  <c r="BG190" i="1"/>
  <c r="BG186" i="1"/>
  <c r="BG182" i="1"/>
  <c r="BG177" i="1"/>
  <c r="BG173" i="1"/>
  <c r="BG169" i="1"/>
  <c r="BG160" i="1"/>
  <c r="BG255" i="1" s="1"/>
  <c r="BG138" i="1"/>
  <c r="BG137" i="1"/>
  <c r="BG136" i="1"/>
  <c r="BG122" i="1"/>
  <c r="BG119" i="1"/>
  <c r="BG116" i="1"/>
  <c r="BG111" i="1"/>
  <c r="BG92" i="1"/>
  <c r="BG91" i="1"/>
  <c r="BG90" i="1"/>
  <c r="BG89" i="1"/>
  <c r="BG63" i="1"/>
  <c r="BG58" i="1"/>
  <c r="BG54" i="1"/>
  <c r="BG45" i="1"/>
  <c r="BG35" i="1"/>
  <c r="BG264" i="1" s="1"/>
  <c r="BG30" i="1"/>
  <c r="BG19" i="1"/>
  <c r="BG18" i="1"/>
  <c r="AJ267" i="1"/>
  <c r="AJ266" i="1"/>
  <c r="AJ265" i="1"/>
  <c r="AJ224" i="1"/>
  <c r="AJ217" i="1" s="1"/>
  <c r="AJ220" i="1"/>
  <c r="AJ213" i="1"/>
  <c r="AJ203" i="1"/>
  <c r="AJ198" i="1"/>
  <c r="AJ194" i="1"/>
  <c r="AJ190" i="1"/>
  <c r="AJ186" i="1"/>
  <c r="AJ182" i="1"/>
  <c r="AJ177" i="1"/>
  <c r="AJ173" i="1"/>
  <c r="AJ169" i="1"/>
  <c r="AJ160" i="1"/>
  <c r="AJ255" i="1" s="1"/>
  <c r="AJ153" i="1"/>
  <c r="AJ138" i="1"/>
  <c r="AJ137" i="1"/>
  <c r="AJ136" i="1"/>
  <c r="AJ129" i="1"/>
  <c r="AJ126" i="1"/>
  <c r="AJ122" i="1"/>
  <c r="AJ119" i="1"/>
  <c r="AJ116" i="1"/>
  <c r="AJ111" i="1"/>
  <c r="AJ92" i="1"/>
  <c r="AJ258" i="1" s="1"/>
  <c r="AJ91" i="1"/>
  <c r="AJ90" i="1"/>
  <c r="AJ89" i="1"/>
  <c r="AJ63" i="1"/>
  <c r="AJ58" i="1"/>
  <c r="AJ54" i="1"/>
  <c r="AJ45" i="1"/>
  <c r="AJ35" i="1"/>
  <c r="AJ264" i="1" s="1"/>
  <c r="AJ30" i="1"/>
  <c r="AJ25" i="1"/>
  <c r="AJ19" i="1"/>
  <c r="AJ18" i="1"/>
  <c r="G267" i="1"/>
  <c r="G266" i="1"/>
  <c r="G265" i="1"/>
  <c r="G224" i="1"/>
  <c r="G217" i="1" s="1"/>
  <c r="G220" i="1"/>
  <c r="G213" i="1"/>
  <c r="G203" i="1"/>
  <c r="G198" i="1"/>
  <c r="G194" i="1"/>
  <c r="G190" i="1"/>
  <c r="G186" i="1"/>
  <c r="G182" i="1"/>
  <c r="G177" i="1"/>
  <c r="G173" i="1"/>
  <c r="G169" i="1"/>
  <c r="G160" i="1"/>
  <c r="G255" i="1" s="1"/>
  <c r="G153" i="1"/>
  <c r="G138" i="1"/>
  <c r="G137" i="1"/>
  <c r="G136" i="1"/>
  <c r="G129" i="1"/>
  <c r="G126" i="1"/>
  <c r="G122" i="1"/>
  <c r="G119" i="1"/>
  <c r="G116" i="1"/>
  <c r="G111" i="1"/>
  <c r="G92" i="1"/>
  <c r="G258" i="1" s="1"/>
  <c r="G91" i="1"/>
  <c r="G90" i="1"/>
  <c r="G89" i="1"/>
  <c r="G63" i="1"/>
  <c r="G58" i="1"/>
  <c r="G54" i="1"/>
  <c r="G40" i="1"/>
  <c r="G35" i="1"/>
  <c r="G18" i="1"/>
  <c r="G25" i="1"/>
  <c r="G19" i="1"/>
  <c r="AG17" i="1"/>
  <c r="AG18" i="1"/>
  <c r="AG19" i="1"/>
  <c r="AH19" i="1"/>
  <c r="AH27" i="1"/>
  <c r="AH25" i="1" s="1"/>
  <c r="AH30" i="1"/>
  <c r="AG35" i="1"/>
  <c r="AG264" i="1" s="1"/>
  <c r="AH35" i="1"/>
  <c r="AH264" i="1" s="1"/>
  <c r="AG45" i="1"/>
  <c r="AH45" i="1"/>
  <c r="AG54" i="1"/>
  <c r="AH54" i="1"/>
  <c r="AH58" i="1"/>
  <c r="AG63" i="1"/>
  <c r="AH66" i="1"/>
  <c r="AG89" i="1"/>
  <c r="AH89" i="1"/>
  <c r="AG90" i="1"/>
  <c r="AH90" i="1"/>
  <c r="AG91" i="1"/>
  <c r="AH91" i="1"/>
  <c r="AG92" i="1"/>
  <c r="AG258" i="1" s="1"/>
  <c r="AG111" i="1"/>
  <c r="AH115" i="1"/>
  <c r="AH111" i="1" s="1"/>
  <c r="AG116" i="1"/>
  <c r="AH116" i="1"/>
  <c r="AG119" i="1"/>
  <c r="AH119" i="1"/>
  <c r="AG122" i="1"/>
  <c r="AH122" i="1"/>
  <c r="AH126" i="1"/>
  <c r="AH129" i="1"/>
  <c r="AG136" i="1"/>
  <c r="AH136" i="1"/>
  <c r="AG137" i="1"/>
  <c r="AH137" i="1"/>
  <c r="AG138" i="1"/>
  <c r="AG134" i="1" s="1"/>
  <c r="AH138" i="1"/>
  <c r="AH153" i="1"/>
  <c r="AG159" i="1"/>
  <c r="AH159" i="1"/>
  <c r="AG160" i="1"/>
  <c r="AG255" i="1" s="1"/>
  <c r="AH160" i="1"/>
  <c r="AH255" i="1" s="1"/>
  <c r="AG169" i="1"/>
  <c r="AH169" i="1"/>
  <c r="AG173" i="1"/>
  <c r="AH173" i="1"/>
  <c r="AG177" i="1"/>
  <c r="AH177" i="1"/>
  <c r="AG182" i="1"/>
  <c r="AH182" i="1"/>
  <c r="AG186" i="1"/>
  <c r="AH186" i="1"/>
  <c r="AG190" i="1"/>
  <c r="AH190" i="1"/>
  <c r="AG194" i="1"/>
  <c r="AH194" i="1"/>
  <c r="AG198" i="1"/>
  <c r="AH198" i="1"/>
  <c r="AG203" i="1"/>
  <c r="AH203" i="1"/>
  <c r="AG213" i="1"/>
  <c r="AH213" i="1"/>
  <c r="AG219" i="1"/>
  <c r="AH219" i="1"/>
  <c r="AG220" i="1"/>
  <c r="AH220" i="1"/>
  <c r="AG224" i="1"/>
  <c r="AG217" i="1" s="1"/>
  <c r="AH224" i="1"/>
  <c r="AH217" i="1" s="1"/>
  <c r="AG234" i="1"/>
  <c r="AH234" i="1"/>
  <c r="AG265" i="1"/>
  <c r="AH265" i="1"/>
  <c r="AG266" i="1"/>
  <c r="AH266" i="1"/>
  <c r="AG267" i="1"/>
  <c r="AH267" i="1"/>
  <c r="J249" i="1" l="1"/>
  <c r="L250" i="1"/>
  <c r="BJ249" i="1"/>
  <c r="BL250" i="1"/>
  <c r="AM249" i="1"/>
  <c r="AO250" i="1"/>
  <c r="AJ263" i="1"/>
  <c r="BG261" i="1"/>
  <c r="BG157" i="1"/>
  <c r="G263" i="1"/>
  <c r="AJ261" i="1"/>
  <c r="BG15" i="1"/>
  <c r="AJ15" i="1"/>
  <c r="BG134" i="1"/>
  <c r="BG263" i="1"/>
  <c r="G157" i="1"/>
  <c r="AJ157" i="1"/>
  <c r="G257" i="1"/>
  <c r="BG262" i="1"/>
  <c r="AJ256" i="1"/>
  <c r="AJ262" i="1"/>
  <c r="AH257" i="1"/>
  <c r="G264" i="1"/>
  <c r="AJ134" i="1"/>
  <c r="G262" i="1"/>
  <c r="AJ87" i="1"/>
  <c r="BG256" i="1"/>
  <c r="BG87" i="1"/>
  <c r="BG258" i="1"/>
  <c r="BG257" i="1"/>
  <c r="AJ257" i="1"/>
  <c r="G134" i="1"/>
  <c r="G87" i="1"/>
  <c r="G256" i="1"/>
  <c r="G30" i="1"/>
  <c r="G45" i="1"/>
  <c r="AH134" i="1"/>
  <c r="AH92" i="1"/>
  <c r="AH258" i="1" s="1"/>
  <c r="AH18" i="1"/>
  <c r="AH256" i="1" s="1"/>
  <c r="AH63" i="1"/>
  <c r="AH15" i="1" s="1"/>
  <c r="AG262" i="1"/>
  <c r="AG257" i="1"/>
  <c r="AH157" i="1"/>
  <c r="AG263" i="1"/>
  <c r="AG256" i="1"/>
  <c r="AG87" i="1"/>
  <c r="AG157" i="1"/>
  <c r="AG15" i="1"/>
  <c r="AG261" i="1"/>
  <c r="AH87" i="1"/>
  <c r="AH262" i="1"/>
  <c r="AH261" i="1"/>
  <c r="AH17" i="1"/>
  <c r="AH263" i="1"/>
  <c r="BE266" i="1"/>
  <c r="BD266" i="1"/>
  <c r="E266" i="1"/>
  <c r="D266" i="1"/>
  <c r="BL249" i="1" l="1"/>
  <c r="BN250" i="1"/>
  <c r="AO249" i="1"/>
  <c r="AQ250" i="1"/>
  <c r="L249" i="1"/>
  <c r="N250" i="1"/>
  <c r="G261" i="1"/>
  <c r="AJ253" i="1"/>
  <c r="AJ270" i="1" s="1"/>
  <c r="G15" i="1"/>
  <c r="G253" i="1" s="1"/>
  <c r="AG253" i="1"/>
  <c r="AG270" i="1" s="1"/>
  <c r="AH253" i="1"/>
  <c r="AH270" i="1" s="1"/>
  <c r="E234" i="1"/>
  <c r="E48" i="1"/>
  <c r="E43" i="1"/>
  <c r="AQ249" i="1" l="1"/>
  <c r="AS250" i="1"/>
  <c r="BN249" i="1"/>
  <c r="BP250" i="1"/>
  <c r="N249" i="1"/>
  <c r="P250" i="1"/>
  <c r="AG260" i="1"/>
  <c r="AH260" i="1"/>
  <c r="E90" i="1"/>
  <c r="E89" i="1"/>
  <c r="BF44" i="1"/>
  <c r="BH44" i="1" s="1"/>
  <c r="BJ44" i="1" s="1"/>
  <c r="BL44" i="1" s="1"/>
  <c r="BN44" i="1" s="1"/>
  <c r="BP44" i="1" s="1"/>
  <c r="BR44" i="1" s="1"/>
  <c r="BT44" i="1" s="1"/>
  <c r="BV44" i="1" s="1"/>
  <c r="BX44" i="1" s="1"/>
  <c r="AI44" i="1"/>
  <c r="AK44" i="1" s="1"/>
  <c r="AM44" i="1" s="1"/>
  <c r="AO44" i="1" s="1"/>
  <c r="AQ44" i="1" s="1"/>
  <c r="AS44" i="1" s="1"/>
  <c r="AU44" i="1" s="1"/>
  <c r="AW44" i="1" s="1"/>
  <c r="AY44" i="1" s="1"/>
  <c r="BA44" i="1" s="1"/>
  <c r="BC44" i="1" s="1"/>
  <c r="BE19" i="1"/>
  <c r="BE18" i="1"/>
  <c r="BE17" i="1"/>
  <c r="E19" i="1"/>
  <c r="E17" i="1"/>
  <c r="BP249" i="1" l="1"/>
  <c r="BR250" i="1"/>
  <c r="AS249" i="1"/>
  <c r="AU250" i="1"/>
  <c r="P249" i="1"/>
  <c r="R250" i="1"/>
  <c r="BE63" i="1"/>
  <c r="E63" i="1"/>
  <c r="BE58" i="1"/>
  <c r="BF60" i="1"/>
  <c r="BH60" i="1" s="1"/>
  <c r="BJ60" i="1" s="1"/>
  <c r="BL60" i="1" s="1"/>
  <c r="BN60" i="1" s="1"/>
  <c r="BP60" i="1" s="1"/>
  <c r="BR60" i="1" s="1"/>
  <c r="BT60" i="1" s="1"/>
  <c r="BV60" i="1" s="1"/>
  <c r="BX60" i="1" s="1"/>
  <c r="BF61" i="1"/>
  <c r="BH61" i="1" s="1"/>
  <c r="BJ61" i="1" s="1"/>
  <c r="BL61" i="1" s="1"/>
  <c r="BN61" i="1" s="1"/>
  <c r="BP61" i="1" s="1"/>
  <c r="BR61" i="1" s="1"/>
  <c r="BT61" i="1" s="1"/>
  <c r="BV61" i="1" s="1"/>
  <c r="BX61" i="1" s="1"/>
  <c r="BF62" i="1"/>
  <c r="BH62" i="1" s="1"/>
  <c r="BJ62" i="1" s="1"/>
  <c r="BL62" i="1" s="1"/>
  <c r="BN62" i="1" s="1"/>
  <c r="BP62" i="1" s="1"/>
  <c r="BR62" i="1" s="1"/>
  <c r="BT62" i="1" s="1"/>
  <c r="BV62" i="1" s="1"/>
  <c r="BX62" i="1" s="1"/>
  <c r="AI60" i="1"/>
  <c r="AK60" i="1" s="1"/>
  <c r="AM60" i="1" s="1"/>
  <c r="AO60" i="1" s="1"/>
  <c r="AQ60" i="1" s="1"/>
  <c r="AS60" i="1" s="1"/>
  <c r="AU60" i="1" s="1"/>
  <c r="AW60" i="1" s="1"/>
  <c r="AY60" i="1" s="1"/>
  <c r="BA60" i="1" s="1"/>
  <c r="BC60" i="1" s="1"/>
  <c r="AI61" i="1"/>
  <c r="AK61" i="1" s="1"/>
  <c r="AM61" i="1" s="1"/>
  <c r="AO61" i="1" s="1"/>
  <c r="AQ61" i="1" s="1"/>
  <c r="AS61" i="1" s="1"/>
  <c r="AU61" i="1" s="1"/>
  <c r="AW61" i="1" s="1"/>
  <c r="AY61" i="1" s="1"/>
  <c r="BA61" i="1" s="1"/>
  <c r="BC61" i="1" s="1"/>
  <c r="AI62" i="1"/>
  <c r="AK62" i="1" s="1"/>
  <c r="AM62" i="1" s="1"/>
  <c r="AO62" i="1" s="1"/>
  <c r="AQ62" i="1" s="1"/>
  <c r="AS62" i="1" s="1"/>
  <c r="AU62" i="1" s="1"/>
  <c r="AW62" i="1" s="1"/>
  <c r="AY62" i="1" s="1"/>
  <c r="BA62" i="1" s="1"/>
  <c r="BC62" i="1" s="1"/>
  <c r="E58" i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AF62" i="1" s="1"/>
  <c r="BF67" i="1"/>
  <c r="BH67" i="1" s="1"/>
  <c r="BJ67" i="1" s="1"/>
  <c r="BL67" i="1" s="1"/>
  <c r="BN67" i="1" s="1"/>
  <c r="BP67" i="1" s="1"/>
  <c r="BR67" i="1" s="1"/>
  <c r="BT67" i="1" s="1"/>
  <c r="BV67" i="1" s="1"/>
  <c r="BX67" i="1" s="1"/>
  <c r="AI67" i="1"/>
  <c r="AK67" i="1" s="1"/>
  <c r="AM67" i="1" s="1"/>
  <c r="AO67" i="1" s="1"/>
  <c r="AQ67" i="1" s="1"/>
  <c r="AS67" i="1" s="1"/>
  <c r="AU67" i="1" s="1"/>
  <c r="AW67" i="1" s="1"/>
  <c r="AY67" i="1" s="1"/>
  <c r="BA67" i="1" s="1"/>
  <c r="BC67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AF67" i="1" s="1"/>
  <c r="AU249" i="1" l="1"/>
  <c r="AW250" i="1"/>
  <c r="BR249" i="1"/>
  <c r="BT250" i="1"/>
  <c r="R249" i="1"/>
  <c r="T250" i="1"/>
  <c r="F44" i="1"/>
  <c r="H44" i="1" s="1"/>
  <c r="J44" i="1" s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AF44" i="1" s="1"/>
  <c r="E40" i="1"/>
  <c r="BT249" i="1" l="1"/>
  <c r="BV250" i="1"/>
  <c r="AW249" i="1"/>
  <c r="AY250" i="1"/>
  <c r="T249" i="1"/>
  <c r="V250" i="1"/>
  <c r="BE137" i="1"/>
  <c r="BE136" i="1"/>
  <c r="E137" i="1"/>
  <c r="E136" i="1"/>
  <c r="AI153" i="1"/>
  <c r="AK153" i="1" s="1"/>
  <c r="AM153" i="1" s="1"/>
  <c r="AO153" i="1" s="1"/>
  <c r="AQ153" i="1" s="1"/>
  <c r="AS153" i="1" s="1"/>
  <c r="AU153" i="1" s="1"/>
  <c r="AW153" i="1" s="1"/>
  <c r="AY153" i="1" s="1"/>
  <c r="BA153" i="1" s="1"/>
  <c r="BC153" i="1" s="1"/>
  <c r="BF153" i="1"/>
  <c r="BH153" i="1" s="1"/>
  <c r="BJ153" i="1" s="1"/>
  <c r="BL153" i="1" s="1"/>
  <c r="BN153" i="1" s="1"/>
  <c r="BP153" i="1" s="1"/>
  <c r="BR153" i="1" s="1"/>
  <c r="BT153" i="1" s="1"/>
  <c r="BV153" i="1" s="1"/>
  <c r="BX153" i="1" s="1"/>
  <c r="BF155" i="1"/>
  <c r="BH155" i="1" s="1"/>
  <c r="BJ155" i="1" s="1"/>
  <c r="BL155" i="1" s="1"/>
  <c r="BN155" i="1" s="1"/>
  <c r="BP155" i="1" s="1"/>
  <c r="BR155" i="1" s="1"/>
  <c r="BT155" i="1" s="1"/>
  <c r="BV155" i="1" s="1"/>
  <c r="BX155" i="1" s="1"/>
  <c r="BF156" i="1"/>
  <c r="BH156" i="1" s="1"/>
  <c r="BJ156" i="1" s="1"/>
  <c r="BL156" i="1" s="1"/>
  <c r="BN156" i="1" s="1"/>
  <c r="BP156" i="1" s="1"/>
  <c r="BR156" i="1" s="1"/>
  <c r="BT156" i="1" s="1"/>
  <c r="BV156" i="1" s="1"/>
  <c r="BX156" i="1" s="1"/>
  <c r="AI155" i="1"/>
  <c r="AK155" i="1" s="1"/>
  <c r="AM155" i="1" s="1"/>
  <c r="AO155" i="1" s="1"/>
  <c r="AQ155" i="1" s="1"/>
  <c r="AS155" i="1" s="1"/>
  <c r="AU155" i="1" s="1"/>
  <c r="AW155" i="1" s="1"/>
  <c r="AY155" i="1" s="1"/>
  <c r="BA155" i="1" s="1"/>
  <c r="BC155" i="1" s="1"/>
  <c r="AI156" i="1"/>
  <c r="AK156" i="1" s="1"/>
  <c r="AM156" i="1" s="1"/>
  <c r="AO156" i="1" s="1"/>
  <c r="AQ156" i="1" s="1"/>
  <c r="AS156" i="1" s="1"/>
  <c r="AU156" i="1" s="1"/>
  <c r="AW156" i="1" s="1"/>
  <c r="AY156" i="1" s="1"/>
  <c r="BA156" i="1" s="1"/>
  <c r="BC156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E153" i="1"/>
  <c r="F153" i="1" s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AF153" i="1" s="1"/>
  <c r="BF42" i="1"/>
  <c r="BH42" i="1" s="1"/>
  <c r="BJ42" i="1" s="1"/>
  <c r="BL42" i="1" s="1"/>
  <c r="BN42" i="1" s="1"/>
  <c r="BP42" i="1" s="1"/>
  <c r="BR42" i="1" s="1"/>
  <c r="BT42" i="1" s="1"/>
  <c r="BV42" i="1" s="1"/>
  <c r="BX42" i="1" s="1"/>
  <c r="BF43" i="1"/>
  <c r="BH43" i="1" s="1"/>
  <c r="BJ43" i="1" s="1"/>
  <c r="BL43" i="1" s="1"/>
  <c r="BN43" i="1" s="1"/>
  <c r="BP43" i="1" s="1"/>
  <c r="BR43" i="1" s="1"/>
  <c r="BT43" i="1" s="1"/>
  <c r="BV43" i="1" s="1"/>
  <c r="BX43" i="1" s="1"/>
  <c r="AI42" i="1"/>
  <c r="AK42" i="1" s="1"/>
  <c r="AM42" i="1" s="1"/>
  <c r="AO42" i="1" s="1"/>
  <c r="AQ42" i="1" s="1"/>
  <c r="AS42" i="1" s="1"/>
  <c r="AU42" i="1" s="1"/>
  <c r="AW42" i="1" s="1"/>
  <c r="AY42" i="1" s="1"/>
  <c r="BA42" i="1" s="1"/>
  <c r="BC42" i="1" s="1"/>
  <c r="AI43" i="1"/>
  <c r="AK43" i="1" s="1"/>
  <c r="AM43" i="1" s="1"/>
  <c r="AO43" i="1" s="1"/>
  <c r="AQ43" i="1" s="1"/>
  <c r="AS43" i="1" s="1"/>
  <c r="AU43" i="1" s="1"/>
  <c r="AW43" i="1" s="1"/>
  <c r="AY43" i="1" s="1"/>
  <c r="BA43" i="1" s="1"/>
  <c r="BC43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BF40" i="1"/>
  <c r="BH40" i="1" s="1"/>
  <c r="BJ40" i="1" s="1"/>
  <c r="BL40" i="1" s="1"/>
  <c r="BN40" i="1" s="1"/>
  <c r="BP40" i="1" s="1"/>
  <c r="BR40" i="1" s="1"/>
  <c r="BT40" i="1" s="1"/>
  <c r="BV40" i="1" s="1"/>
  <c r="BX40" i="1" s="1"/>
  <c r="AI40" i="1"/>
  <c r="AK40" i="1" s="1"/>
  <c r="AM40" i="1" s="1"/>
  <c r="AO40" i="1" s="1"/>
  <c r="AQ40" i="1" s="1"/>
  <c r="AS40" i="1" s="1"/>
  <c r="AU40" i="1" s="1"/>
  <c r="AW40" i="1" s="1"/>
  <c r="AY40" i="1" s="1"/>
  <c r="BA40" i="1" s="1"/>
  <c r="BC40" i="1" s="1"/>
  <c r="BE267" i="1"/>
  <c r="E267" i="1"/>
  <c r="BE89" i="1"/>
  <c r="BF109" i="1"/>
  <c r="BH109" i="1" s="1"/>
  <c r="BJ109" i="1" s="1"/>
  <c r="BL109" i="1" s="1"/>
  <c r="BN109" i="1" s="1"/>
  <c r="BP109" i="1" s="1"/>
  <c r="BR109" i="1" s="1"/>
  <c r="BT109" i="1" s="1"/>
  <c r="BV109" i="1" s="1"/>
  <c r="BX109" i="1" s="1"/>
  <c r="AI109" i="1"/>
  <c r="AK109" i="1" s="1"/>
  <c r="AM109" i="1" s="1"/>
  <c r="AO109" i="1" s="1"/>
  <c r="AQ109" i="1" s="1"/>
  <c r="AS109" i="1" s="1"/>
  <c r="AU109" i="1" s="1"/>
  <c r="AW109" i="1" s="1"/>
  <c r="AY109" i="1" s="1"/>
  <c r="BA109" i="1" s="1"/>
  <c r="BC109" i="1" s="1"/>
  <c r="F109" i="1"/>
  <c r="H109" i="1" s="1"/>
  <c r="J109" i="1" s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F109" i="1" s="1"/>
  <c r="BE235" i="1"/>
  <c r="BE234" i="1" s="1"/>
  <c r="BF246" i="1"/>
  <c r="BH246" i="1" s="1"/>
  <c r="BJ246" i="1" s="1"/>
  <c r="BL246" i="1" s="1"/>
  <c r="BN246" i="1" s="1"/>
  <c r="BP246" i="1" s="1"/>
  <c r="BR246" i="1" s="1"/>
  <c r="BT246" i="1" s="1"/>
  <c r="BV246" i="1" s="1"/>
  <c r="BX246" i="1" s="1"/>
  <c r="AI246" i="1"/>
  <c r="AK246" i="1" s="1"/>
  <c r="AM246" i="1" s="1"/>
  <c r="AO246" i="1" s="1"/>
  <c r="AQ246" i="1" s="1"/>
  <c r="AS246" i="1" s="1"/>
  <c r="AU246" i="1" s="1"/>
  <c r="AW246" i="1" s="1"/>
  <c r="AY246" i="1" s="1"/>
  <c r="BA246" i="1" s="1"/>
  <c r="BC246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D246" i="1" s="1"/>
  <c r="AF246" i="1" s="1"/>
  <c r="BE30" i="1"/>
  <c r="BV249" i="1" l="1"/>
  <c r="BX250" i="1"/>
  <c r="BX249" i="1" s="1"/>
  <c r="AY249" i="1"/>
  <c r="BA250" i="1"/>
  <c r="V249" i="1"/>
  <c r="X249" i="1" s="1"/>
  <c r="Z249" i="1" s="1"/>
  <c r="AB249" i="1" s="1"/>
  <c r="AD249" i="1" s="1"/>
  <c r="AF249" i="1" s="1"/>
  <c r="X250" i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BA249" i="1" l="1"/>
  <c r="BC250" i="1"/>
  <c r="BC249" i="1" s="1"/>
  <c r="Z250" i="1"/>
  <c r="BF32" i="1"/>
  <c r="BH32" i="1" s="1"/>
  <c r="BJ32" i="1" s="1"/>
  <c r="BL32" i="1" s="1"/>
  <c r="BN32" i="1" s="1"/>
  <c r="BP32" i="1" s="1"/>
  <c r="BR32" i="1" s="1"/>
  <c r="BT32" i="1" s="1"/>
  <c r="BV32" i="1" s="1"/>
  <c r="BX32" i="1" s="1"/>
  <c r="AI32" i="1"/>
  <c r="AK32" i="1" s="1"/>
  <c r="AM32" i="1" s="1"/>
  <c r="AO32" i="1" s="1"/>
  <c r="AQ32" i="1" s="1"/>
  <c r="AS32" i="1" s="1"/>
  <c r="AU32" i="1" s="1"/>
  <c r="AW32" i="1" s="1"/>
  <c r="AY32" i="1" s="1"/>
  <c r="BA32" i="1" s="1"/>
  <c r="BC32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AF32" i="1" s="1"/>
  <c r="AB250" i="1" l="1"/>
  <c r="AD250" i="1" s="1"/>
  <c r="AF250" i="1" s="1"/>
  <c r="E25" i="1"/>
  <c r="BE92" i="1" l="1"/>
  <c r="D92" i="1"/>
  <c r="D89" i="1"/>
  <c r="AI126" i="1"/>
  <c r="AK126" i="1" s="1"/>
  <c r="AM126" i="1" s="1"/>
  <c r="AO126" i="1" s="1"/>
  <c r="AQ126" i="1" s="1"/>
  <c r="AS126" i="1" s="1"/>
  <c r="AU126" i="1" s="1"/>
  <c r="AW126" i="1" s="1"/>
  <c r="AY126" i="1" s="1"/>
  <c r="BA126" i="1" s="1"/>
  <c r="BC126" i="1" s="1"/>
  <c r="AI129" i="1"/>
  <c r="AK129" i="1" s="1"/>
  <c r="AM129" i="1" s="1"/>
  <c r="AO129" i="1" s="1"/>
  <c r="AQ129" i="1" s="1"/>
  <c r="AS129" i="1" s="1"/>
  <c r="AU129" i="1" s="1"/>
  <c r="AW129" i="1" s="1"/>
  <c r="AY129" i="1" s="1"/>
  <c r="BA129" i="1" s="1"/>
  <c r="BC129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E126" i="1"/>
  <c r="F126" i="1" s="1"/>
  <c r="H126" i="1" s="1"/>
  <c r="J126" i="1" s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AF126" i="1" s="1"/>
  <c r="BF126" i="1"/>
  <c r="BH126" i="1" s="1"/>
  <c r="BJ126" i="1" s="1"/>
  <c r="BL126" i="1" s="1"/>
  <c r="BN126" i="1" s="1"/>
  <c r="BP126" i="1" s="1"/>
  <c r="BR126" i="1" s="1"/>
  <c r="BT126" i="1" s="1"/>
  <c r="BV126" i="1" s="1"/>
  <c r="BX126" i="1" s="1"/>
  <c r="BF128" i="1"/>
  <c r="BH128" i="1" s="1"/>
  <c r="BJ128" i="1" s="1"/>
  <c r="BL128" i="1" s="1"/>
  <c r="BN128" i="1" s="1"/>
  <c r="BP128" i="1" s="1"/>
  <c r="BR128" i="1" s="1"/>
  <c r="BT128" i="1" s="1"/>
  <c r="BV128" i="1" s="1"/>
  <c r="BX128" i="1" s="1"/>
  <c r="BF129" i="1"/>
  <c r="BH129" i="1" s="1"/>
  <c r="BJ129" i="1" s="1"/>
  <c r="BL129" i="1" s="1"/>
  <c r="BN129" i="1" s="1"/>
  <c r="BP129" i="1" s="1"/>
  <c r="BR129" i="1" s="1"/>
  <c r="BT129" i="1" s="1"/>
  <c r="BV129" i="1" s="1"/>
  <c r="BX129" i="1" s="1"/>
  <c r="BF131" i="1"/>
  <c r="BH131" i="1" s="1"/>
  <c r="BJ131" i="1" s="1"/>
  <c r="BL131" i="1" s="1"/>
  <c r="BN131" i="1" s="1"/>
  <c r="BP131" i="1" s="1"/>
  <c r="BR131" i="1" s="1"/>
  <c r="BT131" i="1" s="1"/>
  <c r="BV131" i="1" s="1"/>
  <c r="BX131" i="1" s="1"/>
  <c r="AI128" i="1"/>
  <c r="AK128" i="1" s="1"/>
  <c r="AM128" i="1" s="1"/>
  <c r="AO128" i="1" s="1"/>
  <c r="AQ128" i="1" s="1"/>
  <c r="AS128" i="1" s="1"/>
  <c r="AU128" i="1" s="1"/>
  <c r="AW128" i="1" s="1"/>
  <c r="AY128" i="1" s="1"/>
  <c r="BA128" i="1" s="1"/>
  <c r="BC128" i="1" s="1"/>
  <c r="AI131" i="1"/>
  <c r="AK131" i="1" s="1"/>
  <c r="AM131" i="1" s="1"/>
  <c r="AO131" i="1" s="1"/>
  <c r="AQ131" i="1" s="1"/>
  <c r="AS131" i="1" s="1"/>
  <c r="AU131" i="1" s="1"/>
  <c r="AW131" i="1" s="1"/>
  <c r="AY131" i="1" s="1"/>
  <c r="BA131" i="1" s="1"/>
  <c r="BC131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E115" i="1" l="1"/>
  <c r="E92" i="1" s="1"/>
  <c r="E33" i="1" l="1"/>
  <c r="D18" i="1"/>
  <c r="D17" i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BF27" i="1"/>
  <c r="BH27" i="1" s="1"/>
  <c r="BJ27" i="1" s="1"/>
  <c r="BL27" i="1" s="1"/>
  <c r="BN27" i="1" s="1"/>
  <c r="BP27" i="1" s="1"/>
  <c r="BR27" i="1" s="1"/>
  <c r="BT27" i="1" s="1"/>
  <c r="BV27" i="1" s="1"/>
  <c r="BX27" i="1" s="1"/>
  <c r="BF28" i="1"/>
  <c r="BH28" i="1" s="1"/>
  <c r="BJ28" i="1" s="1"/>
  <c r="BL28" i="1" s="1"/>
  <c r="BN28" i="1" s="1"/>
  <c r="BP28" i="1" s="1"/>
  <c r="BR28" i="1" s="1"/>
  <c r="BT28" i="1" s="1"/>
  <c r="BV28" i="1" s="1"/>
  <c r="BX28" i="1" s="1"/>
  <c r="AI27" i="1"/>
  <c r="AK27" i="1" s="1"/>
  <c r="AM27" i="1" s="1"/>
  <c r="AO27" i="1" s="1"/>
  <c r="AQ27" i="1" s="1"/>
  <c r="AS27" i="1" s="1"/>
  <c r="AU27" i="1" s="1"/>
  <c r="AW27" i="1" s="1"/>
  <c r="AY27" i="1" s="1"/>
  <c r="BA27" i="1" s="1"/>
  <c r="BC27" i="1" s="1"/>
  <c r="AI28" i="1"/>
  <c r="AK28" i="1" s="1"/>
  <c r="AM28" i="1" s="1"/>
  <c r="AO28" i="1" s="1"/>
  <c r="AQ28" i="1" s="1"/>
  <c r="AS28" i="1" s="1"/>
  <c r="AU28" i="1" s="1"/>
  <c r="AW28" i="1" s="1"/>
  <c r="AY28" i="1" s="1"/>
  <c r="BA28" i="1" s="1"/>
  <c r="BC28" i="1" s="1"/>
  <c r="E18" i="1" l="1"/>
  <c r="F18" i="1" s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E30" i="1"/>
  <c r="BE35" i="1"/>
  <c r="BE224" i="1"/>
  <c r="BE220" i="1"/>
  <c r="BE219" i="1"/>
  <c r="BE203" i="1"/>
  <c r="BE198" i="1"/>
  <c r="BE194" i="1"/>
  <c r="BE190" i="1"/>
  <c r="BE186" i="1"/>
  <c r="BE182" i="1"/>
  <c r="BE177" i="1"/>
  <c r="BE173" i="1"/>
  <c r="BE169" i="1"/>
  <c r="BE160" i="1"/>
  <c r="BE255" i="1" s="1"/>
  <c r="BE159" i="1"/>
  <c r="BE138" i="1"/>
  <c r="BE122" i="1"/>
  <c r="BE119" i="1"/>
  <c r="BE116" i="1"/>
  <c r="BE111" i="1"/>
  <c r="BE258" i="1"/>
  <c r="BE91" i="1"/>
  <c r="BE90" i="1"/>
  <c r="BE54" i="1"/>
  <c r="BE45" i="1"/>
  <c r="BF245" i="1"/>
  <c r="BH245" i="1" s="1"/>
  <c r="BJ245" i="1" s="1"/>
  <c r="BL245" i="1" s="1"/>
  <c r="BN245" i="1" s="1"/>
  <c r="BP245" i="1" s="1"/>
  <c r="BR245" i="1" s="1"/>
  <c r="BT245" i="1" s="1"/>
  <c r="BV245" i="1" s="1"/>
  <c r="BX245" i="1" s="1"/>
  <c r="BF244" i="1"/>
  <c r="BH244" i="1" s="1"/>
  <c r="BJ244" i="1" s="1"/>
  <c r="BL244" i="1" s="1"/>
  <c r="BN244" i="1" s="1"/>
  <c r="BP244" i="1" s="1"/>
  <c r="BR244" i="1" s="1"/>
  <c r="BT244" i="1" s="1"/>
  <c r="BV244" i="1" s="1"/>
  <c r="BX244" i="1" s="1"/>
  <c r="BF243" i="1"/>
  <c r="BH243" i="1" s="1"/>
  <c r="BJ243" i="1" s="1"/>
  <c r="BL243" i="1" s="1"/>
  <c r="BN243" i="1" s="1"/>
  <c r="BP243" i="1" s="1"/>
  <c r="BR243" i="1" s="1"/>
  <c r="BT243" i="1" s="1"/>
  <c r="BV243" i="1" s="1"/>
  <c r="BX243" i="1" s="1"/>
  <c r="BF242" i="1"/>
  <c r="BH242" i="1" s="1"/>
  <c r="BJ242" i="1" s="1"/>
  <c r="BL242" i="1" s="1"/>
  <c r="BN242" i="1" s="1"/>
  <c r="BP242" i="1" s="1"/>
  <c r="BR242" i="1" s="1"/>
  <c r="BT242" i="1" s="1"/>
  <c r="BV242" i="1" s="1"/>
  <c r="BX242" i="1" s="1"/>
  <c r="BF241" i="1"/>
  <c r="BH241" i="1" s="1"/>
  <c r="BJ241" i="1" s="1"/>
  <c r="BL241" i="1" s="1"/>
  <c r="BN241" i="1" s="1"/>
  <c r="BP241" i="1" s="1"/>
  <c r="BR241" i="1" s="1"/>
  <c r="BT241" i="1" s="1"/>
  <c r="BV241" i="1" s="1"/>
  <c r="BX241" i="1" s="1"/>
  <c r="BF240" i="1"/>
  <c r="BH240" i="1" s="1"/>
  <c r="BJ240" i="1" s="1"/>
  <c r="BL240" i="1" s="1"/>
  <c r="BN240" i="1" s="1"/>
  <c r="BP240" i="1" s="1"/>
  <c r="BR240" i="1" s="1"/>
  <c r="BT240" i="1" s="1"/>
  <c r="BV240" i="1" s="1"/>
  <c r="BX240" i="1" s="1"/>
  <c r="BF239" i="1"/>
  <c r="BH239" i="1" s="1"/>
  <c r="BJ239" i="1" s="1"/>
  <c r="BL239" i="1" s="1"/>
  <c r="BN239" i="1" s="1"/>
  <c r="BP239" i="1" s="1"/>
  <c r="BR239" i="1" s="1"/>
  <c r="BT239" i="1" s="1"/>
  <c r="BV239" i="1" s="1"/>
  <c r="BX239" i="1" s="1"/>
  <c r="BF238" i="1"/>
  <c r="BH238" i="1" s="1"/>
  <c r="BJ238" i="1" s="1"/>
  <c r="BL238" i="1" s="1"/>
  <c r="BN238" i="1" s="1"/>
  <c r="BP238" i="1" s="1"/>
  <c r="BR238" i="1" s="1"/>
  <c r="BT238" i="1" s="1"/>
  <c r="BV238" i="1" s="1"/>
  <c r="BX238" i="1" s="1"/>
  <c r="BF237" i="1"/>
  <c r="BH237" i="1" s="1"/>
  <c r="BJ237" i="1" s="1"/>
  <c r="BL237" i="1" s="1"/>
  <c r="BN237" i="1" s="1"/>
  <c r="BP237" i="1" s="1"/>
  <c r="BR237" i="1" s="1"/>
  <c r="BT237" i="1" s="1"/>
  <c r="BV237" i="1" s="1"/>
  <c r="BX237" i="1" s="1"/>
  <c r="BF236" i="1"/>
  <c r="BH236" i="1" s="1"/>
  <c r="BJ236" i="1" s="1"/>
  <c r="BL236" i="1" s="1"/>
  <c r="BN236" i="1" s="1"/>
  <c r="BP236" i="1" s="1"/>
  <c r="BR236" i="1" s="1"/>
  <c r="BT236" i="1" s="1"/>
  <c r="BV236" i="1" s="1"/>
  <c r="BX236" i="1" s="1"/>
  <c r="BF235" i="1"/>
  <c r="BH235" i="1" s="1"/>
  <c r="BJ235" i="1" s="1"/>
  <c r="BL235" i="1" s="1"/>
  <c r="BN235" i="1" s="1"/>
  <c r="BP235" i="1" s="1"/>
  <c r="BR235" i="1" s="1"/>
  <c r="BT235" i="1" s="1"/>
  <c r="BV235" i="1" s="1"/>
  <c r="BX235" i="1" s="1"/>
  <c r="BF231" i="1"/>
  <c r="BH231" i="1" s="1"/>
  <c r="BJ231" i="1" s="1"/>
  <c r="BL231" i="1" s="1"/>
  <c r="BN231" i="1" s="1"/>
  <c r="BP231" i="1" s="1"/>
  <c r="BR231" i="1" s="1"/>
  <c r="BT231" i="1" s="1"/>
  <c r="BV231" i="1" s="1"/>
  <c r="BX231" i="1" s="1"/>
  <c r="BF230" i="1"/>
  <c r="BH230" i="1" s="1"/>
  <c r="BJ230" i="1" s="1"/>
  <c r="BL230" i="1" s="1"/>
  <c r="BN230" i="1" s="1"/>
  <c r="BP230" i="1" s="1"/>
  <c r="BR230" i="1" s="1"/>
  <c r="BT230" i="1" s="1"/>
  <c r="BV230" i="1" s="1"/>
  <c r="BX230" i="1" s="1"/>
  <c r="BF229" i="1"/>
  <c r="BH229" i="1" s="1"/>
  <c r="BJ229" i="1" s="1"/>
  <c r="BL229" i="1" s="1"/>
  <c r="BN229" i="1" s="1"/>
  <c r="BP229" i="1" s="1"/>
  <c r="BR229" i="1" s="1"/>
  <c r="BT229" i="1" s="1"/>
  <c r="BV229" i="1" s="1"/>
  <c r="BX229" i="1" s="1"/>
  <c r="BF228" i="1"/>
  <c r="BH228" i="1" s="1"/>
  <c r="BJ228" i="1" s="1"/>
  <c r="BL228" i="1" s="1"/>
  <c r="BN228" i="1" s="1"/>
  <c r="BP228" i="1" s="1"/>
  <c r="BR228" i="1" s="1"/>
  <c r="BT228" i="1" s="1"/>
  <c r="BV228" i="1" s="1"/>
  <c r="BX228" i="1" s="1"/>
  <c r="BF227" i="1"/>
  <c r="BH227" i="1" s="1"/>
  <c r="BJ227" i="1" s="1"/>
  <c r="BL227" i="1" s="1"/>
  <c r="BN227" i="1" s="1"/>
  <c r="BP227" i="1" s="1"/>
  <c r="BR227" i="1" s="1"/>
  <c r="BT227" i="1" s="1"/>
  <c r="BV227" i="1" s="1"/>
  <c r="BX227" i="1" s="1"/>
  <c r="BF226" i="1"/>
  <c r="BH226" i="1" s="1"/>
  <c r="BJ226" i="1" s="1"/>
  <c r="BL226" i="1" s="1"/>
  <c r="BN226" i="1" s="1"/>
  <c r="BP226" i="1" s="1"/>
  <c r="BR226" i="1" s="1"/>
  <c r="BT226" i="1" s="1"/>
  <c r="BV226" i="1" s="1"/>
  <c r="BX226" i="1" s="1"/>
  <c r="BF223" i="1"/>
  <c r="BH223" i="1" s="1"/>
  <c r="BJ223" i="1" s="1"/>
  <c r="BL223" i="1" s="1"/>
  <c r="BN223" i="1" s="1"/>
  <c r="BP223" i="1" s="1"/>
  <c r="BR223" i="1" s="1"/>
  <c r="BT223" i="1" s="1"/>
  <c r="BV223" i="1" s="1"/>
  <c r="BX223" i="1" s="1"/>
  <c r="BF222" i="1"/>
  <c r="BH222" i="1" s="1"/>
  <c r="BJ222" i="1" s="1"/>
  <c r="BL222" i="1" s="1"/>
  <c r="BN222" i="1" s="1"/>
  <c r="BP222" i="1" s="1"/>
  <c r="BR222" i="1" s="1"/>
  <c r="BT222" i="1" s="1"/>
  <c r="BV222" i="1" s="1"/>
  <c r="BX222" i="1" s="1"/>
  <c r="BF221" i="1"/>
  <c r="BH221" i="1" s="1"/>
  <c r="BJ221" i="1" s="1"/>
  <c r="BL221" i="1" s="1"/>
  <c r="BN221" i="1" s="1"/>
  <c r="BP221" i="1" s="1"/>
  <c r="BR221" i="1" s="1"/>
  <c r="BT221" i="1" s="1"/>
  <c r="BV221" i="1" s="1"/>
  <c r="BX221" i="1" s="1"/>
  <c r="BF214" i="1"/>
  <c r="BH214" i="1" s="1"/>
  <c r="BJ214" i="1" s="1"/>
  <c r="BL214" i="1" s="1"/>
  <c r="BN214" i="1" s="1"/>
  <c r="BP214" i="1" s="1"/>
  <c r="BR214" i="1" s="1"/>
  <c r="BT214" i="1" s="1"/>
  <c r="BV214" i="1" s="1"/>
  <c r="BX214" i="1" s="1"/>
  <c r="BF205" i="1"/>
  <c r="BH205" i="1" s="1"/>
  <c r="BJ205" i="1" s="1"/>
  <c r="BL205" i="1" s="1"/>
  <c r="BN205" i="1" s="1"/>
  <c r="BP205" i="1" s="1"/>
  <c r="BR205" i="1" s="1"/>
  <c r="BT205" i="1" s="1"/>
  <c r="BV205" i="1" s="1"/>
  <c r="BX205" i="1" s="1"/>
  <c r="BF201" i="1"/>
  <c r="BH201" i="1" s="1"/>
  <c r="BJ201" i="1" s="1"/>
  <c r="BL201" i="1" s="1"/>
  <c r="BN201" i="1" s="1"/>
  <c r="BP201" i="1" s="1"/>
  <c r="BR201" i="1" s="1"/>
  <c r="BT201" i="1" s="1"/>
  <c r="BV201" i="1" s="1"/>
  <c r="BX201" i="1" s="1"/>
  <c r="BF200" i="1"/>
  <c r="BH200" i="1" s="1"/>
  <c r="BJ200" i="1" s="1"/>
  <c r="BL200" i="1" s="1"/>
  <c r="BN200" i="1" s="1"/>
  <c r="BP200" i="1" s="1"/>
  <c r="BR200" i="1" s="1"/>
  <c r="BT200" i="1" s="1"/>
  <c r="BV200" i="1" s="1"/>
  <c r="BX200" i="1" s="1"/>
  <c r="BF197" i="1"/>
  <c r="BH197" i="1" s="1"/>
  <c r="BJ197" i="1" s="1"/>
  <c r="BL197" i="1" s="1"/>
  <c r="BN197" i="1" s="1"/>
  <c r="BP197" i="1" s="1"/>
  <c r="BR197" i="1" s="1"/>
  <c r="BT197" i="1" s="1"/>
  <c r="BV197" i="1" s="1"/>
  <c r="BX197" i="1" s="1"/>
  <c r="BF196" i="1"/>
  <c r="BH196" i="1" s="1"/>
  <c r="BJ196" i="1" s="1"/>
  <c r="BL196" i="1" s="1"/>
  <c r="BN196" i="1" s="1"/>
  <c r="BP196" i="1" s="1"/>
  <c r="BR196" i="1" s="1"/>
  <c r="BT196" i="1" s="1"/>
  <c r="BV196" i="1" s="1"/>
  <c r="BX196" i="1" s="1"/>
  <c r="BF193" i="1"/>
  <c r="BH193" i="1" s="1"/>
  <c r="BJ193" i="1" s="1"/>
  <c r="BL193" i="1" s="1"/>
  <c r="BN193" i="1" s="1"/>
  <c r="BP193" i="1" s="1"/>
  <c r="BR193" i="1" s="1"/>
  <c r="BT193" i="1" s="1"/>
  <c r="BV193" i="1" s="1"/>
  <c r="BX193" i="1" s="1"/>
  <c r="BF192" i="1"/>
  <c r="BH192" i="1" s="1"/>
  <c r="BJ192" i="1" s="1"/>
  <c r="BL192" i="1" s="1"/>
  <c r="BN192" i="1" s="1"/>
  <c r="BP192" i="1" s="1"/>
  <c r="BR192" i="1" s="1"/>
  <c r="BT192" i="1" s="1"/>
  <c r="BV192" i="1" s="1"/>
  <c r="BX192" i="1" s="1"/>
  <c r="BF189" i="1"/>
  <c r="BH189" i="1" s="1"/>
  <c r="BJ189" i="1" s="1"/>
  <c r="BL189" i="1" s="1"/>
  <c r="BN189" i="1" s="1"/>
  <c r="BP189" i="1" s="1"/>
  <c r="BR189" i="1" s="1"/>
  <c r="BT189" i="1" s="1"/>
  <c r="BV189" i="1" s="1"/>
  <c r="BX189" i="1" s="1"/>
  <c r="BF188" i="1"/>
  <c r="BH188" i="1" s="1"/>
  <c r="BJ188" i="1" s="1"/>
  <c r="BL188" i="1" s="1"/>
  <c r="BN188" i="1" s="1"/>
  <c r="BP188" i="1" s="1"/>
  <c r="BR188" i="1" s="1"/>
  <c r="BT188" i="1" s="1"/>
  <c r="BV188" i="1" s="1"/>
  <c r="BX188" i="1" s="1"/>
  <c r="BF185" i="1"/>
  <c r="BH185" i="1" s="1"/>
  <c r="BJ185" i="1" s="1"/>
  <c r="BL185" i="1" s="1"/>
  <c r="BN185" i="1" s="1"/>
  <c r="BP185" i="1" s="1"/>
  <c r="BR185" i="1" s="1"/>
  <c r="BT185" i="1" s="1"/>
  <c r="BV185" i="1" s="1"/>
  <c r="BX185" i="1" s="1"/>
  <c r="BF184" i="1"/>
  <c r="BH184" i="1" s="1"/>
  <c r="BJ184" i="1" s="1"/>
  <c r="BL184" i="1" s="1"/>
  <c r="BN184" i="1" s="1"/>
  <c r="BP184" i="1" s="1"/>
  <c r="BR184" i="1" s="1"/>
  <c r="BT184" i="1" s="1"/>
  <c r="BV184" i="1" s="1"/>
  <c r="BX184" i="1" s="1"/>
  <c r="BF181" i="1"/>
  <c r="BH181" i="1" s="1"/>
  <c r="BJ181" i="1" s="1"/>
  <c r="BL181" i="1" s="1"/>
  <c r="BN181" i="1" s="1"/>
  <c r="BP181" i="1" s="1"/>
  <c r="BR181" i="1" s="1"/>
  <c r="BT181" i="1" s="1"/>
  <c r="BV181" i="1" s="1"/>
  <c r="BX181" i="1" s="1"/>
  <c r="BF180" i="1"/>
  <c r="BH180" i="1" s="1"/>
  <c r="BJ180" i="1" s="1"/>
  <c r="BL180" i="1" s="1"/>
  <c r="BN180" i="1" s="1"/>
  <c r="BP180" i="1" s="1"/>
  <c r="BR180" i="1" s="1"/>
  <c r="BT180" i="1" s="1"/>
  <c r="BV180" i="1" s="1"/>
  <c r="BX180" i="1" s="1"/>
  <c r="BF179" i="1"/>
  <c r="BH179" i="1" s="1"/>
  <c r="BJ179" i="1" s="1"/>
  <c r="BL179" i="1" s="1"/>
  <c r="BN179" i="1" s="1"/>
  <c r="BP179" i="1" s="1"/>
  <c r="BR179" i="1" s="1"/>
  <c r="BT179" i="1" s="1"/>
  <c r="BV179" i="1" s="1"/>
  <c r="BX179" i="1" s="1"/>
  <c r="BF176" i="1"/>
  <c r="BH176" i="1" s="1"/>
  <c r="BJ176" i="1" s="1"/>
  <c r="BL176" i="1" s="1"/>
  <c r="BN176" i="1" s="1"/>
  <c r="BP176" i="1" s="1"/>
  <c r="BR176" i="1" s="1"/>
  <c r="BT176" i="1" s="1"/>
  <c r="BV176" i="1" s="1"/>
  <c r="BX176" i="1" s="1"/>
  <c r="BF175" i="1"/>
  <c r="BH175" i="1" s="1"/>
  <c r="BJ175" i="1" s="1"/>
  <c r="BL175" i="1" s="1"/>
  <c r="BN175" i="1" s="1"/>
  <c r="BP175" i="1" s="1"/>
  <c r="BR175" i="1" s="1"/>
  <c r="BT175" i="1" s="1"/>
  <c r="BV175" i="1" s="1"/>
  <c r="BX175" i="1" s="1"/>
  <c r="BF172" i="1"/>
  <c r="BH172" i="1" s="1"/>
  <c r="BJ172" i="1" s="1"/>
  <c r="BL172" i="1" s="1"/>
  <c r="BN172" i="1" s="1"/>
  <c r="BP172" i="1" s="1"/>
  <c r="BR172" i="1" s="1"/>
  <c r="BT172" i="1" s="1"/>
  <c r="BV172" i="1" s="1"/>
  <c r="BX172" i="1" s="1"/>
  <c r="BF171" i="1"/>
  <c r="BH171" i="1" s="1"/>
  <c r="BJ171" i="1" s="1"/>
  <c r="BL171" i="1" s="1"/>
  <c r="BN171" i="1" s="1"/>
  <c r="BP171" i="1" s="1"/>
  <c r="BR171" i="1" s="1"/>
  <c r="BT171" i="1" s="1"/>
  <c r="BV171" i="1" s="1"/>
  <c r="BX171" i="1" s="1"/>
  <c r="BF168" i="1"/>
  <c r="BH168" i="1" s="1"/>
  <c r="BJ168" i="1" s="1"/>
  <c r="BL168" i="1" s="1"/>
  <c r="BN168" i="1" s="1"/>
  <c r="BP168" i="1" s="1"/>
  <c r="BR168" i="1" s="1"/>
  <c r="BT168" i="1" s="1"/>
  <c r="BV168" i="1" s="1"/>
  <c r="BX168" i="1" s="1"/>
  <c r="BF167" i="1"/>
  <c r="BH167" i="1" s="1"/>
  <c r="BJ167" i="1" s="1"/>
  <c r="BL167" i="1" s="1"/>
  <c r="BN167" i="1" s="1"/>
  <c r="BP167" i="1" s="1"/>
  <c r="BR167" i="1" s="1"/>
  <c r="BT167" i="1" s="1"/>
  <c r="BV167" i="1" s="1"/>
  <c r="BX167" i="1" s="1"/>
  <c r="BF166" i="1"/>
  <c r="BH166" i="1" s="1"/>
  <c r="BJ166" i="1" s="1"/>
  <c r="BL166" i="1" s="1"/>
  <c r="BN166" i="1" s="1"/>
  <c r="BP166" i="1" s="1"/>
  <c r="BR166" i="1" s="1"/>
  <c r="BT166" i="1" s="1"/>
  <c r="BV166" i="1" s="1"/>
  <c r="BX166" i="1" s="1"/>
  <c r="BF165" i="1"/>
  <c r="BH165" i="1" s="1"/>
  <c r="BJ165" i="1" s="1"/>
  <c r="BL165" i="1" s="1"/>
  <c r="BN165" i="1" s="1"/>
  <c r="BP165" i="1" s="1"/>
  <c r="BR165" i="1" s="1"/>
  <c r="BT165" i="1" s="1"/>
  <c r="BV165" i="1" s="1"/>
  <c r="BX165" i="1" s="1"/>
  <c r="BF164" i="1"/>
  <c r="BH164" i="1" s="1"/>
  <c r="BJ164" i="1" s="1"/>
  <c r="BL164" i="1" s="1"/>
  <c r="BN164" i="1" s="1"/>
  <c r="BP164" i="1" s="1"/>
  <c r="BR164" i="1" s="1"/>
  <c r="BT164" i="1" s="1"/>
  <c r="BV164" i="1" s="1"/>
  <c r="BX164" i="1" s="1"/>
  <c r="BF163" i="1"/>
  <c r="BH163" i="1" s="1"/>
  <c r="BJ163" i="1" s="1"/>
  <c r="BL163" i="1" s="1"/>
  <c r="BN163" i="1" s="1"/>
  <c r="BP163" i="1" s="1"/>
  <c r="BR163" i="1" s="1"/>
  <c r="BT163" i="1" s="1"/>
  <c r="BV163" i="1" s="1"/>
  <c r="BX163" i="1" s="1"/>
  <c r="BF162" i="1"/>
  <c r="BH162" i="1" s="1"/>
  <c r="BJ162" i="1" s="1"/>
  <c r="BL162" i="1" s="1"/>
  <c r="BN162" i="1" s="1"/>
  <c r="BP162" i="1" s="1"/>
  <c r="BR162" i="1" s="1"/>
  <c r="BT162" i="1" s="1"/>
  <c r="BV162" i="1" s="1"/>
  <c r="BX162" i="1" s="1"/>
  <c r="BF152" i="1"/>
  <c r="BH152" i="1" s="1"/>
  <c r="BJ152" i="1" s="1"/>
  <c r="BL152" i="1" s="1"/>
  <c r="BN152" i="1" s="1"/>
  <c r="BP152" i="1" s="1"/>
  <c r="BR152" i="1" s="1"/>
  <c r="BT152" i="1" s="1"/>
  <c r="BV152" i="1" s="1"/>
  <c r="BX152" i="1" s="1"/>
  <c r="BF151" i="1"/>
  <c r="BH151" i="1" s="1"/>
  <c r="BJ151" i="1" s="1"/>
  <c r="BL151" i="1" s="1"/>
  <c r="BN151" i="1" s="1"/>
  <c r="BP151" i="1" s="1"/>
  <c r="BR151" i="1" s="1"/>
  <c r="BT151" i="1" s="1"/>
  <c r="BV151" i="1" s="1"/>
  <c r="BX151" i="1" s="1"/>
  <c r="BF150" i="1"/>
  <c r="BH150" i="1" s="1"/>
  <c r="BJ150" i="1" s="1"/>
  <c r="BL150" i="1" s="1"/>
  <c r="BN150" i="1" s="1"/>
  <c r="BP150" i="1" s="1"/>
  <c r="BR150" i="1" s="1"/>
  <c r="BT150" i="1" s="1"/>
  <c r="BV150" i="1" s="1"/>
  <c r="BX150" i="1" s="1"/>
  <c r="BF149" i="1"/>
  <c r="BH149" i="1" s="1"/>
  <c r="BJ149" i="1" s="1"/>
  <c r="BL149" i="1" s="1"/>
  <c r="BN149" i="1" s="1"/>
  <c r="BP149" i="1" s="1"/>
  <c r="BR149" i="1" s="1"/>
  <c r="BT149" i="1" s="1"/>
  <c r="BV149" i="1" s="1"/>
  <c r="BX149" i="1" s="1"/>
  <c r="BF148" i="1"/>
  <c r="BH148" i="1" s="1"/>
  <c r="BJ148" i="1" s="1"/>
  <c r="BL148" i="1" s="1"/>
  <c r="BN148" i="1" s="1"/>
  <c r="BP148" i="1" s="1"/>
  <c r="BR148" i="1" s="1"/>
  <c r="BT148" i="1" s="1"/>
  <c r="BV148" i="1" s="1"/>
  <c r="BX148" i="1" s="1"/>
  <c r="BF147" i="1"/>
  <c r="BH147" i="1" s="1"/>
  <c r="BJ147" i="1" s="1"/>
  <c r="BL147" i="1" s="1"/>
  <c r="BN147" i="1" s="1"/>
  <c r="BP147" i="1" s="1"/>
  <c r="BR147" i="1" s="1"/>
  <c r="BT147" i="1" s="1"/>
  <c r="BV147" i="1" s="1"/>
  <c r="BX147" i="1" s="1"/>
  <c r="BF146" i="1"/>
  <c r="BH146" i="1" s="1"/>
  <c r="BJ146" i="1" s="1"/>
  <c r="BL146" i="1" s="1"/>
  <c r="BN146" i="1" s="1"/>
  <c r="BP146" i="1" s="1"/>
  <c r="BR146" i="1" s="1"/>
  <c r="BT146" i="1" s="1"/>
  <c r="BV146" i="1" s="1"/>
  <c r="BX146" i="1" s="1"/>
  <c r="BF145" i="1"/>
  <c r="BH145" i="1" s="1"/>
  <c r="BJ145" i="1" s="1"/>
  <c r="BL145" i="1" s="1"/>
  <c r="BN145" i="1" s="1"/>
  <c r="BP145" i="1" s="1"/>
  <c r="BR145" i="1" s="1"/>
  <c r="BT145" i="1" s="1"/>
  <c r="BV145" i="1" s="1"/>
  <c r="BX145" i="1" s="1"/>
  <c r="BF144" i="1"/>
  <c r="BH144" i="1" s="1"/>
  <c r="BJ144" i="1" s="1"/>
  <c r="BL144" i="1" s="1"/>
  <c r="BN144" i="1" s="1"/>
  <c r="BP144" i="1" s="1"/>
  <c r="BR144" i="1" s="1"/>
  <c r="BT144" i="1" s="1"/>
  <c r="BV144" i="1" s="1"/>
  <c r="BX144" i="1" s="1"/>
  <c r="BF143" i="1"/>
  <c r="BH143" i="1" s="1"/>
  <c r="BJ143" i="1" s="1"/>
  <c r="BL143" i="1" s="1"/>
  <c r="BN143" i="1" s="1"/>
  <c r="BP143" i="1" s="1"/>
  <c r="BR143" i="1" s="1"/>
  <c r="BT143" i="1" s="1"/>
  <c r="BV143" i="1" s="1"/>
  <c r="BX143" i="1" s="1"/>
  <c r="BF142" i="1"/>
  <c r="BH142" i="1" s="1"/>
  <c r="BJ142" i="1" s="1"/>
  <c r="BL142" i="1" s="1"/>
  <c r="BN142" i="1" s="1"/>
  <c r="BP142" i="1" s="1"/>
  <c r="BR142" i="1" s="1"/>
  <c r="BT142" i="1" s="1"/>
  <c r="BV142" i="1" s="1"/>
  <c r="BX142" i="1" s="1"/>
  <c r="BF141" i="1"/>
  <c r="BH141" i="1" s="1"/>
  <c r="BJ141" i="1" s="1"/>
  <c r="BL141" i="1" s="1"/>
  <c r="BN141" i="1" s="1"/>
  <c r="BP141" i="1" s="1"/>
  <c r="BR141" i="1" s="1"/>
  <c r="BT141" i="1" s="1"/>
  <c r="BV141" i="1" s="1"/>
  <c r="BX141" i="1" s="1"/>
  <c r="BF140" i="1"/>
  <c r="BH140" i="1" s="1"/>
  <c r="BJ140" i="1" s="1"/>
  <c r="BL140" i="1" s="1"/>
  <c r="BN140" i="1" s="1"/>
  <c r="BP140" i="1" s="1"/>
  <c r="BR140" i="1" s="1"/>
  <c r="BT140" i="1" s="1"/>
  <c r="BV140" i="1" s="1"/>
  <c r="BX140" i="1" s="1"/>
  <c r="BF125" i="1"/>
  <c r="BH125" i="1" s="1"/>
  <c r="BJ125" i="1" s="1"/>
  <c r="BL125" i="1" s="1"/>
  <c r="BN125" i="1" s="1"/>
  <c r="BP125" i="1" s="1"/>
  <c r="BR125" i="1" s="1"/>
  <c r="BT125" i="1" s="1"/>
  <c r="BV125" i="1" s="1"/>
  <c r="BX125" i="1" s="1"/>
  <c r="BF124" i="1"/>
  <c r="BH124" i="1" s="1"/>
  <c r="BJ124" i="1" s="1"/>
  <c r="BL124" i="1" s="1"/>
  <c r="BN124" i="1" s="1"/>
  <c r="BP124" i="1" s="1"/>
  <c r="BR124" i="1" s="1"/>
  <c r="BT124" i="1" s="1"/>
  <c r="BV124" i="1" s="1"/>
  <c r="BX124" i="1" s="1"/>
  <c r="BF121" i="1"/>
  <c r="BH121" i="1" s="1"/>
  <c r="BJ121" i="1" s="1"/>
  <c r="BL121" i="1" s="1"/>
  <c r="BN121" i="1" s="1"/>
  <c r="BP121" i="1" s="1"/>
  <c r="BR121" i="1" s="1"/>
  <c r="BT121" i="1" s="1"/>
  <c r="BV121" i="1" s="1"/>
  <c r="BX121" i="1" s="1"/>
  <c r="BF118" i="1"/>
  <c r="BH118" i="1" s="1"/>
  <c r="BJ118" i="1" s="1"/>
  <c r="BL118" i="1" s="1"/>
  <c r="BN118" i="1" s="1"/>
  <c r="BP118" i="1" s="1"/>
  <c r="BR118" i="1" s="1"/>
  <c r="BT118" i="1" s="1"/>
  <c r="BV118" i="1" s="1"/>
  <c r="BX118" i="1" s="1"/>
  <c r="BF115" i="1"/>
  <c r="BH115" i="1" s="1"/>
  <c r="BJ115" i="1" s="1"/>
  <c r="BL115" i="1" s="1"/>
  <c r="BN115" i="1" s="1"/>
  <c r="BP115" i="1" s="1"/>
  <c r="BR115" i="1" s="1"/>
  <c r="BT115" i="1" s="1"/>
  <c r="BV115" i="1" s="1"/>
  <c r="BX115" i="1" s="1"/>
  <c r="BF114" i="1"/>
  <c r="BH114" i="1" s="1"/>
  <c r="BJ114" i="1" s="1"/>
  <c r="BL114" i="1" s="1"/>
  <c r="BN114" i="1" s="1"/>
  <c r="BP114" i="1" s="1"/>
  <c r="BR114" i="1" s="1"/>
  <c r="BT114" i="1" s="1"/>
  <c r="BV114" i="1" s="1"/>
  <c r="BX114" i="1" s="1"/>
  <c r="BF113" i="1"/>
  <c r="BH113" i="1" s="1"/>
  <c r="BJ113" i="1" s="1"/>
  <c r="BL113" i="1" s="1"/>
  <c r="BN113" i="1" s="1"/>
  <c r="BP113" i="1" s="1"/>
  <c r="BR113" i="1" s="1"/>
  <c r="BT113" i="1" s="1"/>
  <c r="BV113" i="1" s="1"/>
  <c r="BX113" i="1" s="1"/>
  <c r="BF110" i="1"/>
  <c r="BH110" i="1" s="1"/>
  <c r="BJ110" i="1" s="1"/>
  <c r="BL110" i="1" s="1"/>
  <c r="BN110" i="1" s="1"/>
  <c r="BP110" i="1" s="1"/>
  <c r="BR110" i="1" s="1"/>
  <c r="BT110" i="1" s="1"/>
  <c r="BV110" i="1" s="1"/>
  <c r="BX110" i="1" s="1"/>
  <c r="BF108" i="1"/>
  <c r="BH108" i="1" s="1"/>
  <c r="BJ108" i="1" s="1"/>
  <c r="BL108" i="1" s="1"/>
  <c r="BN108" i="1" s="1"/>
  <c r="BP108" i="1" s="1"/>
  <c r="BR108" i="1" s="1"/>
  <c r="BT108" i="1" s="1"/>
  <c r="BV108" i="1" s="1"/>
  <c r="BX108" i="1" s="1"/>
  <c r="BF107" i="1"/>
  <c r="BH107" i="1" s="1"/>
  <c r="BJ107" i="1" s="1"/>
  <c r="BL107" i="1" s="1"/>
  <c r="BN107" i="1" s="1"/>
  <c r="BP107" i="1" s="1"/>
  <c r="BR107" i="1" s="1"/>
  <c r="BT107" i="1" s="1"/>
  <c r="BV107" i="1" s="1"/>
  <c r="BX107" i="1" s="1"/>
  <c r="BF105" i="1"/>
  <c r="BH105" i="1" s="1"/>
  <c r="BJ105" i="1" s="1"/>
  <c r="BL105" i="1" s="1"/>
  <c r="BN105" i="1" s="1"/>
  <c r="BP105" i="1" s="1"/>
  <c r="BR105" i="1" s="1"/>
  <c r="BT105" i="1" s="1"/>
  <c r="BV105" i="1" s="1"/>
  <c r="BX105" i="1" s="1"/>
  <c r="BF104" i="1"/>
  <c r="BH104" i="1" s="1"/>
  <c r="BJ104" i="1" s="1"/>
  <c r="BL104" i="1" s="1"/>
  <c r="BN104" i="1" s="1"/>
  <c r="BP104" i="1" s="1"/>
  <c r="BR104" i="1" s="1"/>
  <c r="BT104" i="1" s="1"/>
  <c r="BV104" i="1" s="1"/>
  <c r="BX104" i="1" s="1"/>
  <c r="BF102" i="1"/>
  <c r="BH102" i="1" s="1"/>
  <c r="BJ102" i="1" s="1"/>
  <c r="BL102" i="1" s="1"/>
  <c r="BN102" i="1" s="1"/>
  <c r="BP102" i="1" s="1"/>
  <c r="BR102" i="1" s="1"/>
  <c r="BT102" i="1" s="1"/>
  <c r="BV102" i="1" s="1"/>
  <c r="BX102" i="1" s="1"/>
  <c r="BF101" i="1"/>
  <c r="BH101" i="1" s="1"/>
  <c r="BJ101" i="1" s="1"/>
  <c r="BL101" i="1" s="1"/>
  <c r="BN101" i="1" s="1"/>
  <c r="BP101" i="1" s="1"/>
  <c r="BR101" i="1" s="1"/>
  <c r="BT101" i="1" s="1"/>
  <c r="BV101" i="1" s="1"/>
  <c r="BX101" i="1" s="1"/>
  <c r="BF100" i="1"/>
  <c r="BH100" i="1" s="1"/>
  <c r="BJ100" i="1" s="1"/>
  <c r="BL100" i="1" s="1"/>
  <c r="BN100" i="1" s="1"/>
  <c r="BP100" i="1" s="1"/>
  <c r="BR100" i="1" s="1"/>
  <c r="BT100" i="1" s="1"/>
  <c r="BV100" i="1" s="1"/>
  <c r="BX100" i="1" s="1"/>
  <c r="BF99" i="1"/>
  <c r="BH99" i="1" s="1"/>
  <c r="BJ99" i="1" s="1"/>
  <c r="BL99" i="1" s="1"/>
  <c r="BN99" i="1" s="1"/>
  <c r="BP99" i="1" s="1"/>
  <c r="BR99" i="1" s="1"/>
  <c r="BT99" i="1" s="1"/>
  <c r="BV99" i="1" s="1"/>
  <c r="BX99" i="1" s="1"/>
  <c r="BF98" i="1"/>
  <c r="BH98" i="1" s="1"/>
  <c r="BJ98" i="1" s="1"/>
  <c r="BL98" i="1" s="1"/>
  <c r="BN98" i="1" s="1"/>
  <c r="BP98" i="1" s="1"/>
  <c r="BR98" i="1" s="1"/>
  <c r="BT98" i="1" s="1"/>
  <c r="BV98" i="1" s="1"/>
  <c r="BX98" i="1" s="1"/>
  <c r="BF96" i="1"/>
  <c r="BH96" i="1" s="1"/>
  <c r="BJ96" i="1" s="1"/>
  <c r="BL96" i="1" s="1"/>
  <c r="BN96" i="1" s="1"/>
  <c r="BP96" i="1" s="1"/>
  <c r="BR96" i="1" s="1"/>
  <c r="BT96" i="1" s="1"/>
  <c r="BV96" i="1" s="1"/>
  <c r="BX96" i="1" s="1"/>
  <c r="BF95" i="1"/>
  <c r="BH95" i="1" s="1"/>
  <c r="BJ95" i="1" s="1"/>
  <c r="BL95" i="1" s="1"/>
  <c r="BN95" i="1" s="1"/>
  <c r="BP95" i="1" s="1"/>
  <c r="BR95" i="1" s="1"/>
  <c r="BT95" i="1" s="1"/>
  <c r="BV95" i="1" s="1"/>
  <c r="BX95" i="1" s="1"/>
  <c r="BF93" i="1"/>
  <c r="BH93" i="1" s="1"/>
  <c r="BJ93" i="1" s="1"/>
  <c r="BL93" i="1" s="1"/>
  <c r="BN93" i="1" s="1"/>
  <c r="BP93" i="1" s="1"/>
  <c r="BR93" i="1" s="1"/>
  <c r="BT93" i="1" s="1"/>
  <c r="BV93" i="1" s="1"/>
  <c r="BX93" i="1" s="1"/>
  <c r="BF81" i="1"/>
  <c r="BH81" i="1" s="1"/>
  <c r="BJ81" i="1" s="1"/>
  <c r="BL81" i="1" s="1"/>
  <c r="BN81" i="1" s="1"/>
  <c r="BP81" i="1" s="1"/>
  <c r="BR81" i="1" s="1"/>
  <c r="BT81" i="1" s="1"/>
  <c r="BV81" i="1" s="1"/>
  <c r="BX81" i="1" s="1"/>
  <c r="BF80" i="1"/>
  <c r="BH80" i="1" s="1"/>
  <c r="BJ80" i="1" s="1"/>
  <c r="BL80" i="1" s="1"/>
  <c r="BN80" i="1" s="1"/>
  <c r="BP80" i="1" s="1"/>
  <c r="BR80" i="1" s="1"/>
  <c r="BT80" i="1" s="1"/>
  <c r="BV80" i="1" s="1"/>
  <c r="BX80" i="1" s="1"/>
  <c r="BF79" i="1"/>
  <c r="BH79" i="1" s="1"/>
  <c r="BJ79" i="1" s="1"/>
  <c r="BL79" i="1" s="1"/>
  <c r="BN79" i="1" s="1"/>
  <c r="BP79" i="1" s="1"/>
  <c r="BR79" i="1" s="1"/>
  <c r="BT79" i="1" s="1"/>
  <c r="BV79" i="1" s="1"/>
  <c r="BX79" i="1" s="1"/>
  <c r="BF78" i="1"/>
  <c r="BH78" i="1" s="1"/>
  <c r="BJ78" i="1" s="1"/>
  <c r="BL78" i="1" s="1"/>
  <c r="BN78" i="1" s="1"/>
  <c r="BP78" i="1" s="1"/>
  <c r="BR78" i="1" s="1"/>
  <c r="BT78" i="1" s="1"/>
  <c r="BV78" i="1" s="1"/>
  <c r="BX78" i="1" s="1"/>
  <c r="BF77" i="1"/>
  <c r="BH77" i="1" s="1"/>
  <c r="BJ77" i="1" s="1"/>
  <c r="BL77" i="1" s="1"/>
  <c r="BN77" i="1" s="1"/>
  <c r="BP77" i="1" s="1"/>
  <c r="BR77" i="1" s="1"/>
  <c r="BT77" i="1" s="1"/>
  <c r="BV77" i="1" s="1"/>
  <c r="BX77" i="1" s="1"/>
  <c r="BF76" i="1"/>
  <c r="BH76" i="1" s="1"/>
  <c r="BJ76" i="1" s="1"/>
  <c r="BL76" i="1" s="1"/>
  <c r="BN76" i="1" s="1"/>
  <c r="BP76" i="1" s="1"/>
  <c r="BR76" i="1" s="1"/>
  <c r="BT76" i="1" s="1"/>
  <c r="BV76" i="1" s="1"/>
  <c r="BX76" i="1" s="1"/>
  <c r="BF75" i="1"/>
  <c r="BH75" i="1" s="1"/>
  <c r="BJ75" i="1" s="1"/>
  <c r="BL75" i="1" s="1"/>
  <c r="BN75" i="1" s="1"/>
  <c r="BP75" i="1" s="1"/>
  <c r="BR75" i="1" s="1"/>
  <c r="BT75" i="1" s="1"/>
  <c r="BV75" i="1" s="1"/>
  <c r="BX75" i="1" s="1"/>
  <c r="BF74" i="1"/>
  <c r="BH74" i="1" s="1"/>
  <c r="BJ74" i="1" s="1"/>
  <c r="BL74" i="1" s="1"/>
  <c r="BN74" i="1" s="1"/>
  <c r="BP74" i="1" s="1"/>
  <c r="BR74" i="1" s="1"/>
  <c r="BT74" i="1" s="1"/>
  <c r="BV74" i="1" s="1"/>
  <c r="BX74" i="1" s="1"/>
  <c r="BF73" i="1"/>
  <c r="BH73" i="1" s="1"/>
  <c r="BJ73" i="1" s="1"/>
  <c r="BL73" i="1" s="1"/>
  <c r="BN73" i="1" s="1"/>
  <c r="BP73" i="1" s="1"/>
  <c r="BR73" i="1" s="1"/>
  <c r="BT73" i="1" s="1"/>
  <c r="BV73" i="1" s="1"/>
  <c r="BX73" i="1" s="1"/>
  <c r="BF72" i="1"/>
  <c r="BH72" i="1" s="1"/>
  <c r="BJ72" i="1" s="1"/>
  <c r="BL72" i="1" s="1"/>
  <c r="BN72" i="1" s="1"/>
  <c r="BP72" i="1" s="1"/>
  <c r="BR72" i="1" s="1"/>
  <c r="BT72" i="1" s="1"/>
  <c r="BV72" i="1" s="1"/>
  <c r="BX72" i="1" s="1"/>
  <c r="BF71" i="1"/>
  <c r="BH71" i="1" s="1"/>
  <c r="BJ71" i="1" s="1"/>
  <c r="BL71" i="1" s="1"/>
  <c r="BN71" i="1" s="1"/>
  <c r="BP71" i="1" s="1"/>
  <c r="BR71" i="1" s="1"/>
  <c r="BT71" i="1" s="1"/>
  <c r="BV71" i="1" s="1"/>
  <c r="BX71" i="1" s="1"/>
  <c r="BF70" i="1"/>
  <c r="BH70" i="1" s="1"/>
  <c r="BJ70" i="1" s="1"/>
  <c r="BL70" i="1" s="1"/>
  <c r="BN70" i="1" s="1"/>
  <c r="BP70" i="1" s="1"/>
  <c r="BR70" i="1" s="1"/>
  <c r="BT70" i="1" s="1"/>
  <c r="BV70" i="1" s="1"/>
  <c r="BX70" i="1" s="1"/>
  <c r="BF69" i="1"/>
  <c r="BH69" i="1" s="1"/>
  <c r="BJ69" i="1" s="1"/>
  <c r="BL69" i="1" s="1"/>
  <c r="BN69" i="1" s="1"/>
  <c r="BP69" i="1" s="1"/>
  <c r="BR69" i="1" s="1"/>
  <c r="BT69" i="1" s="1"/>
  <c r="BV69" i="1" s="1"/>
  <c r="BX69" i="1" s="1"/>
  <c r="BF68" i="1"/>
  <c r="BH68" i="1" s="1"/>
  <c r="BJ68" i="1" s="1"/>
  <c r="BL68" i="1" s="1"/>
  <c r="BN68" i="1" s="1"/>
  <c r="BP68" i="1" s="1"/>
  <c r="BR68" i="1" s="1"/>
  <c r="BT68" i="1" s="1"/>
  <c r="BV68" i="1" s="1"/>
  <c r="BX68" i="1" s="1"/>
  <c r="BF66" i="1"/>
  <c r="BH66" i="1" s="1"/>
  <c r="BJ66" i="1" s="1"/>
  <c r="BL66" i="1" s="1"/>
  <c r="BN66" i="1" s="1"/>
  <c r="BP66" i="1" s="1"/>
  <c r="BR66" i="1" s="1"/>
  <c r="BT66" i="1" s="1"/>
  <c r="BV66" i="1" s="1"/>
  <c r="BX66" i="1" s="1"/>
  <c r="BF65" i="1"/>
  <c r="BH65" i="1" s="1"/>
  <c r="BJ65" i="1" s="1"/>
  <c r="BL65" i="1" s="1"/>
  <c r="BN65" i="1" s="1"/>
  <c r="BP65" i="1" s="1"/>
  <c r="BR65" i="1" s="1"/>
  <c r="BT65" i="1" s="1"/>
  <c r="BV65" i="1" s="1"/>
  <c r="BX65" i="1" s="1"/>
  <c r="BF58" i="1"/>
  <c r="BH58" i="1" s="1"/>
  <c r="BJ58" i="1" s="1"/>
  <c r="BL58" i="1" s="1"/>
  <c r="BN58" i="1" s="1"/>
  <c r="BP58" i="1" s="1"/>
  <c r="BR58" i="1" s="1"/>
  <c r="BT58" i="1" s="1"/>
  <c r="BV58" i="1" s="1"/>
  <c r="BX58" i="1" s="1"/>
  <c r="BF57" i="1"/>
  <c r="BH57" i="1" s="1"/>
  <c r="BJ57" i="1" s="1"/>
  <c r="BL57" i="1" s="1"/>
  <c r="BN57" i="1" s="1"/>
  <c r="BP57" i="1" s="1"/>
  <c r="BR57" i="1" s="1"/>
  <c r="BT57" i="1" s="1"/>
  <c r="BV57" i="1" s="1"/>
  <c r="BX57" i="1" s="1"/>
  <c r="BF56" i="1"/>
  <c r="BH56" i="1" s="1"/>
  <c r="BJ56" i="1" s="1"/>
  <c r="BL56" i="1" s="1"/>
  <c r="BN56" i="1" s="1"/>
  <c r="BP56" i="1" s="1"/>
  <c r="BR56" i="1" s="1"/>
  <c r="BT56" i="1" s="1"/>
  <c r="BV56" i="1" s="1"/>
  <c r="BX56" i="1" s="1"/>
  <c r="BF53" i="1"/>
  <c r="BH53" i="1" s="1"/>
  <c r="BJ53" i="1" s="1"/>
  <c r="BL53" i="1" s="1"/>
  <c r="BN53" i="1" s="1"/>
  <c r="BP53" i="1" s="1"/>
  <c r="BR53" i="1" s="1"/>
  <c r="BT53" i="1" s="1"/>
  <c r="BV53" i="1" s="1"/>
  <c r="BX53" i="1" s="1"/>
  <c r="BF52" i="1"/>
  <c r="BH52" i="1" s="1"/>
  <c r="BJ52" i="1" s="1"/>
  <c r="BL52" i="1" s="1"/>
  <c r="BN52" i="1" s="1"/>
  <c r="BP52" i="1" s="1"/>
  <c r="BR52" i="1" s="1"/>
  <c r="BT52" i="1" s="1"/>
  <c r="BV52" i="1" s="1"/>
  <c r="BX52" i="1" s="1"/>
  <c r="BF51" i="1"/>
  <c r="BH51" i="1" s="1"/>
  <c r="BJ51" i="1" s="1"/>
  <c r="BL51" i="1" s="1"/>
  <c r="BN51" i="1" s="1"/>
  <c r="BP51" i="1" s="1"/>
  <c r="BR51" i="1" s="1"/>
  <c r="BT51" i="1" s="1"/>
  <c r="BV51" i="1" s="1"/>
  <c r="BX51" i="1" s="1"/>
  <c r="BF50" i="1"/>
  <c r="BH50" i="1" s="1"/>
  <c r="BJ50" i="1" s="1"/>
  <c r="BL50" i="1" s="1"/>
  <c r="BN50" i="1" s="1"/>
  <c r="BP50" i="1" s="1"/>
  <c r="BR50" i="1" s="1"/>
  <c r="BT50" i="1" s="1"/>
  <c r="BV50" i="1" s="1"/>
  <c r="BX50" i="1" s="1"/>
  <c r="BF49" i="1"/>
  <c r="BH49" i="1" s="1"/>
  <c r="BJ49" i="1" s="1"/>
  <c r="BL49" i="1" s="1"/>
  <c r="BN49" i="1" s="1"/>
  <c r="BP49" i="1" s="1"/>
  <c r="BR49" i="1" s="1"/>
  <c r="BT49" i="1" s="1"/>
  <c r="BV49" i="1" s="1"/>
  <c r="BX49" i="1" s="1"/>
  <c r="BF48" i="1"/>
  <c r="BH48" i="1" s="1"/>
  <c r="BJ48" i="1" s="1"/>
  <c r="BL48" i="1" s="1"/>
  <c r="BN48" i="1" s="1"/>
  <c r="BP48" i="1" s="1"/>
  <c r="BR48" i="1" s="1"/>
  <c r="BT48" i="1" s="1"/>
  <c r="BV48" i="1" s="1"/>
  <c r="BX48" i="1" s="1"/>
  <c r="BF47" i="1"/>
  <c r="BH47" i="1" s="1"/>
  <c r="BJ47" i="1" s="1"/>
  <c r="BL47" i="1" s="1"/>
  <c r="BN47" i="1" s="1"/>
  <c r="BP47" i="1" s="1"/>
  <c r="BR47" i="1" s="1"/>
  <c r="BT47" i="1" s="1"/>
  <c r="BV47" i="1" s="1"/>
  <c r="BX47" i="1" s="1"/>
  <c r="BF39" i="1"/>
  <c r="BH39" i="1" s="1"/>
  <c r="BJ39" i="1" s="1"/>
  <c r="BL39" i="1" s="1"/>
  <c r="BN39" i="1" s="1"/>
  <c r="BP39" i="1" s="1"/>
  <c r="BR39" i="1" s="1"/>
  <c r="BT39" i="1" s="1"/>
  <c r="BV39" i="1" s="1"/>
  <c r="BX39" i="1" s="1"/>
  <c r="BF38" i="1"/>
  <c r="BH38" i="1" s="1"/>
  <c r="BJ38" i="1" s="1"/>
  <c r="BL38" i="1" s="1"/>
  <c r="BN38" i="1" s="1"/>
  <c r="BP38" i="1" s="1"/>
  <c r="BR38" i="1" s="1"/>
  <c r="BT38" i="1" s="1"/>
  <c r="BV38" i="1" s="1"/>
  <c r="BX38" i="1" s="1"/>
  <c r="BF37" i="1"/>
  <c r="BH37" i="1" s="1"/>
  <c r="BJ37" i="1" s="1"/>
  <c r="BL37" i="1" s="1"/>
  <c r="BN37" i="1" s="1"/>
  <c r="BP37" i="1" s="1"/>
  <c r="BR37" i="1" s="1"/>
  <c r="BT37" i="1" s="1"/>
  <c r="BV37" i="1" s="1"/>
  <c r="BX37" i="1" s="1"/>
  <c r="BF34" i="1"/>
  <c r="BH34" i="1" s="1"/>
  <c r="BJ34" i="1" s="1"/>
  <c r="BL34" i="1" s="1"/>
  <c r="BN34" i="1" s="1"/>
  <c r="BP34" i="1" s="1"/>
  <c r="BR34" i="1" s="1"/>
  <c r="BT34" i="1" s="1"/>
  <c r="BV34" i="1" s="1"/>
  <c r="BX34" i="1" s="1"/>
  <c r="BF33" i="1"/>
  <c r="BH33" i="1" s="1"/>
  <c r="BJ33" i="1" s="1"/>
  <c r="BL33" i="1" s="1"/>
  <c r="BN33" i="1" s="1"/>
  <c r="BP33" i="1" s="1"/>
  <c r="BR33" i="1" s="1"/>
  <c r="BT33" i="1" s="1"/>
  <c r="BV33" i="1" s="1"/>
  <c r="BX33" i="1" s="1"/>
  <c r="BF30" i="1"/>
  <c r="BH30" i="1" s="1"/>
  <c r="BJ30" i="1" s="1"/>
  <c r="BL30" i="1" s="1"/>
  <c r="BN30" i="1" s="1"/>
  <c r="BP30" i="1" s="1"/>
  <c r="BR30" i="1" s="1"/>
  <c r="BT30" i="1" s="1"/>
  <c r="BV30" i="1" s="1"/>
  <c r="BX30" i="1" s="1"/>
  <c r="BF25" i="1"/>
  <c r="BH25" i="1" s="1"/>
  <c r="BJ25" i="1" s="1"/>
  <c r="BL25" i="1" s="1"/>
  <c r="BN25" i="1" s="1"/>
  <c r="BP25" i="1" s="1"/>
  <c r="BR25" i="1" s="1"/>
  <c r="BT25" i="1" s="1"/>
  <c r="BV25" i="1" s="1"/>
  <c r="BX25" i="1" s="1"/>
  <c r="BF23" i="1"/>
  <c r="BH23" i="1" s="1"/>
  <c r="BJ23" i="1" s="1"/>
  <c r="BL23" i="1" s="1"/>
  <c r="BN23" i="1" s="1"/>
  <c r="BP23" i="1" s="1"/>
  <c r="BR23" i="1" s="1"/>
  <c r="BT23" i="1" s="1"/>
  <c r="BV23" i="1" s="1"/>
  <c r="BX23" i="1" s="1"/>
  <c r="BF22" i="1"/>
  <c r="BH22" i="1" s="1"/>
  <c r="BJ22" i="1" s="1"/>
  <c r="BL22" i="1" s="1"/>
  <c r="BN22" i="1" s="1"/>
  <c r="BP22" i="1" s="1"/>
  <c r="BR22" i="1" s="1"/>
  <c r="BT22" i="1" s="1"/>
  <c r="BV22" i="1" s="1"/>
  <c r="BX22" i="1" s="1"/>
  <c r="BF21" i="1"/>
  <c r="BH21" i="1" s="1"/>
  <c r="BJ21" i="1" s="1"/>
  <c r="BL21" i="1" s="1"/>
  <c r="BN21" i="1" s="1"/>
  <c r="BP21" i="1" s="1"/>
  <c r="BR21" i="1" s="1"/>
  <c r="BT21" i="1" s="1"/>
  <c r="BV21" i="1" s="1"/>
  <c r="BX21" i="1" s="1"/>
  <c r="AI245" i="1"/>
  <c r="AK245" i="1" s="1"/>
  <c r="AM245" i="1" s="1"/>
  <c r="AO245" i="1" s="1"/>
  <c r="AQ245" i="1" s="1"/>
  <c r="AS245" i="1" s="1"/>
  <c r="AU245" i="1" s="1"/>
  <c r="AW245" i="1" s="1"/>
  <c r="AY245" i="1" s="1"/>
  <c r="BA245" i="1" s="1"/>
  <c r="BC245" i="1" s="1"/>
  <c r="AI244" i="1"/>
  <c r="AK244" i="1" s="1"/>
  <c r="AM244" i="1" s="1"/>
  <c r="AO244" i="1" s="1"/>
  <c r="AQ244" i="1" s="1"/>
  <c r="AS244" i="1" s="1"/>
  <c r="AU244" i="1" s="1"/>
  <c r="AW244" i="1" s="1"/>
  <c r="AY244" i="1" s="1"/>
  <c r="BA244" i="1" s="1"/>
  <c r="BC244" i="1" s="1"/>
  <c r="AI243" i="1"/>
  <c r="AK243" i="1" s="1"/>
  <c r="AM243" i="1" s="1"/>
  <c r="AO243" i="1" s="1"/>
  <c r="AQ243" i="1" s="1"/>
  <c r="AS243" i="1" s="1"/>
  <c r="AU243" i="1" s="1"/>
  <c r="AW243" i="1" s="1"/>
  <c r="AY243" i="1" s="1"/>
  <c r="BA243" i="1" s="1"/>
  <c r="BC243" i="1" s="1"/>
  <c r="AI242" i="1"/>
  <c r="AK242" i="1" s="1"/>
  <c r="AM242" i="1" s="1"/>
  <c r="AO242" i="1" s="1"/>
  <c r="AQ242" i="1" s="1"/>
  <c r="AS242" i="1" s="1"/>
  <c r="AU242" i="1" s="1"/>
  <c r="AW242" i="1" s="1"/>
  <c r="AY242" i="1" s="1"/>
  <c r="BA242" i="1" s="1"/>
  <c r="BC242" i="1" s="1"/>
  <c r="AI241" i="1"/>
  <c r="AK241" i="1" s="1"/>
  <c r="AM241" i="1" s="1"/>
  <c r="AO241" i="1" s="1"/>
  <c r="AQ241" i="1" s="1"/>
  <c r="AS241" i="1" s="1"/>
  <c r="AU241" i="1" s="1"/>
  <c r="AW241" i="1" s="1"/>
  <c r="AY241" i="1" s="1"/>
  <c r="BA241" i="1" s="1"/>
  <c r="BC241" i="1" s="1"/>
  <c r="AI240" i="1"/>
  <c r="AK240" i="1" s="1"/>
  <c r="AM240" i="1" s="1"/>
  <c r="AO240" i="1" s="1"/>
  <c r="AQ240" i="1" s="1"/>
  <c r="AS240" i="1" s="1"/>
  <c r="AU240" i="1" s="1"/>
  <c r="AW240" i="1" s="1"/>
  <c r="AY240" i="1" s="1"/>
  <c r="BA240" i="1" s="1"/>
  <c r="BC240" i="1" s="1"/>
  <c r="AI239" i="1"/>
  <c r="AK239" i="1" s="1"/>
  <c r="AM239" i="1" s="1"/>
  <c r="AO239" i="1" s="1"/>
  <c r="AQ239" i="1" s="1"/>
  <c r="AS239" i="1" s="1"/>
  <c r="AU239" i="1" s="1"/>
  <c r="AW239" i="1" s="1"/>
  <c r="AY239" i="1" s="1"/>
  <c r="BA239" i="1" s="1"/>
  <c r="BC239" i="1" s="1"/>
  <c r="AI238" i="1"/>
  <c r="AK238" i="1" s="1"/>
  <c r="AM238" i="1" s="1"/>
  <c r="AO238" i="1" s="1"/>
  <c r="AQ238" i="1" s="1"/>
  <c r="AS238" i="1" s="1"/>
  <c r="AU238" i="1" s="1"/>
  <c r="AW238" i="1" s="1"/>
  <c r="AY238" i="1" s="1"/>
  <c r="BA238" i="1" s="1"/>
  <c r="BC238" i="1" s="1"/>
  <c r="AI237" i="1"/>
  <c r="AK237" i="1" s="1"/>
  <c r="AM237" i="1" s="1"/>
  <c r="AO237" i="1" s="1"/>
  <c r="AQ237" i="1" s="1"/>
  <c r="AS237" i="1" s="1"/>
  <c r="AU237" i="1" s="1"/>
  <c r="AW237" i="1" s="1"/>
  <c r="AY237" i="1" s="1"/>
  <c r="BA237" i="1" s="1"/>
  <c r="BC237" i="1" s="1"/>
  <c r="AI236" i="1"/>
  <c r="AK236" i="1" s="1"/>
  <c r="AM236" i="1" s="1"/>
  <c r="AO236" i="1" s="1"/>
  <c r="AQ236" i="1" s="1"/>
  <c r="AS236" i="1" s="1"/>
  <c r="AU236" i="1" s="1"/>
  <c r="AW236" i="1" s="1"/>
  <c r="AY236" i="1" s="1"/>
  <c r="BA236" i="1" s="1"/>
  <c r="BC236" i="1" s="1"/>
  <c r="AI235" i="1"/>
  <c r="AK235" i="1" s="1"/>
  <c r="AM235" i="1" s="1"/>
  <c r="AO235" i="1" s="1"/>
  <c r="AQ235" i="1" s="1"/>
  <c r="AS235" i="1" s="1"/>
  <c r="AU235" i="1" s="1"/>
  <c r="AW235" i="1" s="1"/>
  <c r="AY235" i="1" s="1"/>
  <c r="BA235" i="1" s="1"/>
  <c r="BC235" i="1" s="1"/>
  <c r="AI231" i="1"/>
  <c r="AK231" i="1" s="1"/>
  <c r="AM231" i="1" s="1"/>
  <c r="AO231" i="1" s="1"/>
  <c r="AQ231" i="1" s="1"/>
  <c r="AS231" i="1" s="1"/>
  <c r="AU231" i="1" s="1"/>
  <c r="AW231" i="1" s="1"/>
  <c r="AY231" i="1" s="1"/>
  <c r="BA231" i="1" s="1"/>
  <c r="BC231" i="1" s="1"/>
  <c r="AI230" i="1"/>
  <c r="AK230" i="1" s="1"/>
  <c r="AM230" i="1" s="1"/>
  <c r="AO230" i="1" s="1"/>
  <c r="AQ230" i="1" s="1"/>
  <c r="AS230" i="1" s="1"/>
  <c r="AU230" i="1" s="1"/>
  <c r="AW230" i="1" s="1"/>
  <c r="AY230" i="1" s="1"/>
  <c r="BA230" i="1" s="1"/>
  <c r="BC230" i="1" s="1"/>
  <c r="AI229" i="1"/>
  <c r="AK229" i="1" s="1"/>
  <c r="AM229" i="1" s="1"/>
  <c r="AO229" i="1" s="1"/>
  <c r="AQ229" i="1" s="1"/>
  <c r="AS229" i="1" s="1"/>
  <c r="AU229" i="1" s="1"/>
  <c r="AW229" i="1" s="1"/>
  <c r="AY229" i="1" s="1"/>
  <c r="BA229" i="1" s="1"/>
  <c r="BC229" i="1" s="1"/>
  <c r="AI228" i="1"/>
  <c r="AK228" i="1" s="1"/>
  <c r="AM228" i="1" s="1"/>
  <c r="AO228" i="1" s="1"/>
  <c r="AQ228" i="1" s="1"/>
  <c r="AS228" i="1" s="1"/>
  <c r="AU228" i="1" s="1"/>
  <c r="AW228" i="1" s="1"/>
  <c r="AY228" i="1" s="1"/>
  <c r="BA228" i="1" s="1"/>
  <c r="BC228" i="1" s="1"/>
  <c r="AI227" i="1"/>
  <c r="AK227" i="1" s="1"/>
  <c r="AM227" i="1" s="1"/>
  <c r="AO227" i="1" s="1"/>
  <c r="AQ227" i="1" s="1"/>
  <c r="AS227" i="1" s="1"/>
  <c r="AU227" i="1" s="1"/>
  <c r="AW227" i="1" s="1"/>
  <c r="AY227" i="1" s="1"/>
  <c r="BA227" i="1" s="1"/>
  <c r="BC227" i="1" s="1"/>
  <c r="AI226" i="1"/>
  <c r="AK226" i="1" s="1"/>
  <c r="AM226" i="1" s="1"/>
  <c r="AO226" i="1" s="1"/>
  <c r="AQ226" i="1" s="1"/>
  <c r="AS226" i="1" s="1"/>
  <c r="AU226" i="1" s="1"/>
  <c r="AW226" i="1" s="1"/>
  <c r="AY226" i="1" s="1"/>
  <c r="BA226" i="1" s="1"/>
  <c r="BC226" i="1" s="1"/>
  <c r="AI223" i="1"/>
  <c r="AK223" i="1" s="1"/>
  <c r="AM223" i="1" s="1"/>
  <c r="AO223" i="1" s="1"/>
  <c r="AQ223" i="1" s="1"/>
  <c r="AS223" i="1" s="1"/>
  <c r="AU223" i="1" s="1"/>
  <c r="AW223" i="1" s="1"/>
  <c r="AY223" i="1" s="1"/>
  <c r="BA223" i="1" s="1"/>
  <c r="BC223" i="1" s="1"/>
  <c r="AI222" i="1"/>
  <c r="AK222" i="1" s="1"/>
  <c r="AM222" i="1" s="1"/>
  <c r="AO222" i="1" s="1"/>
  <c r="AQ222" i="1" s="1"/>
  <c r="AS222" i="1" s="1"/>
  <c r="AU222" i="1" s="1"/>
  <c r="AW222" i="1" s="1"/>
  <c r="AY222" i="1" s="1"/>
  <c r="BA222" i="1" s="1"/>
  <c r="BC222" i="1" s="1"/>
  <c r="AI221" i="1"/>
  <c r="AK221" i="1" s="1"/>
  <c r="AM221" i="1" s="1"/>
  <c r="AO221" i="1" s="1"/>
  <c r="AQ221" i="1" s="1"/>
  <c r="AS221" i="1" s="1"/>
  <c r="AU221" i="1" s="1"/>
  <c r="AW221" i="1" s="1"/>
  <c r="AY221" i="1" s="1"/>
  <c r="BA221" i="1" s="1"/>
  <c r="BC221" i="1" s="1"/>
  <c r="AI215" i="1"/>
  <c r="AK215" i="1" s="1"/>
  <c r="AM215" i="1" s="1"/>
  <c r="AO215" i="1" s="1"/>
  <c r="AQ215" i="1" s="1"/>
  <c r="AI214" i="1"/>
  <c r="AK214" i="1" s="1"/>
  <c r="AM214" i="1" s="1"/>
  <c r="AO214" i="1" s="1"/>
  <c r="AQ214" i="1" s="1"/>
  <c r="AS214" i="1" s="1"/>
  <c r="AU214" i="1" s="1"/>
  <c r="AW214" i="1" s="1"/>
  <c r="AY214" i="1" s="1"/>
  <c r="BA214" i="1" s="1"/>
  <c r="BC214" i="1" s="1"/>
  <c r="AI205" i="1"/>
  <c r="AK205" i="1" s="1"/>
  <c r="AM205" i="1" s="1"/>
  <c r="AO205" i="1" s="1"/>
  <c r="AQ205" i="1" s="1"/>
  <c r="AS205" i="1" s="1"/>
  <c r="AU205" i="1" s="1"/>
  <c r="AW205" i="1" s="1"/>
  <c r="AY205" i="1" s="1"/>
  <c r="BA205" i="1" s="1"/>
  <c r="BC205" i="1" s="1"/>
  <c r="AI201" i="1"/>
  <c r="AK201" i="1" s="1"/>
  <c r="AM201" i="1" s="1"/>
  <c r="AO201" i="1" s="1"/>
  <c r="AQ201" i="1" s="1"/>
  <c r="AS201" i="1" s="1"/>
  <c r="AU201" i="1" s="1"/>
  <c r="AW201" i="1" s="1"/>
  <c r="AY201" i="1" s="1"/>
  <c r="BA201" i="1" s="1"/>
  <c r="BC201" i="1" s="1"/>
  <c r="AI200" i="1"/>
  <c r="AK200" i="1" s="1"/>
  <c r="AM200" i="1" s="1"/>
  <c r="AO200" i="1" s="1"/>
  <c r="AQ200" i="1" s="1"/>
  <c r="AS200" i="1" s="1"/>
  <c r="AU200" i="1" s="1"/>
  <c r="AW200" i="1" s="1"/>
  <c r="AY200" i="1" s="1"/>
  <c r="BA200" i="1" s="1"/>
  <c r="BC200" i="1" s="1"/>
  <c r="AI197" i="1"/>
  <c r="AK197" i="1" s="1"/>
  <c r="AM197" i="1" s="1"/>
  <c r="AO197" i="1" s="1"/>
  <c r="AQ197" i="1" s="1"/>
  <c r="AS197" i="1" s="1"/>
  <c r="AU197" i="1" s="1"/>
  <c r="AW197" i="1" s="1"/>
  <c r="AY197" i="1" s="1"/>
  <c r="BA197" i="1" s="1"/>
  <c r="BC197" i="1" s="1"/>
  <c r="AI196" i="1"/>
  <c r="AK196" i="1" s="1"/>
  <c r="AM196" i="1" s="1"/>
  <c r="AO196" i="1" s="1"/>
  <c r="AQ196" i="1" s="1"/>
  <c r="AS196" i="1" s="1"/>
  <c r="AU196" i="1" s="1"/>
  <c r="AW196" i="1" s="1"/>
  <c r="AY196" i="1" s="1"/>
  <c r="BA196" i="1" s="1"/>
  <c r="BC196" i="1" s="1"/>
  <c r="AI193" i="1"/>
  <c r="AK193" i="1" s="1"/>
  <c r="AM193" i="1" s="1"/>
  <c r="AO193" i="1" s="1"/>
  <c r="AQ193" i="1" s="1"/>
  <c r="AS193" i="1" s="1"/>
  <c r="AU193" i="1" s="1"/>
  <c r="AW193" i="1" s="1"/>
  <c r="AY193" i="1" s="1"/>
  <c r="BA193" i="1" s="1"/>
  <c r="BC193" i="1" s="1"/>
  <c r="AI192" i="1"/>
  <c r="AK192" i="1" s="1"/>
  <c r="AM192" i="1" s="1"/>
  <c r="AO192" i="1" s="1"/>
  <c r="AQ192" i="1" s="1"/>
  <c r="AS192" i="1" s="1"/>
  <c r="AU192" i="1" s="1"/>
  <c r="AW192" i="1" s="1"/>
  <c r="AY192" i="1" s="1"/>
  <c r="BA192" i="1" s="1"/>
  <c r="BC192" i="1" s="1"/>
  <c r="AI189" i="1"/>
  <c r="AK189" i="1" s="1"/>
  <c r="AM189" i="1" s="1"/>
  <c r="AO189" i="1" s="1"/>
  <c r="AQ189" i="1" s="1"/>
  <c r="AS189" i="1" s="1"/>
  <c r="AU189" i="1" s="1"/>
  <c r="AW189" i="1" s="1"/>
  <c r="AY189" i="1" s="1"/>
  <c r="BA189" i="1" s="1"/>
  <c r="BC189" i="1" s="1"/>
  <c r="AI188" i="1"/>
  <c r="AK188" i="1" s="1"/>
  <c r="AM188" i="1" s="1"/>
  <c r="AO188" i="1" s="1"/>
  <c r="AQ188" i="1" s="1"/>
  <c r="AS188" i="1" s="1"/>
  <c r="AU188" i="1" s="1"/>
  <c r="AW188" i="1" s="1"/>
  <c r="AY188" i="1" s="1"/>
  <c r="BA188" i="1" s="1"/>
  <c r="BC188" i="1" s="1"/>
  <c r="AI185" i="1"/>
  <c r="AK185" i="1" s="1"/>
  <c r="AM185" i="1" s="1"/>
  <c r="AO185" i="1" s="1"/>
  <c r="AQ185" i="1" s="1"/>
  <c r="AS185" i="1" s="1"/>
  <c r="AU185" i="1" s="1"/>
  <c r="AW185" i="1" s="1"/>
  <c r="AY185" i="1" s="1"/>
  <c r="BA185" i="1" s="1"/>
  <c r="BC185" i="1" s="1"/>
  <c r="AI184" i="1"/>
  <c r="AK184" i="1" s="1"/>
  <c r="AM184" i="1" s="1"/>
  <c r="AO184" i="1" s="1"/>
  <c r="AQ184" i="1" s="1"/>
  <c r="AS184" i="1" s="1"/>
  <c r="AU184" i="1" s="1"/>
  <c r="AW184" i="1" s="1"/>
  <c r="AY184" i="1" s="1"/>
  <c r="BA184" i="1" s="1"/>
  <c r="BC184" i="1" s="1"/>
  <c r="AI181" i="1"/>
  <c r="AK181" i="1" s="1"/>
  <c r="AM181" i="1" s="1"/>
  <c r="AO181" i="1" s="1"/>
  <c r="AQ181" i="1" s="1"/>
  <c r="AS181" i="1" s="1"/>
  <c r="AU181" i="1" s="1"/>
  <c r="AW181" i="1" s="1"/>
  <c r="AY181" i="1" s="1"/>
  <c r="BA181" i="1" s="1"/>
  <c r="BC181" i="1" s="1"/>
  <c r="AI180" i="1"/>
  <c r="AK180" i="1" s="1"/>
  <c r="AM180" i="1" s="1"/>
  <c r="AO180" i="1" s="1"/>
  <c r="AQ180" i="1" s="1"/>
  <c r="AS180" i="1" s="1"/>
  <c r="AU180" i="1" s="1"/>
  <c r="AW180" i="1" s="1"/>
  <c r="AY180" i="1" s="1"/>
  <c r="BA180" i="1" s="1"/>
  <c r="BC180" i="1" s="1"/>
  <c r="AI179" i="1"/>
  <c r="AK179" i="1" s="1"/>
  <c r="AM179" i="1" s="1"/>
  <c r="AO179" i="1" s="1"/>
  <c r="AQ179" i="1" s="1"/>
  <c r="AS179" i="1" s="1"/>
  <c r="AU179" i="1" s="1"/>
  <c r="AW179" i="1" s="1"/>
  <c r="AY179" i="1" s="1"/>
  <c r="BA179" i="1" s="1"/>
  <c r="BC179" i="1" s="1"/>
  <c r="AI176" i="1"/>
  <c r="AK176" i="1" s="1"/>
  <c r="AM176" i="1" s="1"/>
  <c r="AO176" i="1" s="1"/>
  <c r="AQ176" i="1" s="1"/>
  <c r="AS176" i="1" s="1"/>
  <c r="AU176" i="1" s="1"/>
  <c r="AW176" i="1" s="1"/>
  <c r="AY176" i="1" s="1"/>
  <c r="BA176" i="1" s="1"/>
  <c r="BC176" i="1" s="1"/>
  <c r="AI175" i="1"/>
  <c r="AK175" i="1" s="1"/>
  <c r="AM175" i="1" s="1"/>
  <c r="AO175" i="1" s="1"/>
  <c r="AQ175" i="1" s="1"/>
  <c r="AS175" i="1" s="1"/>
  <c r="AU175" i="1" s="1"/>
  <c r="AW175" i="1" s="1"/>
  <c r="AY175" i="1" s="1"/>
  <c r="BA175" i="1" s="1"/>
  <c r="BC175" i="1" s="1"/>
  <c r="AI172" i="1"/>
  <c r="AK172" i="1" s="1"/>
  <c r="AM172" i="1" s="1"/>
  <c r="AO172" i="1" s="1"/>
  <c r="AQ172" i="1" s="1"/>
  <c r="AS172" i="1" s="1"/>
  <c r="AU172" i="1" s="1"/>
  <c r="AW172" i="1" s="1"/>
  <c r="AY172" i="1" s="1"/>
  <c r="BA172" i="1" s="1"/>
  <c r="BC172" i="1" s="1"/>
  <c r="AI171" i="1"/>
  <c r="AK171" i="1" s="1"/>
  <c r="AM171" i="1" s="1"/>
  <c r="AO171" i="1" s="1"/>
  <c r="AQ171" i="1" s="1"/>
  <c r="AS171" i="1" s="1"/>
  <c r="AU171" i="1" s="1"/>
  <c r="AW171" i="1" s="1"/>
  <c r="AY171" i="1" s="1"/>
  <c r="BA171" i="1" s="1"/>
  <c r="BC171" i="1" s="1"/>
  <c r="AI168" i="1"/>
  <c r="AK168" i="1" s="1"/>
  <c r="AM168" i="1" s="1"/>
  <c r="AO168" i="1" s="1"/>
  <c r="AQ168" i="1" s="1"/>
  <c r="AS168" i="1" s="1"/>
  <c r="AU168" i="1" s="1"/>
  <c r="AW168" i="1" s="1"/>
  <c r="AY168" i="1" s="1"/>
  <c r="BA168" i="1" s="1"/>
  <c r="BC168" i="1" s="1"/>
  <c r="AI167" i="1"/>
  <c r="AK167" i="1" s="1"/>
  <c r="AM167" i="1" s="1"/>
  <c r="AO167" i="1" s="1"/>
  <c r="AQ167" i="1" s="1"/>
  <c r="AS167" i="1" s="1"/>
  <c r="AU167" i="1" s="1"/>
  <c r="AW167" i="1" s="1"/>
  <c r="AY167" i="1" s="1"/>
  <c r="BA167" i="1" s="1"/>
  <c r="BC167" i="1" s="1"/>
  <c r="AI166" i="1"/>
  <c r="AK166" i="1" s="1"/>
  <c r="AM166" i="1" s="1"/>
  <c r="AO166" i="1" s="1"/>
  <c r="AQ166" i="1" s="1"/>
  <c r="AS166" i="1" s="1"/>
  <c r="AU166" i="1" s="1"/>
  <c r="AW166" i="1" s="1"/>
  <c r="AY166" i="1" s="1"/>
  <c r="BA166" i="1" s="1"/>
  <c r="BC166" i="1" s="1"/>
  <c r="AI165" i="1"/>
  <c r="AK165" i="1" s="1"/>
  <c r="AM165" i="1" s="1"/>
  <c r="AO165" i="1" s="1"/>
  <c r="AQ165" i="1" s="1"/>
  <c r="AS165" i="1" s="1"/>
  <c r="AU165" i="1" s="1"/>
  <c r="AW165" i="1" s="1"/>
  <c r="AY165" i="1" s="1"/>
  <c r="BA165" i="1" s="1"/>
  <c r="BC165" i="1" s="1"/>
  <c r="AI164" i="1"/>
  <c r="AK164" i="1" s="1"/>
  <c r="AM164" i="1" s="1"/>
  <c r="AO164" i="1" s="1"/>
  <c r="AQ164" i="1" s="1"/>
  <c r="AS164" i="1" s="1"/>
  <c r="AU164" i="1" s="1"/>
  <c r="AW164" i="1" s="1"/>
  <c r="AY164" i="1" s="1"/>
  <c r="BA164" i="1" s="1"/>
  <c r="BC164" i="1" s="1"/>
  <c r="AI163" i="1"/>
  <c r="AK163" i="1" s="1"/>
  <c r="AM163" i="1" s="1"/>
  <c r="AO163" i="1" s="1"/>
  <c r="AQ163" i="1" s="1"/>
  <c r="AS163" i="1" s="1"/>
  <c r="AU163" i="1" s="1"/>
  <c r="AW163" i="1" s="1"/>
  <c r="AY163" i="1" s="1"/>
  <c r="BA163" i="1" s="1"/>
  <c r="BC163" i="1" s="1"/>
  <c r="AI162" i="1"/>
  <c r="AK162" i="1" s="1"/>
  <c r="AM162" i="1" s="1"/>
  <c r="AO162" i="1" s="1"/>
  <c r="AQ162" i="1" s="1"/>
  <c r="AS162" i="1" s="1"/>
  <c r="AU162" i="1" s="1"/>
  <c r="AW162" i="1" s="1"/>
  <c r="AY162" i="1" s="1"/>
  <c r="BA162" i="1" s="1"/>
  <c r="BC162" i="1" s="1"/>
  <c r="AI152" i="1"/>
  <c r="AK152" i="1" s="1"/>
  <c r="AM152" i="1" s="1"/>
  <c r="AO152" i="1" s="1"/>
  <c r="AQ152" i="1" s="1"/>
  <c r="AS152" i="1" s="1"/>
  <c r="AU152" i="1" s="1"/>
  <c r="AW152" i="1" s="1"/>
  <c r="AY152" i="1" s="1"/>
  <c r="BA152" i="1" s="1"/>
  <c r="BC152" i="1" s="1"/>
  <c r="AI151" i="1"/>
  <c r="AK151" i="1" s="1"/>
  <c r="AM151" i="1" s="1"/>
  <c r="AO151" i="1" s="1"/>
  <c r="AQ151" i="1" s="1"/>
  <c r="AS151" i="1" s="1"/>
  <c r="AU151" i="1" s="1"/>
  <c r="AW151" i="1" s="1"/>
  <c r="AY151" i="1" s="1"/>
  <c r="BA151" i="1" s="1"/>
  <c r="BC151" i="1" s="1"/>
  <c r="AI150" i="1"/>
  <c r="AK150" i="1" s="1"/>
  <c r="AM150" i="1" s="1"/>
  <c r="AO150" i="1" s="1"/>
  <c r="AQ150" i="1" s="1"/>
  <c r="AS150" i="1" s="1"/>
  <c r="AU150" i="1" s="1"/>
  <c r="AW150" i="1" s="1"/>
  <c r="AY150" i="1" s="1"/>
  <c r="BA150" i="1" s="1"/>
  <c r="BC150" i="1" s="1"/>
  <c r="AI149" i="1"/>
  <c r="AK149" i="1" s="1"/>
  <c r="AM149" i="1" s="1"/>
  <c r="AO149" i="1" s="1"/>
  <c r="AQ149" i="1" s="1"/>
  <c r="AS149" i="1" s="1"/>
  <c r="AU149" i="1" s="1"/>
  <c r="AW149" i="1" s="1"/>
  <c r="AY149" i="1" s="1"/>
  <c r="BA149" i="1" s="1"/>
  <c r="BC149" i="1" s="1"/>
  <c r="AI148" i="1"/>
  <c r="AK148" i="1" s="1"/>
  <c r="AM148" i="1" s="1"/>
  <c r="AO148" i="1" s="1"/>
  <c r="AQ148" i="1" s="1"/>
  <c r="AS148" i="1" s="1"/>
  <c r="AU148" i="1" s="1"/>
  <c r="AW148" i="1" s="1"/>
  <c r="AY148" i="1" s="1"/>
  <c r="BA148" i="1" s="1"/>
  <c r="BC148" i="1" s="1"/>
  <c r="AI147" i="1"/>
  <c r="AK147" i="1" s="1"/>
  <c r="AM147" i="1" s="1"/>
  <c r="AO147" i="1" s="1"/>
  <c r="AQ147" i="1" s="1"/>
  <c r="AS147" i="1" s="1"/>
  <c r="AU147" i="1" s="1"/>
  <c r="AW147" i="1" s="1"/>
  <c r="AY147" i="1" s="1"/>
  <c r="BA147" i="1" s="1"/>
  <c r="BC147" i="1" s="1"/>
  <c r="AI146" i="1"/>
  <c r="AK146" i="1" s="1"/>
  <c r="AM146" i="1" s="1"/>
  <c r="AO146" i="1" s="1"/>
  <c r="AQ146" i="1" s="1"/>
  <c r="AS146" i="1" s="1"/>
  <c r="AU146" i="1" s="1"/>
  <c r="AW146" i="1" s="1"/>
  <c r="AY146" i="1" s="1"/>
  <c r="BA146" i="1" s="1"/>
  <c r="BC146" i="1" s="1"/>
  <c r="AI145" i="1"/>
  <c r="AK145" i="1" s="1"/>
  <c r="AM145" i="1" s="1"/>
  <c r="AO145" i="1" s="1"/>
  <c r="AQ145" i="1" s="1"/>
  <c r="AS145" i="1" s="1"/>
  <c r="AU145" i="1" s="1"/>
  <c r="AW145" i="1" s="1"/>
  <c r="AY145" i="1" s="1"/>
  <c r="BA145" i="1" s="1"/>
  <c r="BC145" i="1" s="1"/>
  <c r="AI144" i="1"/>
  <c r="AK144" i="1" s="1"/>
  <c r="AM144" i="1" s="1"/>
  <c r="AO144" i="1" s="1"/>
  <c r="AQ144" i="1" s="1"/>
  <c r="AS144" i="1" s="1"/>
  <c r="AU144" i="1" s="1"/>
  <c r="AW144" i="1" s="1"/>
  <c r="AY144" i="1" s="1"/>
  <c r="BA144" i="1" s="1"/>
  <c r="BC144" i="1" s="1"/>
  <c r="AI143" i="1"/>
  <c r="AK143" i="1" s="1"/>
  <c r="AM143" i="1" s="1"/>
  <c r="AO143" i="1" s="1"/>
  <c r="AQ143" i="1" s="1"/>
  <c r="AS143" i="1" s="1"/>
  <c r="AU143" i="1" s="1"/>
  <c r="AW143" i="1" s="1"/>
  <c r="AY143" i="1" s="1"/>
  <c r="BA143" i="1" s="1"/>
  <c r="BC143" i="1" s="1"/>
  <c r="AI142" i="1"/>
  <c r="AK142" i="1" s="1"/>
  <c r="AM142" i="1" s="1"/>
  <c r="AO142" i="1" s="1"/>
  <c r="AQ142" i="1" s="1"/>
  <c r="AS142" i="1" s="1"/>
  <c r="AU142" i="1" s="1"/>
  <c r="AW142" i="1" s="1"/>
  <c r="AY142" i="1" s="1"/>
  <c r="BA142" i="1" s="1"/>
  <c r="BC142" i="1" s="1"/>
  <c r="AI141" i="1"/>
  <c r="AK141" i="1" s="1"/>
  <c r="AM141" i="1" s="1"/>
  <c r="AO141" i="1" s="1"/>
  <c r="AQ141" i="1" s="1"/>
  <c r="AS141" i="1" s="1"/>
  <c r="AU141" i="1" s="1"/>
  <c r="AW141" i="1" s="1"/>
  <c r="AY141" i="1" s="1"/>
  <c r="BA141" i="1" s="1"/>
  <c r="BC141" i="1" s="1"/>
  <c r="AI140" i="1"/>
  <c r="AK140" i="1" s="1"/>
  <c r="AM140" i="1" s="1"/>
  <c r="AO140" i="1" s="1"/>
  <c r="AQ140" i="1" s="1"/>
  <c r="AS140" i="1" s="1"/>
  <c r="AU140" i="1" s="1"/>
  <c r="AW140" i="1" s="1"/>
  <c r="AY140" i="1" s="1"/>
  <c r="BA140" i="1" s="1"/>
  <c r="BC140" i="1" s="1"/>
  <c r="AI125" i="1"/>
  <c r="AK125" i="1" s="1"/>
  <c r="AM125" i="1" s="1"/>
  <c r="AO125" i="1" s="1"/>
  <c r="AQ125" i="1" s="1"/>
  <c r="AS125" i="1" s="1"/>
  <c r="AU125" i="1" s="1"/>
  <c r="AW125" i="1" s="1"/>
  <c r="AY125" i="1" s="1"/>
  <c r="BA125" i="1" s="1"/>
  <c r="BC125" i="1" s="1"/>
  <c r="AI124" i="1"/>
  <c r="AK124" i="1" s="1"/>
  <c r="AM124" i="1" s="1"/>
  <c r="AO124" i="1" s="1"/>
  <c r="AQ124" i="1" s="1"/>
  <c r="AS124" i="1" s="1"/>
  <c r="AU124" i="1" s="1"/>
  <c r="AW124" i="1" s="1"/>
  <c r="AY124" i="1" s="1"/>
  <c r="BA124" i="1" s="1"/>
  <c r="BC124" i="1" s="1"/>
  <c r="AI121" i="1"/>
  <c r="AK121" i="1" s="1"/>
  <c r="AM121" i="1" s="1"/>
  <c r="AO121" i="1" s="1"/>
  <c r="AQ121" i="1" s="1"/>
  <c r="AS121" i="1" s="1"/>
  <c r="AU121" i="1" s="1"/>
  <c r="AW121" i="1" s="1"/>
  <c r="AY121" i="1" s="1"/>
  <c r="BA121" i="1" s="1"/>
  <c r="BC121" i="1" s="1"/>
  <c r="AI118" i="1"/>
  <c r="AK118" i="1" s="1"/>
  <c r="AM118" i="1" s="1"/>
  <c r="AO118" i="1" s="1"/>
  <c r="AQ118" i="1" s="1"/>
  <c r="AS118" i="1" s="1"/>
  <c r="AU118" i="1" s="1"/>
  <c r="AW118" i="1" s="1"/>
  <c r="AY118" i="1" s="1"/>
  <c r="BA118" i="1" s="1"/>
  <c r="BC118" i="1" s="1"/>
  <c r="AI115" i="1"/>
  <c r="AK115" i="1" s="1"/>
  <c r="AM115" i="1" s="1"/>
  <c r="AO115" i="1" s="1"/>
  <c r="AQ115" i="1" s="1"/>
  <c r="AS115" i="1" s="1"/>
  <c r="AU115" i="1" s="1"/>
  <c r="AW115" i="1" s="1"/>
  <c r="AY115" i="1" s="1"/>
  <c r="BA115" i="1" s="1"/>
  <c r="BC115" i="1" s="1"/>
  <c r="AI114" i="1"/>
  <c r="AK114" i="1" s="1"/>
  <c r="AM114" i="1" s="1"/>
  <c r="AO114" i="1" s="1"/>
  <c r="AQ114" i="1" s="1"/>
  <c r="AS114" i="1" s="1"/>
  <c r="AU114" i="1" s="1"/>
  <c r="AW114" i="1" s="1"/>
  <c r="AY114" i="1" s="1"/>
  <c r="BA114" i="1" s="1"/>
  <c r="BC114" i="1" s="1"/>
  <c r="AI113" i="1"/>
  <c r="AK113" i="1" s="1"/>
  <c r="AM113" i="1" s="1"/>
  <c r="AO113" i="1" s="1"/>
  <c r="AQ113" i="1" s="1"/>
  <c r="AS113" i="1" s="1"/>
  <c r="AU113" i="1" s="1"/>
  <c r="AW113" i="1" s="1"/>
  <c r="AY113" i="1" s="1"/>
  <c r="BA113" i="1" s="1"/>
  <c r="BC113" i="1" s="1"/>
  <c r="AI110" i="1"/>
  <c r="AK110" i="1" s="1"/>
  <c r="AM110" i="1" s="1"/>
  <c r="AO110" i="1" s="1"/>
  <c r="AQ110" i="1" s="1"/>
  <c r="AS110" i="1" s="1"/>
  <c r="AU110" i="1" s="1"/>
  <c r="AW110" i="1" s="1"/>
  <c r="AY110" i="1" s="1"/>
  <c r="BA110" i="1" s="1"/>
  <c r="BC110" i="1" s="1"/>
  <c r="AI108" i="1"/>
  <c r="AK108" i="1" s="1"/>
  <c r="AM108" i="1" s="1"/>
  <c r="AO108" i="1" s="1"/>
  <c r="AQ108" i="1" s="1"/>
  <c r="AS108" i="1" s="1"/>
  <c r="AU108" i="1" s="1"/>
  <c r="AW108" i="1" s="1"/>
  <c r="AY108" i="1" s="1"/>
  <c r="BA108" i="1" s="1"/>
  <c r="BC108" i="1" s="1"/>
  <c r="AI107" i="1"/>
  <c r="AK107" i="1" s="1"/>
  <c r="AM107" i="1" s="1"/>
  <c r="AO107" i="1" s="1"/>
  <c r="AQ107" i="1" s="1"/>
  <c r="AS107" i="1" s="1"/>
  <c r="AU107" i="1" s="1"/>
  <c r="AW107" i="1" s="1"/>
  <c r="AY107" i="1" s="1"/>
  <c r="BA107" i="1" s="1"/>
  <c r="BC107" i="1" s="1"/>
  <c r="AI105" i="1"/>
  <c r="AK105" i="1" s="1"/>
  <c r="AM105" i="1" s="1"/>
  <c r="AO105" i="1" s="1"/>
  <c r="AQ105" i="1" s="1"/>
  <c r="AS105" i="1" s="1"/>
  <c r="AU105" i="1" s="1"/>
  <c r="AW105" i="1" s="1"/>
  <c r="AY105" i="1" s="1"/>
  <c r="BA105" i="1" s="1"/>
  <c r="BC105" i="1" s="1"/>
  <c r="AI104" i="1"/>
  <c r="AK104" i="1" s="1"/>
  <c r="AM104" i="1" s="1"/>
  <c r="AO104" i="1" s="1"/>
  <c r="AQ104" i="1" s="1"/>
  <c r="AS104" i="1" s="1"/>
  <c r="AU104" i="1" s="1"/>
  <c r="AW104" i="1" s="1"/>
  <c r="AY104" i="1" s="1"/>
  <c r="BA104" i="1" s="1"/>
  <c r="BC104" i="1" s="1"/>
  <c r="AI102" i="1"/>
  <c r="AK102" i="1" s="1"/>
  <c r="AM102" i="1" s="1"/>
  <c r="AO102" i="1" s="1"/>
  <c r="AQ102" i="1" s="1"/>
  <c r="AS102" i="1" s="1"/>
  <c r="AU102" i="1" s="1"/>
  <c r="AW102" i="1" s="1"/>
  <c r="AY102" i="1" s="1"/>
  <c r="BA102" i="1" s="1"/>
  <c r="BC102" i="1" s="1"/>
  <c r="AI101" i="1"/>
  <c r="AK101" i="1" s="1"/>
  <c r="AM101" i="1" s="1"/>
  <c r="AO101" i="1" s="1"/>
  <c r="AQ101" i="1" s="1"/>
  <c r="AS101" i="1" s="1"/>
  <c r="AU101" i="1" s="1"/>
  <c r="AW101" i="1" s="1"/>
  <c r="AY101" i="1" s="1"/>
  <c r="BA101" i="1" s="1"/>
  <c r="BC101" i="1" s="1"/>
  <c r="AI100" i="1"/>
  <c r="AK100" i="1" s="1"/>
  <c r="AM100" i="1" s="1"/>
  <c r="AO100" i="1" s="1"/>
  <c r="AQ100" i="1" s="1"/>
  <c r="AS100" i="1" s="1"/>
  <c r="AU100" i="1" s="1"/>
  <c r="AW100" i="1" s="1"/>
  <c r="AY100" i="1" s="1"/>
  <c r="BA100" i="1" s="1"/>
  <c r="BC100" i="1" s="1"/>
  <c r="AI99" i="1"/>
  <c r="AK99" i="1" s="1"/>
  <c r="AM99" i="1" s="1"/>
  <c r="AO99" i="1" s="1"/>
  <c r="AQ99" i="1" s="1"/>
  <c r="AS99" i="1" s="1"/>
  <c r="AU99" i="1" s="1"/>
  <c r="AW99" i="1" s="1"/>
  <c r="AY99" i="1" s="1"/>
  <c r="BA99" i="1" s="1"/>
  <c r="BC99" i="1" s="1"/>
  <c r="AI98" i="1"/>
  <c r="AK98" i="1" s="1"/>
  <c r="AM98" i="1" s="1"/>
  <c r="AO98" i="1" s="1"/>
  <c r="AQ98" i="1" s="1"/>
  <c r="AS98" i="1" s="1"/>
  <c r="AU98" i="1" s="1"/>
  <c r="AW98" i="1" s="1"/>
  <c r="AY98" i="1" s="1"/>
  <c r="BA98" i="1" s="1"/>
  <c r="BC98" i="1" s="1"/>
  <c r="AI96" i="1"/>
  <c r="AK96" i="1" s="1"/>
  <c r="AM96" i="1" s="1"/>
  <c r="AO96" i="1" s="1"/>
  <c r="AQ96" i="1" s="1"/>
  <c r="AS96" i="1" s="1"/>
  <c r="AU96" i="1" s="1"/>
  <c r="AW96" i="1" s="1"/>
  <c r="AY96" i="1" s="1"/>
  <c r="BA96" i="1" s="1"/>
  <c r="BC96" i="1" s="1"/>
  <c r="AI95" i="1"/>
  <c r="AK95" i="1" s="1"/>
  <c r="AM95" i="1" s="1"/>
  <c r="AO95" i="1" s="1"/>
  <c r="AQ95" i="1" s="1"/>
  <c r="AS95" i="1" s="1"/>
  <c r="AU95" i="1" s="1"/>
  <c r="AW95" i="1" s="1"/>
  <c r="AY95" i="1" s="1"/>
  <c r="BA95" i="1" s="1"/>
  <c r="BC95" i="1" s="1"/>
  <c r="AI93" i="1"/>
  <c r="AK93" i="1" s="1"/>
  <c r="AM93" i="1" s="1"/>
  <c r="AO93" i="1" s="1"/>
  <c r="AQ93" i="1" s="1"/>
  <c r="AS93" i="1" s="1"/>
  <c r="AU93" i="1" s="1"/>
  <c r="AW93" i="1" s="1"/>
  <c r="AY93" i="1" s="1"/>
  <c r="BA93" i="1" s="1"/>
  <c r="BC93" i="1" s="1"/>
  <c r="AI81" i="1"/>
  <c r="AK81" i="1" s="1"/>
  <c r="AM81" i="1" s="1"/>
  <c r="AO81" i="1" s="1"/>
  <c r="AQ81" i="1" s="1"/>
  <c r="AS81" i="1" s="1"/>
  <c r="AU81" i="1" s="1"/>
  <c r="AW81" i="1" s="1"/>
  <c r="AY81" i="1" s="1"/>
  <c r="BA81" i="1" s="1"/>
  <c r="BC81" i="1" s="1"/>
  <c r="AI80" i="1"/>
  <c r="AK80" i="1" s="1"/>
  <c r="AM80" i="1" s="1"/>
  <c r="AO80" i="1" s="1"/>
  <c r="AQ80" i="1" s="1"/>
  <c r="AS80" i="1" s="1"/>
  <c r="AU80" i="1" s="1"/>
  <c r="AW80" i="1" s="1"/>
  <c r="AY80" i="1" s="1"/>
  <c r="BA80" i="1" s="1"/>
  <c r="BC80" i="1" s="1"/>
  <c r="AI79" i="1"/>
  <c r="AK79" i="1" s="1"/>
  <c r="AM79" i="1" s="1"/>
  <c r="AO79" i="1" s="1"/>
  <c r="AQ79" i="1" s="1"/>
  <c r="AS79" i="1" s="1"/>
  <c r="AU79" i="1" s="1"/>
  <c r="AW79" i="1" s="1"/>
  <c r="AY79" i="1" s="1"/>
  <c r="BA79" i="1" s="1"/>
  <c r="BC79" i="1" s="1"/>
  <c r="AI78" i="1"/>
  <c r="AK78" i="1" s="1"/>
  <c r="AM78" i="1" s="1"/>
  <c r="AO78" i="1" s="1"/>
  <c r="AQ78" i="1" s="1"/>
  <c r="AS78" i="1" s="1"/>
  <c r="AU78" i="1" s="1"/>
  <c r="AW78" i="1" s="1"/>
  <c r="AY78" i="1" s="1"/>
  <c r="BA78" i="1" s="1"/>
  <c r="BC78" i="1" s="1"/>
  <c r="AI77" i="1"/>
  <c r="AK77" i="1" s="1"/>
  <c r="AM77" i="1" s="1"/>
  <c r="AO77" i="1" s="1"/>
  <c r="AQ77" i="1" s="1"/>
  <c r="AS77" i="1" s="1"/>
  <c r="AU77" i="1" s="1"/>
  <c r="AW77" i="1" s="1"/>
  <c r="AY77" i="1" s="1"/>
  <c r="BA77" i="1" s="1"/>
  <c r="BC77" i="1" s="1"/>
  <c r="AI76" i="1"/>
  <c r="AK76" i="1" s="1"/>
  <c r="AM76" i="1" s="1"/>
  <c r="AO76" i="1" s="1"/>
  <c r="AQ76" i="1" s="1"/>
  <c r="AS76" i="1" s="1"/>
  <c r="AU76" i="1" s="1"/>
  <c r="AW76" i="1" s="1"/>
  <c r="AY76" i="1" s="1"/>
  <c r="BA76" i="1" s="1"/>
  <c r="BC76" i="1" s="1"/>
  <c r="AI75" i="1"/>
  <c r="AK75" i="1" s="1"/>
  <c r="AM75" i="1" s="1"/>
  <c r="AO75" i="1" s="1"/>
  <c r="AQ75" i="1" s="1"/>
  <c r="AS75" i="1" s="1"/>
  <c r="AU75" i="1" s="1"/>
  <c r="AW75" i="1" s="1"/>
  <c r="AY75" i="1" s="1"/>
  <c r="BA75" i="1" s="1"/>
  <c r="BC75" i="1" s="1"/>
  <c r="AI74" i="1"/>
  <c r="AK74" i="1" s="1"/>
  <c r="AM74" i="1" s="1"/>
  <c r="AO74" i="1" s="1"/>
  <c r="AQ74" i="1" s="1"/>
  <c r="AS74" i="1" s="1"/>
  <c r="AU74" i="1" s="1"/>
  <c r="AW74" i="1" s="1"/>
  <c r="AY74" i="1" s="1"/>
  <c r="BA74" i="1" s="1"/>
  <c r="BC74" i="1" s="1"/>
  <c r="AI73" i="1"/>
  <c r="AK73" i="1" s="1"/>
  <c r="AM73" i="1" s="1"/>
  <c r="AO73" i="1" s="1"/>
  <c r="AQ73" i="1" s="1"/>
  <c r="AS73" i="1" s="1"/>
  <c r="AU73" i="1" s="1"/>
  <c r="AW73" i="1" s="1"/>
  <c r="AY73" i="1" s="1"/>
  <c r="BA73" i="1" s="1"/>
  <c r="BC73" i="1" s="1"/>
  <c r="AI72" i="1"/>
  <c r="AK72" i="1" s="1"/>
  <c r="AM72" i="1" s="1"/>
  <c r="AO72" i="1" s="1"/>
  <c r="AQ72" i="1" s="1"/>
  <c r="AS72" i="1" s="1"/>
  <c r="AU72" i="1" s="1"/>
  <c r="AW72" i="1" s="1"/>
  <c r="AY72" i="1" s="1"/>
  <c r="BA72" i="1" s="1"/>
  <c r="BC72" i="1" s="1"/>
  <c r="AI71" i="1"/>
  <c r="AK71" i="1" s="1"/>
  <c r="AM71" i="1" s="1"/>
  <c r="AO71" i="1" s="1"/>
  <c r="AQ71" i="1" s="1"/>
  <c r="AS71" i="1" s="1"/>
  <c r="AU71" i="1" s="1"/>
  <c r="AW71" i="1" s="1"/>
  <c r="AY71" i="1" s="1"/>
  <c r="BA71" i="1" s="1"/>
  <c r="BC71" i="1" s="1"/>
  <c r="AI70" i="1"/>
  <c r="AK70" i="1" s="1"/>
  <c r="AM70" i="1" s="1"/>
  <c r="AO70" i="1" s="1"/>
  <c r="AQ70" i="1" s="1"/>
  <c r="AS70" i="1" s="1"/>
  <c r="AU70" i="1" s="1"/>
  <c r="AW70" i="1" s="1"/>
  <c r="AY70" i="1" s="1"/>
  <c r="BA70" i="1" s="1"/>
  <c r="BC70" i="1" s="1"/>
  <c r="AI69" i="1"/>
  <c r="AK69" i="1" s="1"/>
  <c r="AM69" i="1" s="1"/>
  <c r="AO69" i="1" s="1"/>
  <c r="AQ69" i="1" s="1"/>
  <c r="AS69" i="1" s="1"/>
  <c r="AU69" i="1" s="1"/>
  <c r="AW69" i="1" s="1"/>
  <c r="AY69" i="1" s="1"/>
  <c r="BA69" i="1" s="1"/>
  <c r="BC69" i="1" s="1"/>
  <c r="AI68" i="1"/>
  <c r="AK68" i="1" s="1"/>
  <c r="AM68" i="1" s="1"/>
  <c r="AO68" i="1" s="1"/>
  <c r="AQ68" i="1" s="1"/>
  <c r="AS68" i="1" s="1"/>
  <c r="AU68" i="1" s="1"/>
  <c r="AW68" i="1" s="1"/>
  <c r="AY68" i="1" s="1"/>
  <c r="BA68" i="1" s="1"/>
  <c r="BC68" i="1" s="1"/>
  <c r="AI66" i="1"/>
  <c r="AK66" i="1" s="1"/>
  <c r="AM66" i="1" s="1"/>
  <c r="AO66" i="1" s="1"/>
  <c r="AQ66" i="1" s="1"/>
  <c r="AS66" i="1" s="1"/>
  <c r="AU66" i="1" s="1"/>
  <c r="AW66" i="1" s="1"/>
  <c r="AY66" i="1" s="1"/>
  <c r="BA66" i="1" s="1"/>
  <c r="BC66" i="1" s="1"/>
  <c r="AI65" i="1"/>
  <c r="AK65" i="1" s="1"/>
  <c r="AM65" i="1" s="1"/>
  <c r="AO65" i="1" s="1"/>
  <c r="AQ65" i="1" s="1"/>
  <c r="AS65" i="1" s="1"/>
  <c r="AU65" i="1" s="1"/>
  <c r="AW65" i="1" s="1"/>
  <c r="AY65" i="1" s="1"/>
  <c r="BA65" i="1" s="1"/>
  <c r="BC65" i="1" s="1"/>
  <c r="AI58" i="1"/>
  <c r="AK58" i="1" s="1"/>
  <c r="AM58" i="1" s="1"/>
  <c r="AO58" i="1" s="1"/>
  <c r="AQ58" i="1" s="1"/>
  <c r="AS58" i="1" s="1"/>
  <c r="AU58" i="1" s="1"/>
  <c r="AW58" i="1" s="1"/>
  <c r="AY58" i="1" s="1"/>
  <c r="BA58" i="1" s="1"/>
  <c r="BC58" i="1" s="1"/>
  <c r="AI57" i="1"/>
  <c r="AK57" i="1" s="1"/>
  <c r="AM57" i="1" s="1"/>
  <c r="AO57" i="1" s="1"/>
  <c r="AQ57" i="1" s="1"/>
  <c r="AS57" i="1" s="1"/>
  <c r="AU57" i="1" s="1"/>
  <c r="AW57" i="1" s="1"/>
  <c r="AY57" i="1" s="1"/>
  <c r="BA57" i="1" s="1"/>
  <c r="BC57" i="1" s="1"/>
  <c r="AI56" i="1"/>
  <c r="AK56" i="1" s="1"/>
  <c r="AM56" i="1" s="1"/>
  <c r="AO56" i="1" s="1"/>
  <c r="AQ56" i="1" s="1"/>
  <c r="AS56" i="1" s="1"/>
  <c r="AU56" i="1" s="1"/>
  <c r="AW56" i="1" s="1"/>
  <c r="AY56" i="1" s="1"/>
  <c r="BA56" i="1" s="1"/>
  <c r="BC56" i="1" s="1"/>
  <c r="AI53" i="1"/>
  <c r="AK53" i="1" s="1"/>
  <c r="AM53" i="1" s="1"/>
  <c r="AO53" i="1" s="1"/>
  <c r="AQ53" i="1" s="1"/>
  <c r="AS53" i="1" s="1"/>
  <c r="AU53" i="1" s="1"/>
  <c r="AW53" i="1" s="1"/>
  <c r="AY53" i="1" s="1"/>
  <c r="BA53" i="1" s="1"/>
  <c r="BC53" i="1" s="1"/>
  <c r="AI52" i="1"/>
  <c r="AK52" i="1" s="1"/>
  <c r="AM52" i="1" s="1"/>
  <c r="AO52" i="1" s="1"/>
  <c r="AQ52" i="1" s="1"/>
  <c r="AS52" i="1" s="1"/>
  <c r="AU52" i="1" s="1"/>
  <c r="AW52" i="1" s="1"/>
  <c r="AY52" i="1" s="1"/>
  <c r="BA52" i="1" s="1"/>
  <c r="BC52" i="1" s="1"/>
  <c r="AI51" i="1"/>
  <c r="AK51" i="1" s="1"/>
  <c r="AM51" i="1" s="1"/>
  <c r="AO51" i="1" s="1"/>
  <c r="AQ51" i="1" s="1"/>
  <c r="AS51" i="1" s="1"/>
  <c r="AU51" i="1" s="1"/>
  <c r="AW51" i="1" s="1"/>
  <c r="AY51" i="1" s="1"/>
  <c r="BA51" i="1" s="1"/>
  <c r="BC51" i="1" s="1"/>
  <c r="AI50" i="1"/>
  <c r="AK50" i="1" s="1"/>
  <c r="AM50" i="1" s="1"/>
  <c r="AO50" i="1" s="1"/>
  <c r="AQ50" i="1" s="1"/>
  <c r="AS50" i="1" s="1"/>
  <c r="AU50" i="1" s="1"/>
  <c r="AW50" i="1" s="1"/>
  <c r="AY50" i="1" s="1"/>
  <c r="BA50" i="1" s="1"/>
  <c r="BC50" i="1" s="1"/>
  <c r="AI49" i="1"/>
  <c r="AK49" i="1" s="1"/>
  <c r="AM49" i="1" s="1"/>
  <c r="AO49" i="1" s="1"/>
  <c r="AQ49" i="1" s="1"/>
  <c r="AS49" i="1" s="1"/>
  <c r="AU49" i="1" s="1"/>
  <c r="AW49" i="1" s="1"/>
  <c r="AY49" i="1" s="1"/>
  <c r="BA49" i="1" s="1"/>
  <c r="BC49" i="1" s="1"/>
  <c r="AI48" i="1"/>
  <c r="AK48" i="1" s="1"/>
  <c r="AM48" i="1" s="1"/>
  <c r="AO48" i="1" s="1"/>
  <c r="AQ48" i="1" s="1"/>
  <c r="AS48" i="1" s="1"/>
  <c r="AU48" i="1" s="1"/>
  <c r="AW48" i="1" s="1"/>
  <c r="AY48" i="1" s="1"/>
  <c r="BA48" i="1" s="1"/>
  <c r="BC48" i="1" s="1"/>
  <c r="AI47" i="1"/>
  <c r="AK47" i="1" s="1"/>
  <c r="AM47" i="1" s="1"/>
  <c r="AO47" i="1" s="1"/>
  <c r="AQ47" i="1" s="1"/>
  <c r="AS47" i="1" s="1"/>
  <c r="AU47" i="1" s="1"/>
  <c r="AW47" i="1" s="1"/>
  <c r="AY47" i="1" s="1"/>
  <c r="BA47" i="1" s="1"/>
  <c r="BC47" i="1" s="1"/>
  <c r="AI39" i="1"/>
  <c r="AK39" i="1" s="1"/>
  <c r="AM39" i="1" s="1"/>
  <c r="AO39" i="1" s="1"/>
  <c r="AQ39" i="1" s="1"/>
  <c r="AS39" i="1" s="1"/>
  <c r="AU39" i="1" s="1"/>
  <c r="AW39" i="1" s="1"/>
  <c r="AY39" i="1" s="1"/>
  <c r="BA39" i="1" s="1"/>
  <c r="BC39" i="1" s="1"/>
  <c r="AI38" i="1"/>
  <c r="AK38" i="1" s="1"/>
  <c r="AM38" i="1" s="1"/>
  <c r="AO38" i="1" s="1"/>
  <c r="AQ38" i="1" s="1"/>
  <c r="AS38" i="1" s="1"/>
  <c r="AU38" i="1" s="1"/>
  <c r="AW38" i="1" s="1"/>
  <c r="AY38" i="1" s="1"/>
  <c r="BA38" i="1" s="1"/>
  <c r="BC38" i="1" s="1"/>
  <c r="AI37" i="1"/>
  <c r="AK37" i="1" s="1"/>
  <c r="AM37" i="1" s="1"/>
  <c r="AO37" i="1" s="1"/>
  <c r="AQ37" i="1" s="1"/>
  <c r="AS37" i="1" s="1"/>
  <c r="AU37" i="1" s="1"/>
  <c r="AW37" i="1" s="1"/>
  <c r="AY37" i="1" s="1"/>
  <c r="BA37" i="1" s="1"/>
  <c r="BC37" i="1" s="1"/>
  <c r="AI34" i="1"/>
  <c r="AK34" i="1" s="1"/>
  <c r="AM34" i="1" s="1"/>
  <c r="AO34" i="1" s="1"/>
  <c r="AQ34" i="1" s="1"/>
  <c r="AS34" i="1" s="1"/>
  <c r="AU34" i="1" s="1"/>
  <c r="AW34" i="1" s="1"/>
  <c r="AY34" i="1" s="1"/>
  <c r="BA34" i="1" s="1"/>
  <c r="BC34" i="1" s="1"/>
  <c r="AI33" i="1"/>
  <c r="AK33" i="1" s="1"/>
  <c r="AM33" i="1" s="1"/>
  <c r="AO33" i="1" s="1"/>
  <c r="AQ33" i="1" s="1"/>
  <c r="AS33" i="1" s="1"/>
  <c r="AU33" i="1" s="1"/>
  <c r="AW33" i="1" s="1"/>
  <c r="AY33" i="1" s="1"/>
  <c r="BA33" i="1" s="1"/>
  <c r="BC33" i="1" s="1"/>
  <c r="AI30" i="1"/>
  <c r="AK30" i="1" s="1"/>
  <c r="AM30" i="1" s="1"/>
  <c r="AO30" i="1" s="1"/>
  <c r="AQ30" i="1" s="1"/>
  <c r="AS30" i="1" s="1"/>
  <c r="AU30" i="1" s="1"/>
  <c r="AW30" i="1" s="1"/>
  <c r="AY30" i="1" s="1"/>
  <c r="BA30" i="1" s="1"/>
  <c r="BC30" i="1" s="1"/>
  <c r="AI25" i="1"/>
  <c r="AK25" i="1" s="1"/>
  <c r="AM25" i="1" s="1"/>
  <c r="AO25" i="1" s="1"/>
  <c r="AQ25" i="1" s="1"/>
  <c r="AS25" i="1" s="1"/>
  <c r="AU25" i="1" s="1"/>
  <c r="AW25" i="1" s="1"/>
  <c r="AY25" i="1" s="1"/>
  <c r="BA25" i="1" s="1"/>
  <c r="BC25" i="1" s="1"/>
  <c r="AI23" i="1"/>
  <c r="AK23" i="1" s="1"/>
  <c r="AM23" i="1" s="1"/>
  <c r="AO23" i="1" s="1"/>
  <c r="AQ23" i="1" s="1"/>
  <c r="AS23" i="1" s="1"/>
  <c r="AU23" i="1" s="1"/>
  <c r="AW23" i="1" s="1"/>
  <c r="AY23" i="1" s="1"/>
  <c r="BA23" i="1" s="1"/>
  <c r="BC23" i="1" s="1"/>
  <c r="AI22" i="1"/>
  <c r="AK22" i="1" s="1"/>
  <c r="AM22" i="1" s="1"/>
  <c r="AO22" i="1" s="1"/>
  <c r="AQ22" i="1" s="1"/>
  <c r="AS22" i="1" s="1"/>
  <c r="AU22" i="1" s="1"/>
  <c r="AW22" i="1" s="1"/>
  <c r="AY22" i="1" s="1"/>
  <c r="BA22" i="1" s="1"/>
  <c r="BC22" i="1" s="1"/>
  <c r="AI21" i="1"/>
  <c r="AK21" i="1" s="1"/>
  <c r="AM21" i="1" s="1"/>
  <c r="AO21" i="1" s="1"/>
  <c r="AQ21" i="1" s="1"/>
  <c r="AS21" i="1" s="1"/>
  <c r="AU21" i="1" s="1"/>
  <c r="AW21" i="1" s="1"/>
  <c r="AY21" i="1" s="1"/>
  <c r="BA21" i="1" s="1"/>
  <c r="BC21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D245" i="1" s="1"/>
  <c r="AF245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AF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AF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AD242" i="1" s="1"/>
  <c r="AF242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AF241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AD240" i="1" s="1"/>
  <c r="AF240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AD239" i="1" s="1"/>
  <c r="AF239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AF238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AD237" i="1" s="1"/>
  <c r="AF237" i="1" s="1"/>
  <c r="F236" i="1"/>
  <c r="H236" i="1" s="1"/>
  <c r="J236" i="1" s="1"/>
  <c r="L236" i="1" s="1"/>
  <c r="N236" i="1" s="1"/>
  <c r="P236" i="1" s="1"/>
  <c r="R236" i="1" s="1"/>
  <c r="T236" i="1" s="1"/>
  <c r="V236" i="1" s="1"/>
  <c r="X236" i="1" s="1"/>
  <c r="Z236" i="1" s="1"/>
  <c r="AB236" i="1" s="1"/>
  <c r="AD236" i="1" s="1"/>
  <c r="AF236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F228" i="1"/>
  <c r="H228" i="1" s="1"/>
  <c r="J228" i="1" s="1"/>
  <c r="L228" i="1" s="1"/>
  <c r="N228" i="1" s="1"/>
  <c r="P228" i="1" s="1"/>
  <c r="R228" i="1" s="1"/>
  <c r="T228" i="1" s="1"/>
  <c r="V228" i="1" s="1"/>
  <c r="X228" i="1" s="1"/>
  <c r="Z228" i="1" s="1"/>
  <c r="AB228" i="1" s="1"/>
  <c r="AD228" i="1" s="1"/>
  <c r="AF228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F223" i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AD222" i="1" s="1"/>
  <c r="AF222" i="1" s="1"/>
  <c r="F221" i="1"/>
  <c r="H221" i="1" s="1"/>
  <c r="J221" i="1" s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AF221" i="1" s="1"/>
  <c r="F215" i="1"/>
  <c r="H215" i="1" s="1"/>
  <c r="J215" i="1" s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AF215" i="1" s="1"/>
  <c r="F214" i="1"/>
  <c r="H214" i="1" s="1"/>
  <c r="J214" i="1" s="1"/>
  <c r="L214" i="1" s="1"/>
  <c r="N214" i="1" s="1"/>
  <c r="P214" i="1" s="1"/>
  <c r="R214" i="1" s="1"/>
  <c r="T214" i="1" s="1"/>
  <c r="V214" i="1" s="1"/>
  <c r="X214" i="1" s="1"/>
  <c r="Z214" i="1" s="1"/>
  <c r="AB214" i="1" s="1"/>
  <c r="AD214" i="1" s="1"/>
  <c r="AF214" i="1" s="1"/>
  <c r="F205" i="1"/>
  <c r="H205" i="1" s="1"/>
  <c r="J205" i="1" s="1"/>
  <c r="L205" i="1" s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F201" i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F200" i="1" s="1"/>
  <c r="F197" i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F197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F193" i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F189" i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AF188" i="1" s="1"/>
  <c r="F185" i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F181" i="1"/>
  <c r="H181" i="1" s="1"/>
  <c r="J181" i="1" s="1"/>
  <c r="L181" i="1" s="1"/>
  <c r="N181" i="1" s="1"/>
  <c r="P181" i="1" s="1"/>
  <c r="R181" i="1" s="1"/>
  <c r="T181" i="1" s="1"/>
  <c r="V181" i="1" s="1"/>
  <c r="X181" i="1" s="1"/>
  <c r="Z181" i="1" s="1"/>
  <c r="AB181" i="1" s="1"/>
  <c r="AD181" i="1" s="1"/>
  <c r="AF181" i="1" s="1"/>
  <c r="F180" i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AD180" i="1" s="1"/>
  <c r="AF180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179" i="1" s="1"/>
  <c r="F176" i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D176" i="1" s="1"/>
  <c r="AF176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AD175" i="1" s="1"/>
  <c r="AF175" i="1" s="1"/>
  <c r="F172" i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F165" i="1" s="1"/>
  <c r="F164" i="1"/>
  <c r="H164" i="1" s="1"/>
  <c r="J164" i="1" s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AD149" i="1" s="1"/>
  <c r="AF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B145" i="1" s="1"/>
  <c r="AD145" i="1" s="1"/>
  <c r="AF145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F142" i="1"/>
  <c r="H142" i="1" s="1"/>
  <c r="J142" i="1" s="1"/>
  <c r="L142" i="1" s="1"/>
  <c r="N142" i="1" s="1"/>
  <c r="P142" i="1" s="1"/>
  <c r="R142" i="1" s="1"/>
  <c r="T142" i="1" s="1"/>
  <c r="V142" i="1" s="1"/>
  <c r="X142" i="1" s="1"/>
  <c r="Z142" i="1" s="1"/>
  <c r="AB142" i="1" s="1"/>
  <c r="AD142" i="1" s="1"/>
  <c r="AF142" i="1" s="1"/>
  <c r="F141" i="1"/>
  <c r="H141" i="1" s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AD141" i="1" s="1"/>
  <c r="AF141" i="1" s="1"/>
  <c r="F140" i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AF125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AF115" i="1" s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AF113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AF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F100" i="1"/>
  <c r="H100" i="1" s="1"/>
  <c r="J100" i="1" s="1"/>
  <c r="L100" i="1" s="1"/>
  <c r="N100" i="1" s="1"/>
  <c r="P100" i="1" s="1"/>
  <c r="R100" i="1" s="1"/>
  <c r="T100" i="1" s="1"/>
  <c r="V100" i="1" s="1"/>
  <c r="X100" i="1" s="1"/>
  <c r="Z100" i="1" s="1"/>
  <c r="AB100" i="1" s="1"/>
  <c r="AD100" i="1" s="1"/>
  <c r="AF100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F93" i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AF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F58" i="1"/>
  <c r="H58" i="1" s="1"/>
  <c r="J58" i="1" s="1"/>
  <c r="L58" i="1" s="1"/>
  <c r="N58" i="1" s="1"/>
  <c r="P58" i="1" s="1"/>
  <c r="R58" i="1" s="1"/>
  <c r="T58" i="1" s="1"/>
  <c r="V58" i="1" s="1"/>
  <c r="X58" i="1" s="1"/>
  <c r="Z58" i="1" s="1"/>
  <c r="AB58" i="1" s="1"/>
  <c r="AD58" i="1" s="1"/>
  <c r="AF58" i="1" s="1"/>
  <c r="F57" i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AF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AD50" i="1" s="1"/>
  <c r="AF50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AB49" i="1" s="1"/>
  <c r="AD49" i="1" s="1"/>
  <c r="AF49" i="1" s="1"/>
  <c r="F48" i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F39" i="1"/>
  <c r="H39" i="1" s="1"/>
  <c r="J39" i="1" s="1"/>
  <c r="L39" i="1" s="1"/>
  <c r="N39" i="1" s="1"/>
  <c r="P39" i="1" s="1"/>
  <c r="R39" i="1" s="1"/>
  <c r="T39" i="1" s="1"/>
  <c r="V39" i="1" s="1"/>
  <c r="X39" i="1" s="1"/>
  <c r="Z39" i="1" s="1"/>
  <c r="AB39" i="1" s="1"/>
  <c r="AD39" i="1" s="1"/>
  <c r="AF39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AB34" i="1" s="1"/>
  <c r="AD34" i="1" s="1"/>
  <c r="AF3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AB23" i="1" s="1"/>
  <c r="AD23" i="1" s="1"/>
  <c r="AF23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E265" i="1"/>
  <c r="E224" i="1"/>
  <c r="E217" i="1" s="1"/>
  <c r="E220" i="1"/>
  <c r="E219" i="1"/>
  <c r="E213" i="1"/>
  <c r="E203" i="1"/>
  <c r="E198" i="1"/>
  <c r="E194" i="1"/>
  <c r="E190" i="1"/>
  <c r="E186" i="1"/>
  <c r="E182" i="1"/>
  <c r="E177" i="1"/>
  <c r="E173" i="1"/>
  <c r="E169" i="1"/>
  <c r="E160" i="1"/>
  <c r="E255" i="1" s="1"/>
  <c r="E159" i="1"/>
  <c r="E138" i="1"/>
  <c r="E122" i="1"/>
  <c r="E119" i="1"/>
  <c r="E116" i="1"/>
  <c r="E111" i="1"/>
  <c r="E258" i="1"/>
  <c r="E91" i="1"/>
  <c r="E54" i="1"/>
  <c r="E45" i="1"/>
  <c r="E35" i="1"/>
  <c r="E264" i="1" s="1"/>
  <c r="BD215" i="1" l="1"/>
  <c r="BE215" i="1" s="1"/>
  <c r="BF215" i="1" s="1"/>
  <c r="AS215" i="1"/>
  <c r="AU215" i="1" s="1"/>
  <c r="AW215" i="1" s="1"/>
  <c r="AY215" i="1" s="1"/>
  <c r="BA215" i="1" s="1"/>
  <c r="BC215" i="1" s="1"/>
  <c r="BE261" i="1"/>
  <c r="E261" i="1"/>
  <c r="E87" i="1"/>
  <c r="E134" i="1"/>
  <c r="E263" i="1"/>
  <c r="BE87" i="1"/>
  <c r="BE134" i="1"/>
  <c r="BE263" i="1"/>
  <c r="E15" i="1"/>
  <c r="BE264" i="1"/>
  <c r="BE15" i="1"/>
  <c r="E257" i="1"/>
  <c r="BE257" i="1"/>
  <c r="BE262" i="1"/>
  <c r="BE217" i="1"/>
  <c r="BE157" i="1"/>
  <c r="BE256" i="1"/>
  <c r="E256" i="1"/>
  <c r="E157" i="1"/>
  <c r="E262" i="1"/>
  <c r="AI234" i="1"/>
  <c r="AK234" i="1" s="1"/>
  <c r="AM234" i="1" s="1"/>
  <c r="AO234" i="1" s="1"/>
  <c r="AQ234" i="1" s="1"/>
  <c r="AS234" i="1" s="1"/>
  <c r="AU234" i="1" s="1"/>
  <c r="AW234" i="1" s="1"/>
  <c r="AY234" i="1" s="1"/>
  <c r="BA234" i="1" s="1"/>
  <c r="BC234" i="1" s="1"/>
  <c r="BD234" i="1"/>
  <c r="BF234" i="1" s="1"/>
  <c r="BH234" i="1" s="1"/>
  <c r="BJ234" i="1" s="1"/>
  <c r="BL234" i="1" s="1"/>
  <c r="BN234" i="1" s="1"/>
  <c r="BP234" i="1" s="1"/>
  <c r="BR234" i="1" s="1"/>
  <c r="BT234" i="1" s="1"/>
  <c r="BV234" i="1" s="1"/>
  <c r="BX234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BG215" i="1" l="1"/>
  <c r="BH215" i="1" s="1"/>
  <c r="BE265" i="1"/>
  <c r="BE213" i="1"/>
  <c r="BE253" i="1" s="1"/>
  <c r="BE270" i="1" s="1"/>
  <c r="E253" i="1"/>
  <c r="AI159" i="1"/>
  <c r="AK159" i="1" s="1"/>
  <c r="AM159" i="1" s="1"/>
  <c r="AO159" i="1" s="1"/>
  <c r="AQ159" i="1" s="1"/>
  <c r="AS159" i="1" s="1"/>
  <c r="AU159" i="1" s="1"/>
  <c r="AW159" i="1" s="1"/>
  <c r="AY159" i="1" s="1"/>
  <c r="BA159" i="1" s="1"/>
  <c r="BC159" i="1" s="1"/>
  <c r="BD159" i="1"/>
  <c r="BF159" i="1" s="1"/>
  <c r="BH159" i="1" s="1"/>
  <c r="BJ159" i="1" s="1"/>
  <c r="BL159" i="1" s="1"/>
  <c r="BN159" i="1" s="1"/>
  <c r="BP159" i="1" s="1"/>
  <c r="BR159" i="1" s="1"/>
  <c r="BT159" i="1" s="1"/>
  <c r="BV159" i="1" s="1"/>
  <c r="BX159" i="1" s="1"/>
  <c r="AI160" i="1"/>
  <c r="AK160" i="1" s="1"/>
  <c r="AM160" i="1" s="1"/>
  <c r="AO160" i="1" s="1"/>
  <c r="AQ160" i="1" s="1"/>
  <c r="AS160" i="1" s="1"/>
  <c r="AU160" i="1" s="1"/>
  <c r="AW160" i="1" s="1"/>
  <c r="AY160" i="1" s="1"/>
  <c r="BA160" i="1" s="1"/>
  <c r="BC160" i="1" s="1"/>
  <c r="BD160" i="1"/>
  <c r="BF160" i="1" s="1"/>
  <c r="BH160" i="1" s="1"/>
  <c r="BJ160" i="1" s="1"/>
  <c r="BL160" i="1" s="1"/>
  <c r="BN160" i="1" s="1"/>
  <c r="BP160" i="1" s="1"/>
  <c r="BR160" i="1" s="1"/>
  <c r="BT160" i="1" s="1"/>
  <c r="BV160" i="1" s="1"/>
  <c r="BX160" i="1" s="1"/>
  <c r="D159" i="1"/>
  <c r="F159" i="1" s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AI198" i="1"/>
  <c r="AK198" i="1" s="1"/>
  <c r="AM198" i="1" s="1"/>
  <c r="AO198" i="1" s="1"/>
  <c r="AQ198" i="1" s="1"/>
  <c r="AS198" i="1" s="1"/>
  <c r="AU198" i="1" s="1"/>
  <c r="AW198" i="1" s="1"/>
  <c r="AY198" i="1" s="1"/>
  <c r="BA198" i="1" s="1"/>
  <c r="BC198" i="1" s="1"/>
  <c r="BD198" i="1"/>
  <c r="BF198" i="1" s="1"/>
  <c r="BH198" i="1" s="1"/>
  <c r="BJ198" i="1" s="1"/>
  <c r="BL198" i="1" s="1"/>
  <c r="BN198" i="1" s="1"/>
  <c r="BP198" i="1" s="1"/>
  <c r="BR198" i="1" s="1"/>
  <c r="BT198" i="1" s="1"/>
  <c r="BV198" i="1" s="1"/>
  <c r="BX198" i="1" s="1"/>
  <c r="D198" i="1"/>
  <c r="F198" i="1" s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AF198" i="1" s="1"/>
  <c r="BI215" i="1" l="1"/>
  <c r="BJ215" i="1" s="1"/>
  <c r="BG265" i="1"/>
  <c r="BG213" i="1"/>
  <c r="BG253" i="1" s="1"/>
  <c r="BG270" i="1" s="1"/>
  <c r="BE260" i="1"/>
  <c r="AI136" i="1"/>
  <c r="AK136" i="1" s="1"/>
  <c r="AM136" i="1" s="1"/>
  <c r="AO136" i="1" s="1"/>
  <c r="AQ136" i="1" s="1"/>
  <c r="AS136" i="1" s="1"/>
  <c r="AU136" i="1" s="1"/>
  <c r="AW136" i="1" s="1"/>
  <c r="AY136" i="1" s="1"/>
  <c r="BA136" i="1" s="1"/>
  <c r="BC136" i="1" s="1"/>
  <c r="BD136" i="1"/>
  <c r="BF136" i="1" s="1"/>
  <c r="BH136" i="1" s="1"/>
  <c r="BJ136" i="1" s="1"/>
  <c r="BL136" i="1" s="1"/>
  <c r="BN136" i="1" s="1"/>
  <c r="BP136" i="1" s="1"/>
  <c r="BR136" i="1" s="1"/>
  <c r="BT136" i="1" s="1"/>
  <c r="BV136" i="1" s="1"/>
  <c r="BX136" i="1" s="1"/>
  <c r="D136" i="1"/>
  <c r="F136" i="1" s="1"/>
  <c r="H136" i="1" s="1"/>
  <c r="J136" i="1" s="1"/>
  <c r="L136" i="1" s="1"/>
  <c r="N136" i="1" s="1"/>
  <c r="P136" i="1" s="1"/>
  <c r="R136" i="1" s="1"/>
  <c r="T136" i="1" s="1"/>
  <c r="V136" i="1" s="1"/>
  <c r="X136" i="1" s="1"/>
  <c r="Z136" i="1" s="1"/>
  <c r="AB136" i="1" s="1"/>
  <c r="AD136" i="1" s="1"/>
  <c r="AF136" i="1" s="1"/>
  <c r="BK215" i="1" l="1"/>
  <c r="BL215" i="1" s="1"/>
  <c r="BN215" i="1" s="1"/>
  <c r="BP215" i="1" s="1"/>
  <c r="BR215" i="1" s="1"/>
  <c r="BT215" i="1" s="1"/>
  <c r="BV215" i="1" s="1"/>
  <c r="BX215" i="1" s="1"/>
  <c r="BI213" i="1"/>
  <c r="BI253" i="1" s="1"/>
  <c r="BI270" i="1" s="1"/>
  <c r="BI265" i="1"/>
  <c r="BD92" i="1"/>
  <c r="AI91" i="1"/>
  <c r="AK91" i="1" s="1"/>
  <c r="AM91" i="1" s="1"/>
  <c r="AO91" i="1" s="1"/>
  <c r="AQ91" i="1" s="1"/>
  <c r="AS91" i="1" s="1"/>
  <c r="AU91" i="1" s="1"/>
  <c r="AW91" i="1" s="1"/>
  <c r="AY91" i="1" s="1"/>
  <c r="BA91" i="1" s="1"/>
  <c r="BC91" i="1" s="1"/>
  <c r="BD91" i="1"/>
  <c r="BF91" i="1" s="1"/>
  <c r="BH91" i="1" s="1"/>
  <c r="BJ91" i="1" s="1"/>
  <c r="BL91" i="1" s="1"/>
  <c r="BN91" i="1" s="1"/>
  <c r="BP91" i="1" s="1"/>
  <c r="BR91" i="1" s="1"/>
  <c r="BT91" i="1" s="1"/>
  <c r="BV91" i="1" s="1"/>
  <c r="BX91" i="1" s="1"/>
  <c r="D91" i="1"/>
  <c r="F91" i="1" s="1"/>
  <c r="H91" i="1" s="1"/>
  <c r="J91" i="1" s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AF91" i="1" s="1"/>
  <c r="AI90" i="1"/>
  <c r="AK90" i="1" s="1"/>
  <c r="AM90" i="1" s="1"/>
  <c r="AO90" i="1" s="1"/>
  <c r="AQ90" i="1" s="1"/>
  <c r="AS90" i="1" s="1"/>
  <c r="AU90" i="1" s="1"/>
  <c r="AW90" i="1" s="1"/>
  <c r="AY90" i="1" s="1"/>
  <c r="BA90" i="1" s="1"/>
  <c r="BC90" i="1" s="1"/>
  <c r="BD90" i="1"/>
  <c r="BF90" i="1" s="1"/>
  <c r="BH90" i="1" s="1"/>
  <c r="BJ90" i="1" s="1"/>
  <c r="BL90" i="1" s="1"/>
  <c r="BN90" i="1" s="1"/>
  <c r="BP90" i="1" s="1"/>
  <c r="BR90" i="1" s="1"/>
  <c r="BT90" i="1" s="1"/>
  <c r="BV90" i="1" s="1"/>
  <c r="BX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I89" i="1"/>
  <c r="AK89" i="1" s="1"/>
  <c r="AM89" i="1" s="1"/>
  <c r="AO89" i="1" s="1"/>
  <c r="AQ89" i="1" s="1"/>
  <c r="AS89" i="1" s="1"/>
  <c r="AU89" i="1" s="1"/>
  <c r="AW89" i="1" s="1"/>
  <c r="AY89" i="1" s="1"/>
  <c r="BA89" i="1" s="1"/>
  <c r="BC89" i="1" s="1"/>
  <c r="BD89" i="1"/>
  <c r="BF89" i="1" s="1"/>
  <c r="BH89" i="1" s="1"/>
  <c r="BJ89" i="1" s="1"/>
  <c r="BL89" i="1" s="1"/>
  <c r="BN89" i="1" s="1"/>
  <c r="BP89" i="1" s="1"/>
  <c r="BR89" i="1" s="1"/>
  <c r="BT89" i="1" s="1"/>
  <c r="BV89" i="1" s="1"/>
  <c r="BX89" i="1" s="1"/>
  <c r="F89" i="1"/>
  <c r="H89" i="1" s="1"/>
  <c r="J89" i="1" s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F89" i="1" s="1"/>
  <c r="AI122" i="1"/>
  <c r="AK122" i="1" s="1"/>
  <c r="AM122" i="1" s="1"/>
  <c r="AO122" i="1" s="1"/>
  <c r="AQ122" i="1" s="1"/>
  <c r="AS122" i="1" s="1"/>
  <c r="AU122" i="1" s="1"/>
  <c r="AW122" i="1" s="1"/>
  <c r="AY122" i="1" s="1"/>
  <c r="BA122" i="1" s="1"/>
  <c r="BC122" i="1" s="1"/>
  <c r="BD122" i="1"/>
  <c r="BF122" i="1" s="1"/>
  <c r="BH122" i="1" s="1"/>
  <c r="BJ122" i="1" s="1"/>
  <c r="BL122" i="1" s="1"/>
  <c r="BN122" i="1" s="1"/>
  <c r="BP122" i="1" s="1"/>
  <c r="BR122" i="1" s="1"/>
  <c r="BT122" i="1" s="1"/>
  <c r="BV122" i="1" s="1"/>
  <c r="BX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I119" i="1"/>
  <c r="AK119" i="1" s="1"/>
  <c r="AM119" i="1" s="1"/>
  <c r="AO119" i="1" s="1"/>
  <c r="AQ119" i="1" s="1"/>
  <c r="AS119" i="1" s="1"/>
  <c r="AU119" i="1" s="1"/>
  <c r="AW119" i="1" s="1"/>
  <c r="AY119" i="1" s="1"/>
  <c r="BA119" i="1" s="1"/>
  <c r="BC119" i="1" s="1"/>
  <c r="BD119" i="1"/>
  <c r="BF119" i="1" s="1"/>
  <c r="BH119" i="1" s="1"/>
  <c r="BJ119" i="1" s="1"/>
  <c r="BL119" i="1" s="1"/>
  <c r="BN119" i="1" s="1"/>
  <c r="BP119" i="1" s="1"/>
  <c r="BR119" i="1" s="1"/>
  <c r="BT119" i="1" s="1"/>
  <c r="BV119" i="1" s="1"/>
  <c r="BX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I116" i="1"/>
  <c r="AK116" i="1" s="1"/>
  <c r="AM116" i="1" s="1"/>
  <c r="AO116" i="1" s="1"/>
  <c r="AQ116" i="1" s="1"/>
  <c r="AS116" i="1" s="1"/>
  <c r="AU116" i="1" s="1"/>
  <c r="AW116" i="1" s="1"/>
  <c r="AY116" i="1" s="1"/>
  <c r="BA116" i="1" s="1"/>
  <c r="BC116" i="1" s="1"/>
  <c r="BD116" i="1"/>
  <c r="BF116" i="1" s="1"/>
  <c r="BH116" i="1" s="1"/>
  <c r="BJ116" i="1" s="1"/>
  <c r="BL116" i="1" s="1"/>
  <c r="BN116" i="1" s="1"/>
  <c r="BP116" i="1" s="1"/>
  <c r="BR116" i="1" s="1"/>
  <c r="BT116" i="1" s="1"/>
  <c r="BV116" i="1" s="1"/>
  <c r="BX116" i="1" s="1"/>
  <c r="D116" i="1"/>
  <c r="F116" i="1" s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AI111" i="1"/>
  <c r="AK111" i="1" s="1"/>
  <c r="AM111" i="1" s="1"/>
  <c r="AO111" i="1" s="1"/>
  <c r="AQ111" i="1" s="1"/>
  <c r="AS111" i="1" s="1"/>
  <c r="AU111" i="1" s="1"/>
  <c r="AW111" i="1" s="1"/>
  <c r="AY111" i="1" s="1"/>
  <c r="BA111" i="1" s="1"/>
  <c r="BC111" i="1" s="1"/>
  <c r="BD111" i="1"/>
  <c r="BF111" i="1" s="1"/>
  <c r="BH111" i="1" s="1"/>
  <c r="BJ111" i="1" s="1"/>
  <c r="BL111" i="1" s="1"/>
  <c r="BN111" i="1" s="1"/>
  <c r="BP111" i="1" s="1"/>
  <c r="BR111" i="1" s="1"/>
  <c r="BT111" i="1" s="1"/>
  <c r="BV111" i="1" s="1"/>
  <c r="BX111" i="1" s="1"/>
  <c r="D111" i="1"/>
  <c r="F111" i="1" s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BK213" i="1" l="1"/>
  <c r="BK253" i="1" s="1"/>
  <c r="BK270" i="1" s="1"/>
  <c r="BK265" i="1"/>
  <c r="BD258" i="1"/>
  <c r="BF258" i="1" s="1"/>
  <c r="BH258" i="1" s="1"/>
  <c r="BJ258" i="1" s="1"/>
  <c r="BL258" i="1" s="1"/>
  <c r="BN258" i="1" s="1"/>
  <c r="BP258" i="1" s="1"/>
  <c r="BR258" i="1" s="1"/>
  <c r="BT258" i="1" s="1"/>
  <c r="BV258" i="1" s="1"/>
  <c r="BX258" i="1" s="1"/>
  <c r="BF92" i="1"/>
  <c r="BH92" i="1" s="1"/>
  <c r="BJ92" i="1" s="1"/>
  <c r="BL92" i="1" s="1"/>
  <c r="BN92" i="1" s="1"/>
  <c r="BP92" i="1" s="1"/>
  <c r="BR92" i="1" s="1"/>
  <c r="BT92" i="1" s="1"/>
  <c r="BV92" i="1" s="1"/>
  <c r="BX92" i="1" s="1"/>
  <c r="AI258" i="1"/>
  <c r="AK258" i="1" s="1"/>
  <c r="AM258" i="1" s="1"/>
  <c r="AO258" i="1" s="1"/>
  <c r="AQ258" i="1" s="1"/>
  <c r="AS258" i="1" s="1"/>
  <c r="AU258" i="1" s="1"/>
  <c r="AW258" i="1" s="1"/>
  <c r="AY258" i="1" s="1"/>
  <c r="BA258" i="1" s="1"/>
  <c r="BC258" i="1" s="1"/>
  <c r="AI92" i="1"/>
  <c r="AK92" i="1" s="1"/>
  <c r="AM92" i="1" s="1"/>
  <c r="AO92" i="1" s="1"/>
  <c r="AQ92" i="1" s="1"/>
  <c r="AS92" i="1" s="1"/>
  <c r="AU92" i="1" s="1"/>
  <c r="AW92" i="1" s="1"/>
  <c r="AY92" i="1" s="1"/>
  <c r="BA92" i="1" s="1"/>
  <c r="BC92" i="1" s="1"/>
  <c r="D258" i="1"/>
  <c r="F258" i="1" s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AB258" i="1" s="1"/>
  <c r="AD258" i="1" s="1"/>
  <c r="AF258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BD87" i="1"/>
  <c r="BF87" i="1" s="1"/>
  <c r="BH87" i="1" s="1"/>
  <c r="BJ87" i="1" s="1"/>
  <c r="BL87" i="1" s="1"/>
  <c r="BN87" i="1" s="1"/>
  <c r="BP87" i="1" s="1"/>
  <c r="BR87" i="1" s="1"/>
  <c r="BT87" i="1" s="1"/>
  <c r="BV87" i="1" s="1"/>
  <c r="BX87" i="1" s="1"/>
  <c r="D262" i="1"/>
  <c r="F262" i="1" s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AB262" i="1" s="1"/>
  <c r="AD262" i="1" s="1"/>
  <c r="AF262" i="1" s="1"/>
  <c r="BD262" i="1"/>
  <c r="BF262" i="1" s="1"/>
  <c r="BH262" i="1" s="1"/>
  <c r="BJ262" i="1" s="1"/>
  <c r="BL262" i="1" s="1"/>
  <c r="BN262" i="1" s="1"/>
  <c r="BP262" i="1" s="1"/>
  <c r="BR262" i="1" s="1"/>
  <c r="BT262" i="1" s="1"/>
  <c r="BV262" i="1" s="1"/>
  <c r="BX262" i="1" s="1"/>
  <c r="AI87" i="1"/>
  <c r="AK87" i="1" s="1"/>
  <c r="AM87" i="1" s="1"/>
  <c r="AO87" i="1" s="1"/>
  <c r="AQ87" i="1" s="1"/>
  <c r="AS87" i="1" s="1"/>
  <c r="AU87" i="1" s="1"/>
  <c r="AW87" i="1" s="1"/>
  <c r="AY87" i="1" s="1"/>
  <c r="BA87" i="1" s="1"/>
  <c r="BC87" i="1" s="1"/>
  <c r="D87" i="1"/>
  <c r="F87" i="1" s="1"/>
  <c r="H87" i="1" s="1"/>
  <c r="J87" i="1" s="1"/>
  <c r="L87" i="1" s="1"/>
  <c r="N87" i="1" s="1"/>
  <c r="P87" i="1" s="1"/>
  <c r="R87" i="1" s="1"/>
  <c r="T87" i="1" s="1"/>
  <c r="V87" i="1" s="1"/>
  <c r="X87" i="1" s="1"/>
  <c r="Z87" i="1" s="1"/>
  <c r="AB87" i="1" s="1"/>
  <c r="AD87" i="1" s="1"/>
  <c r="AF87" i="1" s="1"/>
  <c r="AI262" i="1"/>
  <c r="AK262" i="1" s="1"/>
  <c r="AM262" i="1" s="1"/>
  <c r="AO262" i="1" s="1"/>
  <c r="AQ262" i="1" s="1"/>
  <c r="AS262" i="1" s="1"/>
  <c r="AU262" i="1" s="1"/>
  <c r="AW262" i="1" s="1"/>
  <c r="AY262" i="1" s="1"/>
  <c r="BA262" i="1" s="1"/>
  <c r="BC262" i="1" s="1"/>
  <c r="AI220" i="1" l="1"/>
  <c r="AK220" i="1" s="1"/>
  <c r="AM220" i="1" s="1"/>
  <c r="AO220" i="1" s="1"/>
  <c r="AQ220" i="1" s="1"/>
  <c r="AS220" i="1" s="1"/>
  <c r="AU220" i="1" s="1"/>
  <c r="AW220" i="1" s="1"/>
  <c r="AY220" i="1" s="1"/>
  <c r="BA220" i="1" s="1"/>
  <c r="BC220" i="1" s="1"/>
  <c r="BD220" i="1"/>
  <c r="BF220" i="1" s="1"/>
  <c r="BH220" i="1" s="1"/>
  <c r="BJ220" i="1" s="1"/>
  <c r="BL220" i="1" s="1"/>
  <c r="BN220" i="1" s="1"/>
  <c r="BP220" i="1" s="1"/>
  <c r="BR220" i="1" s="1"/>
  <c r="BT220" i="1" s="1"/>
  <c r="BV220" i="1" s="1"/>
  <c r="BX220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AI219" i="1"/>
  <c r="AK219" i="1" s="1"/>
  <c r="AM219" i="1" s="1"/>
  <c r="AO219" i="1" s="1"/>
  <c r="AQ219" i="1" s="1"/>
  <c r="AS219" i="1" s="1"/>
  <c r="AU219" i="1" s="1"/>
  <c r="AW219" i="1" s="1"/>
  <c r="AY219" i="1" s="1"/>
  <c r="BA219" i="1" s="1"/>
  <c r="BC219" i="1" s="1"/>
  <c r="BD219" i="1"/>
  <c r="BF219" i="1" s="1"/>
  <c r="BH219" i="1" s="1"/>
  <c r="BJ219" i="1" s="1"/>
  <c r="BL219" i="1" s="1"/>
  <c r="BN219" i="1" s="1"/>
  <c r="BP219" i="1" s="1"/>
  <c r="BR219" i="1" s="1"/>
  <c r="BT219" i="1" s="1"/>
  <c r="BV219" i="1" s="1"/>
  <c r="BX219" i="1" s="1"/>
  <c r="D219" i="1"/>
  <c r="F219" i="1" s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AB219" i="1" s="1"/>
  <c r="AD219" i="1" s="1"/>
  <c r="AF219" i="1" s="1"/>
  <c r="BD224" i="1"/>
  <c r="D224" i="1"/>
  <c r="BF266" i="1" l="1"/>
  <c r="BH266" i="1" s="1"/>
  <c r="BJ266" i="1" s="1"/>
  <c r="BL266" i="1" s="1"/>
  <c r="BN266" i="1" s="1"/>
  <c r="BP266" i="1" s="1"/>
  <c r="BR266" i="1" s="1"/>
  <c r="BT266" i="1" s="1"/>
  <c r="BV266" i="1" s="1"/>
  <c r="BX266" i="1" s="1"/>
  <c r="BF224" i="1"/>
  <c r="BH224" i="1" s="1"/>
  <c r="BJ224" i="1" s="1"/>
  <c r="BL224" i="1" s="1"/>
  <c r="BN224" i="1" s="1"/>
  <c r="BP224" i="1" s="1"/>
  <c r="BR224" i="1" s="1"/>
  <c r="BT224" i="1" s="1"/>
  <c r="BV224" i="1" s="1"/>
  <c r="BX224" i="1" s="1"/>
  <c r="AI217" i="1"/>
  <c r="AK217" i="1" s="1"/>
  <c r="AM217" i="1" s="1"/>
  <c r="AO217" i="1" s="1"/>
  <c r="AQ217" i="1" s="1"/>
  <c r="AS217" i="1" s="1"/>
  <c r="AU217" i="1" s="1"/>
  <c r="AW217" i="1" s="1"/>
  <c r="AY217" i="1" s="1"/>
  <c r="BA217" i="1" s="1"/>
  <c r="BC217" i="1" s="1"/>
  <c r="AI224" i="1"/>
  <c r="AK224" i="1" s="1"/>
  <c r="AM224" i="1" s="1"/>
  <c r="AO224" i="1" s="1"/>
  <c r="AQ224" i="1" s="1"/>
  <c r="AS224" i="1" s="1"/>
  <c r="AU224" i="1" s="1"/>
  <c r="AW224" i="1" s="1"/>
  <c r="AY224" i="1" s="1"/>
  <c r="BA224" i="1" s="1"/>
  <c r="BC224" i="1" s="1"/>
  <c r="D217" i="1"/>
  <c r="F217" i="1" s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BD217" i="1"/>
  <c r="BF217" i="1" s="1"/>
  <c r="BH217" i="1" s="1"/>
  <c r="BJ217" i="1" s="1"/>
  <c r="BL217" i="1" s="1"/>
  <c r="BN217" i="1" s="1"/>
  <c r="BP217" i="1" s="1"/>
  <c r="BR217" i="1" s="1"/>
  <c r="BT217" i="1" s="1"/>
  <c r="BV217" i="1" s="1"/>
  <c r="BX217" i="1" s="1"/>
  <c r="AI266" i="1"/>
  <c r="AK266" i="1" s="1"/>
  <c r="AM266" i="1" s="1"/>
  <c r="AO266" i="1" s="1"/>
  <c r="AQ266" i="1" s="1"/>
  <c r="AS266" i="1" s="1"/>
  <c r="AU266" i="1" s="1"/>
  <c r="AW266" i="1" s="1"/>
  <c r="AY266" i="1" s="1"/>
  <c r="BA266" i="1" s="1"/>
  <c r="BC266" i="1" s="1"/>
  <c r="F266" i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D266" i="1" s="1"/>
  <c r="AF266" i="1" s="1"/>
  <c r="AI265" i="1" l="1"/>
  <c r="AK265" i="1" s="1"/>
  <c r="AM265" i="1" s="1"/>
  <c r="AO265" i="1" s="1"/>
  <c r="AQ265" i="1" s="1"/>
  <c r="AS265" i="1" s="1"/>
  <c r="AU265" i="1" s="1"/>
  <c r="AW265" i="1" s="1"/>
  <c r="AY265" i="1" s="1"/>
  <c r="BA265" i="1" s="1"/>
  <c r="BC265" i="1" s="1"/>
  <c r="BD265" i="1"/>
  <c r="BF265" i="1" s="1"/>
  <c r="BH265" i="1" s="1"/>
  <c r="BJ265" i="1" s="1"/>
  <c r="BL265" i="1" s="1"/>
  <c r="BN265" i="1" s="1"/>
  <c r="BP265" i="1" s="1"/>
  <c r="BR265" i="1" s="1"/>
  <c r="BT265" i="1" s="1"/>
  <c r="BV265" i="1" s="1"/>
  <c r="BX265" i="1" s="1"/>
  <c r="D265" i="1"/>
  <c r="F265" i="1" s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D265" i="1" s="1"/>
  <c r="AF265" i="1" s="1"/>
  <c r="AI213" i="1"/>
  <c r="AK213" i="1" s="1"/>
  <c r="AM213" i="1" s="1"/>
  <c r="AO213" i="1" s="1"/>
  <c r="AQ213" i="1" s="1"/>
  <c r="AS213" i="1" s="1"/>
  <c r="AU213" i="1" s="1"/>
  <c r="AW213" i="1" s="1"/>
  <c r="AY213" i="1" s="1"/>
  <c r="BA213" i="1" s="1"/>
  <c r="BC213" i="1" s="1"/>
  <c r="BD213" i="1"/>
  <c r="BF213" i="1" s="1"/>
  <c r="BH213" i="1" s="1"/>
  <c r="BJ213" i="1" s="1"/>
  <c r="BL213" i="1" s="1"/>
  <c r="BN213" i="1" s="1"/>
  <c r="BP213" i="1" s="1"/>
  <c r="BR213" i="1" s="1"/>
  <c r="BT213" i="1" s="1"/>
  <c r="BV213" i="1" s="1"/>
  <c r="BX213" i="1" s="1"/>
  <c r="D213" i="1"/>
  <c r="F213" i="1" s="1"/>
  <c r="H213" i="1" s="1"/>
  <c r="J213" i="1" s="1"/>
  <c r="L213" i="1" s="1"/>
  <c r="N213" i="1" s="1"/>
  <c r="P213" i="1" s="1"/>
  <c r="R213" i="1" s="1"/>
  <c r="T213" i="1" s="1"/>
  <c r="V213" i="1" s="1"/>
  <c r="X213" i="1" s="1"/>
  <c r="Z213" i="1" s="1"/>
  <c r="AB213" i="1" s="1"/>
  <c r="AD213" i="1" s="1"/>
  <c r="AF213" i="1" s="1"/>
  <c r="AI255" i="1" l="1"/>
  <c r="AK255" i="1" s="1"/>
  <c r="AM255" i="1" s="1"/>
  <c r="AO255" i="1" s="1"/>
  <c r="AQ255" i="1" s="1"/>
  <c r="AS255" i="1" s="1"/>
  <c r="AU255" i="1" s="1"/>
  <c r="AW255" i="1" s="1"/>
  <c r="AY255" i="1" s="1"/>
  <c r="BA255" i="1" s="1"/>
  <c r="BC255" i="1" s="1"/>
  <c r="BD255" i="1"/>
  <c r="BF255" i="1" s="1"/>
  <c r="BH255" i="1" s="1"/>
  <c r="BJ255" i="1" s="1"/>
  <c r="BL255" i="1" s="1"/>
  <c r="BN255" i="1" s="1"/>
  <c r="BP255" i="1" s="1"/>
  <c r="BR255" i="1" s="1"/>
  <c r="BT255" i="1" s="1"/>
  <c r="BV255" i="1" s="1"/>
  <c r="BX255" i="1" s="1"/>
  <c r="D255" i="1"/>
  <c r="F255" i="1" s="1"/>
  <c r="H255" i="1" s="1"/>
  <c r="J255" i="1" s="1"/>
  <c r="L255" i="1" s="1"/>
  <c r="N255" i="1" s="1"/>
  <c r="P255" i="1" s="1"/>
  <c r="R255" i="1" s="1"/>
  <c r="T255" i="1" s="1"/>
  <c r="V255" i="1" s="1"/>
  <c r="X255" i="1" s="1"/>
  <c r="Z255" i="1" s="1"/>
  <c r="AB255" i="1" s="1"/>
  <c r="AD255" i="1" s="1"/>
  <c r="AF255" i="1" s="1"/>
  <c r="AI203" i="1"/>
  <c r="AK203" i="1" s="1"/>
  <c r="AM203" i="1" s="1"/>
  <c r="AO203" i="1" s="1"/>
  <c r="AQ203" i="1" s="1"/>
  <c r="AS203" i="1" s="1"/>
  <c r="AU203" i="1" s="1"/>
  <c r="AW203" i="1" s="1"/>
  <c r="AY203" i="1" s="1"/>
  <c r="BA203" i="1" s="1"/>
  <c r="BC203" i="1" s="1"/>
  <c r="BD203" i="1"/>
  <c r="BF203" i="1" s="1"/>
  <c r="BH203" i="1" s="1"/>
  <c r="BJ203" i="1" s="1"/>
  <c r="BL203" i="1" s="1"/>
  <c r="BN203" i="1" s="1"/>
  <c r="BP203" i="1" s="1"/>
  <c r="BR203" i="1" s="1"/>
  <c r="BT203" i="1" s="1"/>
  <c r="BV203" i="1" s="1"/>
  <c r="BX203" i="1" s="1"/>
  <c r="D203" i="1"/>
  <c r="F203" i="1" s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I194" i="1"/>
  <c r="AK194" i="1" s="1"/>
  <c r="AM194" i="1" s="1"/>
  <c r="AO194" i="1" s="1"/>
  <c r="AQ194" i="1" s="1"/>
  <c r="AS194" i="1" s="1"/>
  <c r="AU194" i="1" s="1"/>
  <c r="AW194" i="1" s="1"/>
  <c r="AY194" i="1" s="1"/>
  <c r="BA194" i="1" s="1"/>
  <c r="BC194" i="1" s="1"/>
  <c r="BD194" i="1"/>
  <c r="BF194" i="1" s="1"/>
  <c r="BH194" i="1" s="1"/>
  <c r="BJ194" i="1" s="1"/>
  <c r="BL194" i="1" s="1"/>
  <c r="BN194" i="1" s="1"/>
  <c r="BP194" i="1" s="1"/>
  <c r="BR194" i="1" s="1"/>
  <c r="BT194" i="1" s="1"/>
  <c r="BV194" i="1" s="1"/>
  <c r="BX194" i="1" s="1"/>
  <c r="D194" i="1"/>
  <c r="F194" i="1" s="1"/>
  <c r="H194" i="1" s="1"/>
  <c r="J194" i="1" s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AF194" i="1" s="1"/>
  <c r="AI190" i="1"/>
  <c r="AK190" i="1" s="1"/>
  <c r="AM190" i="1" s="1"/>
  <c r="AO190" i="1" s="1"/>
  <c r="AQ190" i="1" s="1"/>
  <c r="AS190" i="1" s="1"/>
  <c r="AU190" i="1" s="1"/>
  <c r="AW190" i="1" s="1"/>
  <c r="AY190" i="1" s="1"/>
  <c r="BA190" i="1" s="1"/>
  <c r="BC190" i="1" s="1"/>
  <c r="BD190" i="1"/>
  <c r="BF190" i="1" s="1"/>
  <c r="BH190" i="1" s="1"/>
  <c r="BJ190" i="1" s="1"/>
  <c r="BL190" i="1" s="1"/>
  <c r="BN190" i="1" s="1"/>
  <c r="BP190" i="1" s="1"/>
  <c r="BR190" i="1" s="1"/>
  <c r="BT190" i="1" s="1"/>
  <c r="BV190" i="1" s="1"/>
  <c r="BX190" i="1" s="1"/>
  <c r="D190" i="1"/>
  <c r="F190" i="1" s="1"/>
  <c r="H190" i="1" s="1"/>
  <c r="J190" i="1" s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AF190" i="1" s="1"/>
  <c r="AI186" i="1"/>
  <c r="AK186" i="1" s="1"/>
  <c r="AM186" i="1" s="1"/>
  <c r="AO186" i="1" s="1"/>
  <c r="AQ186" i="1" s="1"/>
  <c r="AS186" i="1" s="1"/>
  <c r="AU186" i="1" s="1"/>
  <c r="AW186" i="1" s="1"/>
  <c r="AY186" i="1" s="1"/>
  <c r="BA186" i="1" s="1"/>
  <c r="BC186" i="1" s="1"/>
  <c r="BD186" i="1"/>
  <c r="BF186" i="1" s="1"/>
  <c r="BH186" i="1" s="1"/>
  <c r="BJ186" i="1" s="1"/>
  <c r="BL186" i="1" s="1"/>
  <c r="BN186" i="1" s="1"/>
  <c r="BP186" i="1" s="1"/>
  <c r="BR186" i="1" s="1"/>
  <c r="BT186" i="1" s="1"/>
  <c r="BV186" i="1" s="1"/>
  <c r="BX186" i="1" s="1"/>
  <c r="D186" i="1"/>
  <c r="F186" i="1" s="1"/>
  <c r="H186" i="1" s="1"/>
  <c r="J186" i="1" s="1"/>
  <c r="L186" i="1" s="1"/>
  <c r="N186" i="1" s="1"/>
  <c r="P186" i="1" s="1"/>
  <c r="R186" i="1" s="1"/>
  <c r="T186" i="1" s="1"/>
  <c r="V186" i="1" s="1"/>
  <c r="X186" i="1" s="1"/>
  <c r="Z186" i="1" s="1"/>
  <c r="AB186" i="1" s="1"/>
  <c r="AD186" i="1" s="1"/>
  <c r="AF186" i="1" s="1"/>
  <c r="AI182" i="1"/>
  <c r="AK182" i="1" s="1"/>
  <c r="AM182" i="1" s="1"/>
  <c r="AO182" i="1" s="1"/>
  <c r="AQ182" i="1" s="1"/>
  <c r="AS182" i="1" s="1"/>
  <c r="AU182" i="1" s="1"/>
  <c r="AW182" i="1" s="1"/>
  <c r="AY182" i="1" s="1"/>
  <c r="BA182" i="1" s="1"/>
  <c r="BC182" i="1" s="1"/>
  <c r="BD182" i="1"/>
  <c r="BF182" i="1" s="1"/>
  <c r="BH182" i="1" s="1"/>
  <c r="BJ182" i="1" s="1"/>
  <c r="BL182" i="1" s="1"/>
  <c r="BN182" i="1" s="1"/>
  <c r="BP182" i="1" s="1"/>
  <c r="BR182" i="1" s="1"/>
  <c r="BT182" i="1" s="1"/>
  <c r="BV182" i="1" s="1"/>
  <c r="BX182" i="1" s="1"/>
  <c r="D182" i="1"/>
  <c r="F182" i="1" s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I177" i="1"/>
  <c r="AK177" i="1" s="1"/>
  <c r="AM177" i="1" s="1"/>
  <c r="AO177" i="1" s="1"/>
  <c r="AQ177" i="1" s="1"/>
  <c r="AS177" i="1" s="1"/>
  <c r="AU177" i="1" s="1"/>
  <c r="AW177" i="1" s="1"/>
  <c r="AY177" i="1" s="1"/>
  <c r="BA177" i="1" s="1"/>
  <c r="BC177" i="1" s="1"/>
  <c r="BD177" i="1"/>
  <c r="BF177" i="1" s="1"/>
  <c r="BH177" i="1" s="1"/>
  <c r="BJ177" i="1" s="1"/>
  <c r="BL177" i="1" s="1"/>
  <c r="BN177" i="1" s="1"/>
  <c r="BP177" i="1" s="1"/>
  <c r="BR177" i="1" s="1"/>
  <c r="BT177" i="1" s="1"/>
  <c r="BV177" i="1" s="1"/>
  <c r="BX177" i="1" s="1"/>
  <c r="D177" i="1"/>
  <c r="F177" i="1" s="1"/>
  <c r="H177" i="1" s="1"/>
  <c r="J177" i="1" s="1"/>
  <c r="L177" i="1" s="1"/>
  <c r="N177" i="1" s="1"/>
  <c r="P177" i="1" s="1"/>
  <c r="R177" i="1" s="1"/>
  <c r="T177" i="1" s="1"/>
  <c r="V177" i="1" s="1"/>
  <c r="X177" i="1" s="1"/>
  <c r="Z177" i="1" s="1"/>
  <c r="AB177" i="1" s="1"/>
  <c r="AD177" i="1" s="1"/>
  <c r="AF177" i="1" s="1"/>
  <c r="AI173" i="1"/>
  <c r="AK173" i="1" s="1"/>
  <c r="AM173" i="1" s="1"/>
  <c r="AO173" i="1" s="1"/>
  <c r="AQ173" i="1" s="1"/>
  <c r="AS173" i="1" s="1"/>
  <c r="AU173" i="1" s="1"/>
  <c r="AW173" i="1" s="1"/>
  <c r="AY173" i="1" s="1"/>
  <c r="BA173" i="1" s="1"/>
  <c r="BC173" i="1" s="1"/>
  <c r="BD173" i="1"/>
  <c r="BF173" i="1" s="1"/>
  <c r="BH173" i="1" s="1"/>
  <c r="BJ173" i="1" s="1"/>
  <c r="BL173" i="1" s="1"/>
  <c r="BN173" i="1" s="1"/>
  <c r="BP173" i="1" s="1"/>
  <c r="BR173" i="1" s="1"/>
  <c r="BT173" i="1" s="1"/>
  <c r="BV173" i="1" s="1"/>
  <c r="BX173" i="1" s="1"/>
  <c r="D173" i="1"/>
  <c r="F173" i="1" s="1"/>
  <c r="H173" i="1" s="1"/>
  <c r="J173" i="1" s="1"/>
  <c r="L173" i="1" s="1"/>
  <c r="N173" i="1" s="1"/>
  <c r="P173" i="1" s="1"/>
  <c r="R173" i="1" s="1"/>
  <c r="T173" i="1" s="1"/>
  <c r="V173" i="1" s="1"/>
  <c r="X173" i="1" s="1"/>
  <c r="Z173" i="1" s="1"/>
  <c r="AB173" i="1" s="1"/>
  <c r="AD173" i="1" s="1"/>
  <c r="AF173" i="1" s="1"/>
  <c r="AI169" i="1"/>
  <c r="AK169" i="1" s="1"/>
  <c r="AM169" i="1" s="1"/>
  <c r="AO169" i="1" s="1"/>
  <c r="AQ169" i="1" s="1"/>
  <c r="AS169" i="1" s="1"/>
  <c r="AU169" i="1" s="1"/>
  <c r="AW169" i="1" s="1"/>
  <c r="AY169" i="1" s="1"/>
  <c r="BA169" i="1" s="1"/>
  <c r="BC169" i="1" s="1"/>
  <c r="BD169" i="1"/>
  <c r="BF169" i="1" s="1"/>
  <c r="BH169" i="1" s="1"/>
  <c r="BJ169" i="1" s="1"/>
  <c r="BL169" i="1" s="1"/>
  <c r="BN169" i="1" s="1"/>
  <c r="BP169" i="1" s="1"/>
  <c r="BR169" i="1" s="1"/>
  <c r="BT169" i="1" s="1"/>
  <c r="BV169" i="1" s="1"/>
  <c r="BX169" i="1" s="1"/>
  <c r="D169" i="1"/>
  <c r="F169" i="1" s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AI137" i="1"/>
  <c r="AK137" i="1" s="1"/>
  <c r="AM137" i="1" s="1"/>
  <c r="AO137" i="1" s="1"/>
  <c r="AQ137" i="1" s="1"/>
  <c r="AS137" i="1" s="1"/>
  <c r="AU137" i="1" s="1"/>
  <c r="AW137" i="1" s="1"/>
  <c r="AY137" i="1" s="1"/>
  <c r="BA137" i="1" s="1"/>
  <c r="BC137" i="1" s="1"/>
  <c r="BD137" i="1"/>
  <c r="BF137" i="1" s="1"/>
  <c r="BH137" i="1" s="1"/>
  <c r="BJ137" i="1" s="1"/>
  <c r="BL137" i="1" s="1"/>
  <c r="BN137" i="1" s="1"/>
  <c r="BP137" i="1" s="1"/>
  <c r="BR137" i="1" s="1"/>
  <c r="BT137" i="1" s="1"/>
  <c r="BV137" i="1" s="1"/>
  <c r="BX137" i="1" s="1"/>
  <c r="D137" i="1"/>
  <c r="F137" i="1" s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AF137" i="1" s="1"/>
  <c r="AI138" i="1"/>
  <c r="AK138" i="1" s="1"/>
  <c r="AM138" i="1" s="1"/>
  <c r="AO138" i="1" s="1"/>
  <c r="AQ138" i="1" s="1"/>
  <c r="AS138" i="1" s="1"/>
  <c r="AU138" i="1" s="1"/>
  <c r="AW138" i="1" s="1"/>
  <c r="AY138" i="1" s="1"/>
  <c r="BA138" i="1" s="1"/>
  <c r="BC138" i="1" s="1"/>
  <c r="BD138" i="1"/>
  <c r="BF138" i="1" s="1"/>
  <c r="BH138" i="1" s="1"/>
  <c r="BJ138" i="1" s="1"/>
  <c r="BL138" i="1" s="1"/>
  <c r="BN138" i="1" s="1"/>
  <c r="BP138" i="1" s="1"/>
  <c r="BR138" i="1" s="1"/>
  <c r="BT138" i="1" s="1"/>
  <c r="BV138" i="1" s="1"/>
  <c r="BX138" i="1" s="1"/>
  <c r="D138" i="1"/>
  <c r="F138" i="1" s="1"/>
  <c r="H138" i="1" s="1"/>
  <c r="J138" i="1" s="1"/>
  <c r="L138" i="1" s="1"/>
  <c r="N138" i="1" s="1"/>
  <c r="P138" i="1" s="1"/>
  <c r="R138" i="1" s="1"/>
  <c r="T138" i="1" s="1"/>
  <c r="V138" i="1" s="1"/>
  <c r="X138" i="1" s="1"/>
  <c r="Z138" i="1" s="1"/>
  <c r="AB138" i="1" s="1"/>
  <c r="AD138" i="1" s="1"/>
  <c r="AF138" i="1" s="1"/>
  <c r="AI263" i="1" l="1"/>
  <c r="AK263" i="1" s="1"/>
  <c r="AM263" i="1" s="1"/>
  <c r="AO263" i="1" s="1"/>
  <c r="AQ263" i="1" s="1"/>
  <c r="AS263" i="1" s="1"/>
  <c r="AU263" i="1" s="1"/>
  <c r="AW263" i="1" s="1"/>
  <c r="AY263" i="1" s="1"/>
  <c r="BA263" i="1" s="1"/>
  <c r="BC263" i="1" s="1"/>
  <c r="D157" i="1"/>
  <c r="F157" i="1" s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AB157" i="1" s="1"/>
  <c r="AD157" i="1" s="1"/>
  <c r="AF157" i="1" s="1"/>
  <c r="BD134" i="1"/>
  <c r="BF134" i="1" s="1"/>
  <c r="BH134" i="1" s="1"/>
  <c r="BJ134" i="1" s="1"/>
  <c r="BL134" i="1" s="1"/>
  <c r="BN134" i="1" s="1"/>
  <c r="BP134" i="1" s="1"/>
  <c r="BR134" i="1" s="1"/>
  <c r="BT134" i="1" s="1"/>
  <c r="BV134" i="1" s="1"/>
  <c r="BX134" i="1" s="1"/>
  <c r="BD263" i="1"/>
  <c r="BF263" i="1" s="1"/>
  <c r="BH263" i="1" s="1"/>
  <c r="BJ263" i="1" s="1"/>
  <c r="BL263" i="1" s="1"/>
  <c r="BN263" i="1" s="1"/>
  <c r="BP263" i="1" s="1"/>
  <c r="BR263" i="1" s="1"/>
  <c r="BT263" i="1" s="1"/>
  <c r="BV263" i="1" s="1"/>
  <c r="BX263" i="1" s="1"/>
  <c r="BD157" i="1"/>
  <c r="BF157" i="1" s="1"/>
  <c r="BH157" i="1" s="1"/>
  <c r="BJ157" i="1" s="1"/>
  <c r="BL157" i="1" s="1"/>
  <c r="BN157" i="1" s="1"/>
  <c r="BP157" i="1" s="1"/>
  <c r="BR157" i="1" s="1"/>
  <c r="BT157" i="1" s="1"/>
  <c r="BV157" i="1" s="1"/>
  <c r="BX157" i="1" s="1"/>
  <c r="D134" i="1"/>
  <c r="F134" i="1" s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AF134" i="1" s="1"/>
  <c r="D263" i="1"/>
  <c r="F263" i="1" s="1"/>
  <c r="H263" i="1" s="1"/>
  <c r="J263" i="1" s="1"/>
  <c r="L263" i="1" s="1"/>
  <c r="N263" i="1" s="1"/>
  <c r="P263" i="1" s="1"/>
  <c r="R263" i="1" s="1"/>
  <c r="T263" i="1" s="1"/>
  <c r="V263" i="1" s="1"/>
  <c r="X263" i="1" s="1"/>
  <c r="Z263" i="1" s="1"/>
  <c r="AB263" i="1" s="1"/>
  <c r="AD263" i="1" s="1"/>
  <c r="AF263" i="1" s="1"/>
  <c r="AI157" i="1"/>
  <c r="AK157" i="1" s="1"/>
  <c r="AM157" i="1" s="1"/>
  <c r="AO157" i="1" s="1"/>
  <c r="AQ157" i="1" s="1"/>
  <c r="AS157" i="1" s="1"/>
  <c r="AU157" i="1" s="1"/>
  <c r="AW157" i="1" s="1"/>
  <c r="AY157" i="1" s="1"/>
  <c r="BA157" i="1" s="1"/>
  <c r="BC157" i="1" s="1"/>
  <c r="AI134" i="1"/>
  <c r="AK134" i="1" s="1"/>
  <c r="AM134" i="1" s="1"/>
  <c r="AO134" i="1" s="1"/>
  <c r="AQ134" i="1" s="1"/>
  <c r="AS134" i="1" s="1"/>
  <c r="AU134" i="1" s="1"/>
  <c r="AW134" i="1" s="1"/>
  <c r="AY134" i="1" s="1"/>
  <c r="BA134" i="1" s="1"/>
  <c r="BC134" i="1" s="1"/>
  <c r="BD19" i="1"/>
  <c r="D19" i="1"/>
  <c r="BD18" i="1"/>
  <c r="AI17" i="1"/>
  <c r="AK17" i="1" s="1"/>
  <c r="AM17" i="1" s="1"/>
  <c r="AO17" i="1" s="1"/>
  <c r="AQ17" i="1" s="1"/>
  <c r="AS17" i="1" s="1"/>
  <c r="AU17" i="1" s="1"/>
  <c r="AW17" i="1" s="1"/>
  <c r="AY17" i="1" s="1"/>
  <c r="BA17" i="1" s="1"/>
  <c r="BC17" i="1" s="1"/>
  <c r="BD17" i="1"/>
  <c r="BF17" i="1" s="1"/>
  <c r="BH17" i="1" s="1"/>
  <c r="BJ17" i="1" s="1"/>
  <c r="BL17" i="1" s="1"/>
  <c r="BN17" i="1" s="1"/>
  <c r="BP17" i="1" s="1"/>
  <c r="BR17" i="1" s="1"/>
  <c r="BT17" i="1" s="1"/>
  <c r="BV17" i="1" s="1"/>
  <c r="BX17" i="1" s="1"/>
  <c r="F17" i="1"/>
  <c r="H17" i="1" s="1"/>
  <c r="J17" i="1" s="1"/>
  <c r="L17" i="1" s="1"/>
  <c r="N17" i="1" s="1"/>
  <c r="P17" i="1" s="1"/>
  <c r="R17" i="1" s="1"/>
  <c r="T17" i="1" s="1"/>
  <c r="V17" i="1" s="1"/>
  <c r="X17" i="1" s="1"/>
  <c r="Z17" i="1" s="1"/>
  <c r="AB17" i="1" s="1"/>
  <c r="AD17" i="1" s="1"/>
  <c r="AF17" i="1" s="1"/>
  <c r="AI63" i="1"/>
  <c r="AK63" i="1" s="1"/>
  <c r="AM63" i="1" s="1"/>
  <c r="AO63" i="1" s="1"/>
  <c r="AQ63" i="1" s="1"/>
  <c r="AS63" i="1" s="1"/>
  <c r="AU63" i="1" s="1"/>
  <c r="AW63" i="1" s="1"/>
  <c r="AY63" i="1" s="1"/>
  <c r="BA63" i="1" s="1"/>
  <c r="BC63" i="1" s="1"/>
  <c r="BD63" i="1"/>
  <c r="BF63" i="1" s="1"/>
  <c r="BH63" i="1" s="1"/>
  <c r="BJ63" i="1" s="1"/>
  <c r="BL63" i="1" s="1"/>
  <c r="BN63" i="1" s="1"/>
  <c r="BP63" i="1" s="1"/>
  <c r="BR63" i="1" s="1"/>
  <c r="BT63" i="1" s="1"/>
  <c r="BV63" i="1" s="1"/>
  <c r="BX63" i="1" s="1"/>
  <c r="D63" i="1"/>
  <c r="F63" i="1" s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I54" i="1"/>
  <c r="AK54" i="1" s="1"/>
  <c r="AM54" i="1" s="1"/>
  <c r="AO54" i="1" s="1"/>
  <c r="AQ54" i="1" s="1"/>
  <c r="AS54" i="1" s="1"/>
  <c r="AU54" i="1" s="1"/>
  <c r="AW54" i="1" s="1"/>
  <c r="AY54" i="1" s="1"/>
  <c r="BA54" i="1" s="1"/>
  <c r="BC54" i="1" s="1"/>
  <c r="BD54" i="1"/>
  <c r="BF54" i="1" s="1"/>
  <c r="BH54" i="1" s="1"/>
  <c r="BJ54" i="1" s="1"/>
  <c r="BL54" i="1" s="1"/>
  <c r="BN54" i="1" s="1"/>
  <c r="BP54" i="1" s="1"/>
  <c r="BR54" i="1" s="1"/>
  <c r="BT54" i="1" s="1"/>
  <c r="BV54" i="1" s="1"/>
  <c r="BX54" i="1" s="1"/>
  <c r="D54" i="1"/>
  <c r="F54" i="1" s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BD45" i="1"/>
  <c r="D45" i="1"/>
  <c r="F45" i="1" s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BD35" i="1"/>
  <c r="D35" i="1"/>
  <c r="D30" i="1"/>
  <c r="BD261" i="1" l="1"/>
  <c r="BF261" i="1" s="1"/>
  <c r="BH261" i="1" s="1"/>
  <c r="BJ261" i="1" s="1"/>
  <c r="BL261" i="1" s="1"/>
  <c r="BN261" i="1" s="1"/>
  <c r="BP261" i="1" s="1"/>
  <c r="BR261" i="1" s="1"/>
  <c r="BT261" i="1" s="1"/>
  <c r="BV261" i="1" s="1"/>
  <c r="BX261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D261" i="1"/>
  <c r="F261" i="1" s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AD261" i="1" s="1"/>
  <c r="AF261" i="1" s="1"/>
  <c r="AI45" i="1"/>
  <c r="AK45" i="1" s="1"/>
  <c r="AM45" i="1" s="1"/>
  <c r="AO45" i="1" s="1"/>
  <c r="AQ45" i="1" s="1"/>
  <c r="AS45" i="1" s="1"/>
  <c r="AU45" i="1" s="1"/>
  <c r="AW45" i="1" s="1"/>
  <c r="AY45" i="1" s="1"/>
  <c r="BA45" i="1" s="1"/>
  <c r="BC45" i="1" s="1"/>
  <c r="AI261" i="1"/>
  <c r="AK261" i="1" s="1"/>
  <c r="AM261" i="1" s="1"/>
  <c r="AO261" i="1" s="1"/>
  <c r="AQ261" i="1" s="1"/>
  <c r="AS261" i="1" s="1"/>
  <c r="AU261" i="1" s="1"/>
  <c r="AW261" i="1" s="1"/>
  <c r="AY261" i="1" s="1"/>
  <c r="BA261" i="1" s="1"/>
  <c r="BC261" i="1" s="1"/>
  <c r="BF45" i="1"/>
  <c r="BH45" i="1" s="1"/>
  <c r="BJ45" i="1" s="1"/>
  <c r="BL45" i="1" s="1"/>
  <c r="BN45" i="1" s="1"/>
  <c r="BP45" i="1" s="1"/>
  <c r="BR45" i="1" s="1"/>
  <c r="BT45" i="1" s="1"/>
  <c r="BV45" i="1" s="1"/>
  <c r="BX45" i="1" s="1"/>
  <c r="AI264" i="1"/>
  <c r="AK264" i="1" s="1"/>
  <c r="AM264" i="1" s="1"/>
  <c r="AO264" i="1" s="1"/>
  <c r="AQ264" i="1" s="1"/>
  <c r="AS264" i="1" s="1"/>
  <c r="AU264" i="1" s="1"/>
  <c r="AW264" i="1" s="1"/>
  <c r="AY264" i="1" s="1"/>
  <c r="BA264" i="1" s="1"/>
  <c r="BC264" i="1" s="1"/>
  <c r="AI35" i="1"/>
  <c r="AK35" i="1" s="1"/>
  <c r="AM35" i="1" s="1"/>
  <c r="AO35" i="1" s="1"/>
  <c r="AQ35" i="1" s="1"/>
  <c r="AS35" i="1" s="1"/>
  <c r="AU35" i="1" s="1"/>
  <c r="AW35" i="1" s="1"/>
  <c r="AY35" i="1" s="1"/>
  <c r="BA35" i="1" s="1"/>
  <c r="BC35" i="1" s="1"/>
  <c r="BD256" i="1"/>
  <c r="BF256" i="1" s="1"/>
  <c r="BH256" i="1" s="1"/>
  <c r="BJ256" i="1" s="1"/>
  <c r="BL256" i="1" s="1"/>
  <c r="BN256" i="1" s="1"/>
  <c r="BP256" i="1" s="1"/>
  <c r="BR256" i="1" s="1"/>
  <c r="BT256" i="1" s="1"/>
  <c r="BV256" i="1" s="1"/>
  <c r="BX256" i="1" s="1"/>
  <c r="BF18" i="1"/>
  <c r="BH18" i="1" s="1"/>
  <c r="BJ18" i="1" s="1"/>
  <c r="BL18" i="1" s="1"/>
  <c r="BN18" i="1" s="1"/>
  <c r="BP18" i="1" s="1"/>
  <c r="BR18" i="1" s="1"/>
  <c r="BT18" i="1" s="1"/>
  <c r="BV18" i="1" s="1"/>
  <c r="BX18" i="1" s="1"/>
  <c r="AI257" i="1"/>
  <c r="AK257" i="1" s="1"/>
  <c r="AM257" i="1" s="1"/>
  <c r="AO257" i="1" s="1"/>
  <c r="AQ257" i="1" s="1"/>
  <c r="AS257" i="1" s="1"/>
  <c r="AU257" i="1" s="1"/>
  <c r="AW257" i="1" s="1"/>
  <c r="AY257" i="1" s="1"/>
  <c r="BA257" i="1" s="1"/>
  <c r="BC257" i="1" s="1"/>
  <c r="AI19" i="1"/>
  <c r="AK19" i="1" s="1"/>
  <c r="AM19" i="1" s="1"/>
  <c r="AO19" i="1" s="1"/>
  <c r="AQ19" i="1" s="1"/>
  <c r="AS19" i="1" s="1"/>
  <c r="AU19" i="1" s="1"/>
  <c r="AW19" i="1" s="1"/>
  <c r="AY19" i="1" s="1"/>
  <c r="BA19" i="1" s="1"/>
  <c r="BC19" i="1" s="1"/>
  <c r="BD257" i="1"/>
  <c r="BF257" i="1" s="1"/>
  <c r="BH257" i="1" s="1"/>
  <c r="BJ257" i="1" s="1"/>
  <c r="BL257" i="1" s="1"/>
  <c r="BN257" i="1" s="1"/>
  <c r="BP257" i="1" s="1"/>
  <c r="BR257" i="1" s="1"/>
  <c r="BT257" i="1" s="1"/>
  <c r="BV257" i="1" s="1"/>
  <c r="BX257" i="1" s="1"/>
  <c r="BF19" i="1"/>
  <c r="BH19" i="1" s="1"/>
  <c r="BJ19" i="1" s="1"/>
  <c r="BL19" i="1" s="1"/>
  <c r="BN19" i="1" s="1"/>
  <c r="BP19" i="1" s="1"/>
  <c r="BR19" i="1" s="1"/>
  <c r="BT19" i="1" s="1"/>
  <c r="BV19" i="1" s="1"/>
  <c r="BX19" i="1" s="1"/>
  <c r="BD264" i="1"/>
  <c r="BF264" i="1" s="1"/>
  <c r="BH264" i="1" s="1"/>
  <c r="BJ264" i="1" s="1"/>
  <c r="BL264" i="1" s="1"/>
  <c r="BN264" i="1" s="1"/>
  <c r="BP264" i="1" s="1"/>
  <c r="BR264" i="1" s="1"/>
  <c r="BT264" i="1" s="1"/>
  <c r="BV264" i="1" s="1"/>
  <c r="BX264" i="1" s="1"/>
  <c r="BF35" i="1"/>
  <c r="BH35" i="1" s="1"/>
  <c r="BJ35" i="1" s="1"/>
  <c r="BL35" i="1" s="1"/>
  <c r="BN35" i="1" s="1"/>
  <c r="BP35" i="1" s="1"/>
  <c r="BR35" i="1" s="1"/>
  <c r="BT35" i="1" s="1"/>
  <c r="BV35" i="1" s="1"/>
  <c r="BX35" i="1" s="1"/>
  <c r="AI256" i="1"/>
  <c r="AK256" i="1" s="1"/>
  <c r="AM256" i="1" s="1"/>
  <c r="AO256" i="1" s="1"/>
  <c r="AQ256" i="1" s="1"/>
  <c r="AS256" i="1" s="1"/>
  <c r="AU256" i="1" s="1"/>
  <c r="AW256" i="1" s="1"/>
  <c r="AY256" i="1" s="1"/>
  <c r="BA256" i="1" s="1"/>
  <c r="BC256" i="1" s="1"/>
  <c r="AI18" i="1"/>
  <c r="AK18" i="1" s="1"/>
  <c r="AM18" i="1" s="1"/>
  <c r="AO18" i="1" s="1"/>
  <c r="AQ18" i="1" s="1"/>
  <c r="AS18" i="1" s="1"/>
  <c r="AU18" i="1" s="1"/>
  <c r="AW18" i="1" s="1"/>
  <c r="AY18" i="1" s="1"/>
  <c r="BA18" i="1" s="1"/>
  <c r="BC18" i="1" s="1"/>
  <c r="D257" i="1"/>
  <c r="F257" i="1" s="1"/>
  <c r="H257" i="1" s="1"/>
  <c r="J257" i="1" s="1"/>
  <c r="L257" i="1" s="1"/>
  <c r="N257" i="1" s="1"/>
  <c r="P257" i="1" s="1"/>
  <c r="R257" i="1" s="1"/>
  <c r="T257" i="1" s="1"/>
  <c r="V257" i="1" s="1"/>
  <c r="X257" i="1" s="1"/>
  <c r="Z257" i="1" s="1"/>
  <c r="AB257" i="1" s="1"/>
  <c r="AD257" i="1" s="1"/>
  <c r="AF257" i="1" s="1"/>
  <c r="F19" i="1"/>
  <c r="H19" i="1" s="1"/>
  <c r="J19" i="1" s="1"/>
  <c r="L19" i="1" s="1"/>
  <c r="N19" i="1" s="1"/>
  <c r="P19" i="1" s="1"/>
  <c r="R19" i="1" s="1"/>
  <c r="T19" i="1" s="1"/>
  <c r="V19" i="1" s="1"/>
  <c r="X19" i="1" s="1"/>
  <c r="Z19" i="1" s="1"/>
  <c r="AB19" i="1" s="1"/>
  <c r="AD19" i="1" s="1"/>
  <c r="AF19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D264" i="1" s="1"/>
  <c r="AF264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B256" i="1" s="1"/>
  <c r="AD256" i="1" s="1"/>
  <c r="AF256" i="1" s="1"/>
  <c r="D15" i="1"/>
  <c r="BD15" i="1"/>
  <c r="AI267" i="1"/>
  <c r="AK267" i="1" s="1"/>
  <c r="AM267" i="1" s="1"/>
  <c r="AO267" i="1" s="1"/>
  <c r="AQ267" i="1" s="1"/>
  <c r="AS267" i="1" s="1"/>
  <c r="AU267" i="1" s="1"/>
  <c r="AW267" i="1" s="1"/>
  <c r="AY267" i="1" s="1"/>
  <c r="BA267" i="1" s="1"/>
  <c r="BC267" i="1" s="1"/>
  <c r="BD267" i="1"/>
  <c r="BF267" i="1" s="1"/>
  <c r="BH267" i="1" s="1"/>
  <c r="BJ267" i="1" s="1"/>
  <c r="BL267" i="1" s="1"/>
  <c r="BN267" i="1" s="1"/>
  <c r="BP267" i="1" s="1"/>
  <c r="BR267" i="1" s="1"/>
  <c r="BT267" i="1" s="1"/>
  <c r="BV267" i="1" s="1"/>
  <c r="BX267" i="1" s="1"/>
  <c r="D267" i="1"/>
  <c r="F267" i="1" s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D267" i="1" s="1"/>
  <c r="AF267" i="1" s="1"/>
  <c r="BD253" i="1" l="1"/>
  <c r="BD270" i="1" s="1"/>
  <c r="BF15" i="1"/>
  <c r="BH15" i="1" s="1"/>
  <c r="BJ15" i="1" s="1"/>
  <c r="BL15" i="1" s="1"/>
  <c r="BN15" i="1" s="1"/>
  <c r="BP15" i="1" s="1"/>
  <c r="BR15" i="1" s="1"/>
  <c r="BT15" i="1" s="1"/>
  <c r="BV15" i="1" s="1"/>
  <c r="BX15" i="1" s="1"/>
  <c r="AI15" i="1"/>
  <c r="AK15" i="1" s="1"/>
  <c r="AM15" i="1" s="1"/>
  <c r="AO15" i="1" s="1"/>
  <c r="AQ15" i="1" s="1"/>
  <c r="AS15" i="1" s="1"/>
  <c r="AU15" i="1" s="1"/>
  <c r="AW15" i="1" s="1"/>
  <c r="AY15" i="1" s="1"/>
  <c r="BA15" i="1" s="1"/>
  <c r="BC15" i="1" s="1"/>
  <c r="D253" i="1"/>
  <c r="F253" i="1" s="1"/>
  <c r="H253" i="1" s="1"/>
  <c r="J253" i="1" s="1"/>
  <c r="L253" i="1" s="1"/>
  <c r="N253" i="1" s="1"/>
  <c r="P253" i="1" s="1"/>
  <c r="R253" i="1" s="1"/>
  <c r="T253" i="1" s="1"/>
  <c r="V253" i="1" s="1"/>
  <c r="X253" i="1" s="1"/>
  <c r="Z253" i="1" s="1"/>
  <c r="AB253" i="1" s="1"/>
  <c r="AD253" i="1" s="1"/>
  <c r="F15" i="1"/>
  <c r="H15" i="1" s="1"/>
  <c r="J15" i="1" s="1"/>
  <c r="L15" i="1" s="1"/>
  <c r="N15" i="1" s="1"/>
  <c r="P15" i="1" s="1"/>
  <c r="R15" i="1" s="1"/>
  <c r="T15" i="1" s="1"/>
  <c r="V15" i="1" s="1"/>
  <c r="X15" i="1" s="1"/>
  <c r="Z15" i="1" s="1"/>
  <c r="AB15" i="1" s="1"/>
  <c r="AD15" i="1" s="1"/>
  <c r="AF15" i="1" s="1"/>
  <c r="AD270" i="1" l="1"/>
  <c r="AF253" i="1"/>
  <c r="BD260" i="1"/>
  <c r="AI253" i="1"/>
  <c r="AI270" i="1" s="1"/>
  <c r="BF253" i="1"/>
  <c r="BF270" i="1" s="1"/>
  <c r="BH253" i="1" l="1"/>
  <c r="BH270" i="1" s="1"/>
  <c r="AK253" i="1"/>
  <c r="AK270" i="1" s="1"/>
  <c r="AM253" i="1" l="1"/>
  <c r="AM270" i="1" s="1"/>
  <c r="BJ253" i="1"/>
  <c r="BJ270" i="1" s="1"/>
  <c r="BL253" i="1" l="1"/>
  <c r="BL270" i="1" s="1"/>
  <c r="AO253" i="1"/>
  <c r="AO270" i="1" s="1"/>
  <c r="AQ253" i="1" l="1"/>
  <c r="AQ270" i="1" s="1"/>
  <c r="BN253" i="1"/>
  <c r="BN270" i="1" s="1"/>
  <c r="BP253" i="1" l="1"/>
  <c r="BP270" i="1" s="1"/>
  <c r="AS253" i="1"/>
  <c r="AS270" i="1" s="1"/>
  <c r="AU253" i="1" l="1"/>
  <c r="AU270" i="1" s="1"/>
  <c r="BR253" i="1"/>
  <c r="BR270" i="1" s="1"/>
  <c r="BT253" i="1" l="1"/>
  <c r="BT270" i="1" s="1"/>
  <c r="AW253" i="1"/>
  <c r="AW270" i="1" s="1"/>
  <c r="BV253" i="1" l="1"/>
  <c r="BV270" i="1" s="1"/>
  <c r="AY253" i="1"/>
  <c r="AY270" i="1" s="1"/>
  <c r="BX253" i="1" l="1"/>
  <c r="BA253" i="1"/>
  <c r="BA270" i="1" s="1"/>
  <c r="BC253" i="1" l="1"/>
</calcChain>
</file>

<file path=xl/sharedStrings.xml><?xml version="1.0" encoding="utf-8"?>
<sst xmlns="http://schemas.openxmlformats.org/spreadsheetml/2006/main" count="777" uniqueCount="386">
  <si>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</si>
  <si>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</si>
  <si>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</si>
  <si>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</si>
  <si>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</si>
  <si>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</si>
  <si>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</si>
  <si>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</si>
  <si>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</si>
  <si>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</si>
  <si>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</si>
  <si>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</si>
  <si>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</si>
  <si>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</si>
  <si>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</si>
  <si>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</si>
  <si>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</si>
  <si>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</si>
  <si>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</si>
  <si>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</si>
  <si>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</si>
  <si>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</si>
  <si>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</si>
  <si>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</si>
  <si>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</si>
  <si>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</si>
  <si>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</si>
  <si>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</si>
  <si>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</si>
  <si>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</si>
  <si>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</si>
  <si>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</si>
  <si>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</si>
  <si>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</si>
  <si>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</si>
  <si>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</si>
  <si>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</si>
  <si>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</si>
  <si>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</si>
  <si>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</si>
  <si>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</si>
  <si>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</si>
  <si>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</si>
  <si>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</si>
  <si>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</si>
  <si>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</si>
  <si>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</si>
  <si>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</si>
  <si>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</si>
  <si>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</si>
  <si>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</si>
  <si>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</si>
  <si>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</si>
  <si>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</si>
  <si>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</si>
  <si>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</si>
  <si>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</si>
  <si>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</si>
  <si>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</si>
  <si>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</si>
  <si>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</si>
  <si>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</si>
  <si>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</si>
  <si>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</si>
  <si>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</si>
  <si>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</si>
  <si>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</si>
  <si>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</si>
  <si>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</si>
  <si>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</si>
  <si>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</si>
  <si>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</si>
  <si>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</si>
  <si>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</si>
  <si>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</si>
  <si>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</si>
  <si>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</si>
  <si>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</si>
  <si>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</si>
  <si>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</si>
  <si>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</si>
  <si>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</si>
  <si>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</si>
  <si>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</si>
  <si>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</si>
  <si>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</si>
  <si>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</si>
  <si>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</si>
  <si>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</si>
  <si>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</si>
  <si>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</si>
  <si>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</si>
  <si>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</si>
  <si>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</si>
  <si>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</si>
  <si>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</si>
  <si>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</si>
  <si>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</si>
  <si>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</si>
  <si>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</si>
  <si>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</si>
  <si>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</si>
  <si>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</si>
  <si>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</si>
  <si>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</si>
  <si>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</si>
  <si>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</si>
  <si>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</si>
  <si>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</si>
  <si>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</si>
  <si>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</si>
  <si>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</si>
  <si>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</si>
  <si>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</si>
  <si>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</si>
  <si>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</si>
  <si>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</si>
  <si>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</si>
  <si>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</si>
  <si>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</si>
  <si>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</si>
  <si>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</si>
  <si>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</si>
  <si>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</si>
  <si>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</si>
  <si>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</si>
  <si>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</si>
  <si>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</si>
  <si>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</si>
  <si>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</si>
  <si>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</si>
  <si>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</si>
  <si>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</si>
  <si>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</si>
  <si>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</si>
  <si>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</si>
  <si>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</si>
  <si>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</si>
  <si>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</si>
  <si>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</si>
  <si>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</si>
  <si>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</si>
  <si>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</si>
  <si>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</si>
  <si>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</si>
  <si>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</si>
  <si>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</si>
  <si>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</si>
  <si>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</si>
  <si>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</si>
  <si>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</si>
  <si>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</si>
  <si>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</si>
  <si>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</si>
  <si>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</si>
  <si>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</si>
  <si>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</si>
  <si>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</si>
  <si>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</si>
  <si>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</si>
  <si>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</si>
  <si>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</si>
  <si>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</si>
  <si>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</si>
  <si>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</si>
  <si>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</si>
  <si>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</si>
  <si>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</si>
  <si>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</si>
  <si>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</si>
  <si>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</si>
  <si>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</si>
  <si>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</si>
  <si>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</si>
  <si>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</si>
  <si>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</si>
  <si>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</si>
  <si>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</si>
  <si>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</si>
  <si>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</si>
  <si>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</si>
  <si>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</si>
  <si>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</si>
  <si>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</si>
  <si>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</si>
  <si>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</si>
  <si>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</si>
  <si>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</si>
  <si>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</si>
  <si>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</si>
  <si>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</si>
  <si>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</si>
  <si>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</si>
  <si>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</si>
  <si>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</si>
  <si>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</si>
  <si>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</si>
  <si>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</si>
  <si>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</si>
  <si>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</si>
  <si>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</si>
  <si>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</si>
  <si>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</si>
  <si>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</si>
  <si>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</si>
  <si>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</si>
  <si>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</si>
  <si>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</si>
  <si>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</si>
  <si>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</si>
  <si>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</si>
  <si>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</si>
  <si>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</si>
  <si>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</si>
  <si>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</si>
  <si>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</si>
  <si>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</si>
  <si>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</si>
  <si>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</si>
  <si>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</si>
  <si>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</si>
  <si>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</si>
  <si>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</si>
  <si>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</si>
  <si>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</si>
  <si>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</si>
  <si>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</si>
  <si>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</si>
  <si>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</si>
  <si>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</si>
  <si>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</si>
  <si>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</si>
  <si>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</si>
  <si>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</si>
  <si>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</si>
  <si>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</si>
  <si>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</si>
  <si>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</si>
  <si>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</si>
  <si>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</si>
  <si>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</si>
  <si>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</si>
  <si>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</si>
  <si>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</si>
  <si>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</si>
  <si>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</si>
  <si>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</si>
  <si>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</si>
  <si>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</si>
  <si>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</si>
  <si>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</si>
  <si>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</si>
  <si>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</si>
  <si>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</si>
  <si>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</si>
  <si>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</si>
  <si>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</si>
  <si>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</si>
  <si>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</si>
  <si>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</si>
  <si>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</si>
  <si>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</si>
  <si>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</si>
  <si>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</si>
  <si>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</si>
  <si>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</si>
  <si>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</si>
  <si>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</si>
  <si>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</si>
  <si>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</si>
  <si>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</si>
  <si>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</si>
  <si>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</si>
  <si>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</si>
  <si>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</si>
  <si>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</si>
  <si>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</si>
  <si>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</si>
  <si>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</si>
  <si>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</si>
  <si>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</si>
  <si>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</si>
  <si>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</si>
  <si>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</si>
  <si>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</si>
  <si>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</si>
  <si>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</si>
  <si>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</si>
  <si>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</si>
  <si>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</si>
  <si>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</si>
  <si>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</si>
  <si>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</si>
  <si>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</si>
  <si>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</si>
  <si>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</si>
  <si>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</si>
  <si>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</si>
  <si>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</si>
  <si>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</si>
  <si>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</si>
  <si>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</si>
  <si>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</si>
  <si>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</si>
  <si>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</si>
  <si>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</si>
  <si>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</si>
  <si>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</si>
  <si>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</si>
  <si>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</si>
  <si>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</si>
  <si>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</si>
  <si>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</si>
  <si>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</si>
  <si>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</si>
  <si>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</si>
  <si>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</si>
  <si>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</si>
  <si>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</si>
  <si>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</si>
  <si>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</si>
  <si>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</si>
  <si>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</si>
  <si>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</si>
  <si>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</si>
  <si>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</si>
  <si>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</si>
  <si>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</si>
  <si>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</si>
  <si>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</si>
  <si>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</si>
  <si>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</si>
  <si>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</si>
  <si>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</si>
  <si>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</si>
  <si>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</si>
  <si>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</si>
  <si>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</si>
  <si>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</si>
  <si>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</si>
  <si>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</si>
  <si>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</si>
  <si>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</si>
  <si>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</si>
  <si>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</si>
  <si>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</si>
  <si>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</si>
  <si>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</si>
  <si>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</si>
  <si>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</si>
  <si>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</si>
  <si>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</si>
  <si>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</si>
  <si>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</si>
  <si>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</si>
  <si>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</si>
  <si>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</si>
  <si>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</si>
  <si>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</si>
  <si>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</si>
  <si>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</si>
  <si>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</si>
  <si>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</si>
  <si>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</si>
  <si>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</si>
  <si>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</si>
  <si>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</si>
  <si>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</si>
  <si>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</si>
  <si>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Приобретение здания дворца культуры (с земельными участками), расположенного по адресу: г. Пермь, ул. Репина, 20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</si>
  <si>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</si>
  <si>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</si>
  <si>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</si>
  <si>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</si>
  <si>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</si>
  <si>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безвозмездные поступления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</si>
  <si>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</si>
  <si>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</si>
  <si>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</si>
  <si>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99.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</si>
  <si>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</si>
  <si>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</si>
  <si>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</si>
  <si>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Комитет август</t>
  </si>
  <si>
    <t>Уточнение сентябрь</t>
  </si>
  <si>
    <t>1510121480, 15101SЖ160, 1530343260, 15101SЖ860, 151F367483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</si>
</sst>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0" borderId="8" xfId="0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A272"/>
  <sheetViews>
    <sheetView tabSelected="1" zoomScale="70" zoomScaleNormal="70" workbookViewId="0">
      <selection activeCell="BC2" sqref="BC2"/>
    </sheetView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7" width="17.5703125" style="13" hidden="1" customWidth="1"/>
    <col min="8" max="8" width="18.7109375" style="13" hidden="1" customWidth="1"/>
    <col min="9" max="9" width="17.5703125" style="13" hidden="1" customWidth="1"/>
    <col min="10" max="10" width="18.7109375" style="13" hidden="1" customWidth="1"/>
    <col min="11" max="11" width="17.5703125" style="13" hidden="1" customWidth="1"/>
    <col min="12" max="12" width="18.7109375" style="13" hidden="1" customWidth="1"/>
    <col min="13" max="13" width="17.5703125" style="13" hidden="1" customWidth="1"/>
    <col min="14" max="14" width="18.7109375" style="13" hidden="1" customWidth="1"/>
    <col min="15" max="15" width="17.5703125" style="76" hidden="1" customWidth="1"/>
    <col min="16" max="16" width="18.7109375" style="13" hidden="1" customWidth="1"/>
    <col min="17" max="17" width="17.5703125" style="13" hidden="1" customWidth="1"/>
    <col min="18" max="18" width="18.7109375" style="13" hidden="1" customWidth="1"/>
    <col min="19" max="19" width="17.5703125" style="13" hidden="1" customWidth="1"/>
    <col min="20" max="20" width="18.7109375" style="13" hidden="1" customWidth="1"/>
    <col min="21" max="21" width="17.5703125" style="13" hidden="1" customWidth="1"/>
    <col min="22" max="22" width="18.7109375" style="13" hidden="1" customWidth="1"/>
    <col min="23" max="23" width="17.5703125" style="13" hidden="1" customWidth="1"/>
    <col min="24" max="24" width="18.7109375" style="13" hidden="1" customWidth="1"/>
    <col min="25" max="25" width="17.5703125" style="13" hidden="1" customWidth="1"/>
    <col min="26" max="26" width="18.7109375" style="13" hidden="1" customWidth="1"/>
    <col min="27" max="27" width="17.5703125" style="13" hidden="1" customWidth="1"/>
    <col min="28" max="28" width="18.7109375" style="13" hidden="1" customWidth="1"/>
    <col min="29" max="29" width="17.5703125" style="13" hidden="1" customWidth="1"/>
    <col min="30" max="30" width="18.7109375" style="13" hidden="1" customWidth="1"/>
    <col min="31" max="31" width="17.5703125" style="45" hidden="1" customWidth="1"/>
    <col min="32" max="32" width="18.7109375" style="13" customWidth="1"/>
    <col min="33" max="43" width="18.7109375" style="13" hidden="1" customWidth="1"/>
    <col min="44" max="44" width="17.42578125" style="13" hidden="1" customWidth="1"/>
    <col min="45" max="45" width="18.7109375" style="13" hidden="1" customWidth="1"/>
    <col min="46" max="46" width="17.42578125" style="13" hidden="1" customWidth="1"/>
    <col min="47" max="47" width="18.7109375" style="13" hidden="1" customWidth="1"/>
    <col min="48" max="48" width="17.42578125" style="13" hidden="1" customWidth="1"/>
    <col min="49" max="49" width="18.7109375" style="13" hidden="1" customWidth="1"/>
    <col min="50" max="50" width="17.42578125" style="13" hidden="1" customWidth="1"/>
    <col min="51" max="51" width="18.7109375" style="13" hidden="1" customWidth="1"/>
    <col min="52" max="52" width="17.42578125" style="13" hidden="1" customWidth="1"/>
    <col min="53" max="53" width="18.7109375" style="13" hidden="1" customWidth="1"/>
    <col min="54" max="54" width="17.42578125" style="45" hidden="1" customWidth="1"/>
    <col min="55" max="55" width="18.7109375" style="13" customWidth="1"/>
    <col min="56" max="66" width="18.7109375" style="13" hidden="1" customWidth="1"/>
    <col min="67" max="67" width="17.7109375" style="13" hidden="1" customWidth="1"/>
    <col min="68" max="68" width="18.7109375" style="13" hidden="1" customWidth="1"/>
    <col min="69" max="69" width="17.7109375" style="13" hidden="1" customWidth="1"/>
    <col min="70" max="70" width="18.7109375" style="13" hidden="1" customWidth="1"/>
    <col min="71" max="71" width="17.7109375" style="13" hidden="1" customWidth="1"/>
    <col min="72" max="72" width="18.7109375" style="13" hidden="1" customWidth="1"/>
    <col min="73" max="73" width="17.7109375" style="13" hidden="1" customWidth="1"/>
    <col min="74" max="74" width="18.7109375" style="13" hidden="1" customWidth="1"/>
    <col min="75" max="75" width="17.7109375" style="45" hidden="1" customWidth="1"/>
    <col min="76" max="76" width="18.7109375" style="13" customWidth="1"/>
    <col min="77" max="77" width="17.85546875" style="25" hidden="1" customWidth="1"/>
    <col min="78" max="78" width="10" style="23" hidden="1" customWidth="1"/>
    <col min="79" max="79" width="9.42578125" style="3" customWidth="1"/>
    <col min="80" max="81" width="9.140625" style="3" customWidth="1"/>
    <col min="82" max="16384" width="9.140625" style="3"/>
  </cols>
  <sheetData>
    <row r="1" spans="1:78" x14ac:dyDescent="0.3">
      <c r="O1" s="13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48"/>
      <c r="BX1" s="14" t="s">
        <v>191</v>
      </c>
    </row>
    <row r="2" spans="1:78" x14ac:dyDescent="0.3">
      <c r="O2" s="13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48"/>
      <c r="BX2" s="14" t="s">
        <v>17</v>
      </c>
    </row>
    <row r="3" spans="1:78" x14ac:dyDescent="0.3">
      <c r="O3" s="13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48"/>
      <c r="BX3" s="14" t="s">
        <v>18</v>
      </c>
    </row>
    <row r="4" spans="1:78" x14ac:dyDescent="0.3">
      <c r="O4" s="13"/>
    </row>
    <row r="5" spans="1:78" ht="15.75" customHeight="1" x14ac:dyDescent="0.3">
      <c r="A5" s="107"/>
      <c r="B5" s="108"/>
      <c r="C5" s="108"/>
      <c r="D5" s="50"/>
      <c r="E5" s="50"/>
      <c r="F5" s="50"/>
      <c r="G5" s="66"/>
      <c r="H5" s="65"/>
      <c r="I5" s="68"/>
      <c r="J5" s="66"/>
      <c r="K5" s="71"/>
      <c r="L5" s="70"/>
      <c r="M5" s="72"/>
      <c r="N5" s="71"/>
      <c r="O5" s="13"/>
      <c r="P5" s="74"/>
      <c r="Q5" s="80"/>
      <c r="R5" s="75"/>
      <c r="S5" s="84"/>
      <c r="T5" s="83"/>
      <c r="U5" s="85"/>
      <c r="V5" s="84"/>
      <c r="W5" s="91"/>
      <c r="X5" s="88"/>
      <c r="Y5" s="93"/>
      <c r="Z5" s="91"/>
      <c r="AA5" s="98"/>
      <c r="AB5" s="97"/>
      <c r="AC5" s="100"/>
      <c r="AD5" s="98"/>
      <c r="AE5" s="95"/>
      <c r="AF5" s="109"/>
      <c r="AG5" s="50"/>
      <c r="AH5" s="50"/>
      <c r="AI5" s="50"/>
      <c r="AJ5" s="66"/>
      <c r="AK5" s="65"/>
      <c r="AL5" s="68"/>
      <c r="AM5" s="66"/>
      <c r="AN5" s="72"/>
      <c r="AO5" s="70"/>
      <c r="AP5" s="80"/>
      <c r="AQ5" s="74"/>
      <c r="AR5" s="85"/>
      <c r="AS5" s="83"/>
      <c r="AT5" s="92"/>
      <c r="AU5" s="88"/>
      <c r="AV5" s="93"/>
      <c r="AW5" s="92"/>
      <c r="AX5" s="98"/>
      <c r="AY5" s="97"/>
      <c r="AZ5" s="100"/>
      <c r="BA5" s="98"/>
      <c r="BB5" s="100"/>
      <c r="BC5" s="109"/>
      <c r="BD5" s="51"/>
      <c r="BE5" s="52"/>
      <c r="BF5" s="52"/>
      <c r="BG5" s="67"/>
      <c r="BH5" s="54"/>
      <c r="BI5" s="69"/>
      <c r="BJ5" s="54"/>
      <c r="BK5" s="73"/>
      <c r="BL5" s="54"/>
      <c r="BM5" s="81"/>
      <c r="BN5" s="54"/>
      <c r="BO5" s="86"/>
      <c r="BP5" s="54"/>
      <c r="BQ5" s="94"/>
      <c r="BR5" s="54"/>
      <c r="BS5" s="99"/>
      <c r="BT5" s="54"/>
      <c r="BU5" s="101"/>
      <c r="BV5" s="54"/>
      <c r="BW5" s="101"/>
      <c r="BX5" s="54" t="s">
        <v>191</v>
      </c>
      <c r="BY5" s="26"/>
    </row>
    <row r="6" spans="1:78" ht="15.75" customHeight="1" x14ac:dyDescent="0.3">
      <c r="A6" s="107"/>
      <c r="B6" s="108"/>
      <c r="C6" s="108"/>
      <c r="D6" s="50"/>
      <c r="E6" s="50"/>
      <c r="F6" s="50"/>
      <c r="G6" s="66"/>
      <c r="H6" s="65"/>
      <c r="I6" s="68"/>
      <c r="J6" s="66"/>
      <c r="K6" s="71"/>
      <c r="L6" s="70"/>
      <c r="M6" s="72"/>
      <c r="N6" s="71"/>
      <c r="O6" s="13"/>
      <c r="P6" s="74"/>
      <c r="Q6" s="80"/>
      <c r="R6" s="75"/>
      <c r="S6" s="84"/>
      <c r="T6" s="83"/>
      <c r="U6" s="85"/>
      <c r="V6" s="84"/>
      <c r="W6" s="91"/>
      <c r="X6" s="88"/>
      <c r="Y6" s="93"/>
      <c r="Z6" s="91"/>
      <c r="AA6" s="98"/>
      <c r="AB6" s="97"/>
      <c r="AC6" s="100"/>
      <c r="AD6" s="98"/>
      <c r="AE6" s="95"/>
      <c r="AF6" s="109"/>
      <c r="AG6" s="50"/>
      <c r="AH6" s="50"/>
      <c r="AI6" s="50"/>
      <c r="AJ6" s="66"/>
      <c r="AK6" s="65"/>
      <c r="AL6" s="68"/>
      <c r="AM6" s="66"/>
      <c r="AN6" s="72"/>
      <c r="AO6" s="70"/>
      <c r="AP6" s="80"/>
      <c r="AQ6" s="74"/>
      <c r="AR6" s="85"/>
      <c r="AS6" s="83"/>
      <c r="AT6" s="92"/>
      <c r="AU6" s="88"/>
      <c r="AV6" s="93"/>
      <c r="AW6" s="92"/>
      <c r="AX6" s="98"/>
      <c r="AY6" s="97"/>
      <c r="AZ6" s="100"/>
      <c r="BA6" s="98"/>
      <c r="BB6" s="100"/>
      <c r="BC6" s="109"/>
      <c r="BD6" s="51"/>
      <c r="BE6" s="52"/>
      <c r="BF6" s="52"/>
      <c r="BG6" s="67"/>
      <c r="BH6" s="54"/>
      <c r="BI6" s="69"/>
      <c r="BJ6" s="54"/>
      <c r="BK6" s="73"/>
      <c r="BL6" s="54"/>
      <c r="BM6" s="81"/>
      <c r="BN6" s="54"/>
      <c r="BO6" s="86"/>
      <c r="BP6" s="54"/>
      <c r="BQ6" s="94"/>
      <c r="BR6" s="54"/>
      <c r="BS6" s="99"/>
      <c r="BT6" s="54"/>
      <c r="BU6" s="101"/>
      <c r="BV6" s="54"/>
      <c r="BW6" s="101"/>
      <c r="BX6" s="54" t="s">
        <v>17</v>
      </c>
      <c r="BY6" s="26"/>
    </row>
    <row r="7" spans="1:78" ht="15.75" customHeight="1" x14ac:dyDescent="0.3">
      <c r="A7" s="107"/>
      <c r="B7" s="108"/>
      <c r="C7" s="108"/>
      <c r="D7" s="50"/>
      <c r="E7" s="50"/>
      <c r="F7" s="50"/>
      <c r="G7" s="66"/>
      <c r="H7" s="65"/>
      <c r="I7" s="68"/>
      <c r="J7" s="66"/>
      <c r="K7" s="71"/>
      <c r="L7" s="70"/>
      <c r="M7" s="72"/>
      <c r="N7" s="71"/>
      <c r="O7" s="13"/>
      <c r="P7" s="74"/>
      <c r="Q7" s="80"/>
      <c r="R7" s="75"/>
      <c r="S7" s="84"/>
      <c r="T7" s="83"/>
      <c r="U7" s="85"/>
      <c r="V7" s="84"/>
      <c r="W7" s="91"/>
      <c r="X7" s="88"/>
      <c r="Y7" s="93"/>
      <c r="Z7" s="91"/>
      <c r="AA7" s="98"/>
      <c r="AB7" s="97"/>
      <c r="AC7" s="100"/>
      <c r="AD7" s="98"/>
      <c r="AE7" s="95"/>
      <c r="AF7" s="109"/>
      <c r="AG7" s="50"/>
      <c r="AH7" s="50"/>
      <c r="AI7" s="50"/>
      <c r="AJ7" s="66"/>
      <c r="AK7" s="65"/>
      <c r="AL7" s="68"/>
      <c r="AM7" s="66"/>
      <c r="AN7" s="72"/>
      <c r="AO7" s="70"/>
      <c r="AP7" s="80"/>
      <c r="AQ7" s="74"/>
      <c r="AR7" s="85"/>
      <c r="AS7" s="83"/>
      <c r="AT7" s="92"/>
      <c r="AU7" s="88"/>
      <c r="AV7" s="93"/>
      <c r="AW7" s="92"/>
      <c r="AX7" s="98"/>
      <c r="AY7" s="97"/>
      <c r="AZ7" s="100"/>
      <c r="BA7" s="98"/>
      <c r="BB7" s="100"/>
      <c r="BC7" s="109"/>
      <c r="BD7" s="51"/>
      <c r="BE7" s="52"/>
      <c r="BF7" s="52"/>
      <c r="BG7" s="67"/>
      <c r="BH7" s="54"/>
      <c r="BI7" s="69"/>
      <c r="BJ7" s="54"/>
      <c r="BK7" s="73"/>
      <c r="BL7" s="54"/>
      <c r="BM7" s="81"/>
      <c r="BN7" s="54"/>
      <c r="BO7" s="86"/>
      <c r="BP7" s="54"/>
      <c r="BQ7" s="94"/>
      <c r="BR7" s="54"/>
      <c r="BS7" s="99"/>
      <c r="BT7" s="54"/>
      <c r="BU7" s="101"/>
      <c r="BV7" s="54"/>
      <c r="BW7" s="101"/>
      <c r="BX7" s="54" t="s">
        <v>18</v>
      </c>
      <c r="BY7" s="26"/>
    </row>
    <row r="8" spans="1:78" ht="15.75" customHeight="1" x14ac:dyDescent="0.3">
      <c r="A8" s="107"/>
      <c r="B8" s="108"/>
      <c r="C8" s="108"/>
      <c r="D8" s="50"/>
      <c r="E8" s="50"/>
      <c r="F8" s="50"/>
      <c r="G8" s="66"/>
      <c r="H8" s="65"/>
      <c r="I8" s="68"/>
      <c r="J8" s="66"/>
      <c r="K8" s="71"/>
      <c r="L8" s="70"/>
      <c r="M8" s="72"/>
      <c r="N8" s="71"/>
      <c r="O8" s="77"/>
      <c r="P8" s="74"/>
      <c r="Q8" s="80"/>
      <c r="R8" s="75"/>
      <c r="S8" s="84"/>
      <c r="T8" s="83"/>
      <c r="U8" s="85"/>
      <c r="V8" s="84"/>
      <c r="W8" s="91"/>
      <c r="X8" s="88"/>
      <c r="Y8" s="93"/>
      <c r="Z8" s="91"/>
      <c r="AA8" s="98"/>
      <c r="AB8" s="97"/>
      <c r="AC8" s="100"/>
      <c r="AD8" s="98"/>
      <c r="AE8" s="95"/>
      <c r="AF8" s="109"/>
      <c r="AG8" s="50"/>
      <c r="AH8" s="50"/>
      <c r="AI8" s="50"/>
      <c r="AJ8" s="66"/>
      <c r="AK8" s="65"/>
      <c r="AL8" s="68"/>
      <c r="AM8" s="66"/>
      <c r="AN8" s="72"/>
      <c r="AO8" s="70"/>
      <c r="AP8" s="80"/>
      <c r="AQ8" s="74"/>
      <c r="AR8" s="85"/>
      <c r="AS8" s="83"/>
      <c r="AT8" s="92"/>
      <c r="AU8" s="88"/>
      <c r="AV8" s="93"/>
      <c r="AW8" s="92"/>
      <c r="AX8" s="98"/>
      <c r="AY8" s="97"/>
      <c r="AZ8" s="100"/>
      <c r="BA8" s="98"/>
      <c r="BB8" s="100"/>
      <c r="BC8" s="109"/>
      <c r="BD8" s="51"/>
      <c r="BE8" s="52"/>
      <c r="BF8" s="52"/>
      <c r="BG8" s="67"/>
      <c r="BH8" s="14"/>
      <c r="BI8" s="69"/>
      <c r="BJ8" s="14"/>
      <c r="BK8" s="73"/>
      <c r="BL8" s="14"/>
      <c r="BM8" s="81"/>
      <c r="BN8" s="14"/>
      <c r="BO8" s="86"/>
      <c r="BP8" s="14"/>
      <c r="BQ8" s="94"/>
      <c r="BR8" s="14"/>
      <c r="BS8" s="99"/>
      <c r="BT8" s="14"/>
      <c r="BU8" s="101"/>
      <c r="BV8" s="14"/>
      <c r="BW8" s="102"/>
      <c r="BX8" s="14" t="s">
        <v>312</v>
      </c>
      <c r="BY8" s="26"/>
    </row>
    <row r="9" spans="1:78" ht="15.75" customHeight="1" x14ac:dyDescent="0.3">
      <c r="A9" s="111" t="s">
        <v>22</v>
      </c>
      <c r="B9" s="112"/>
      <c r="C9" s="112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4"/>
      <c r="BE9" s="115"/>
      <c r="BF9" s="115"/>
      <c r="BG9" s="116"/>
      <c r="BH9" s="115"/>
      <c r="BI9" s="116"/>
      <c r="BJ9" s="116"/>
      <c r="BK9" s="116"/>
      <c r="BL9" s="115"/>
      <c r="BM9" s="116"/>
      <c r="BN9" s="115"/>
      <c r="BO9" s="116"/>
      <c r="BP9" s="115"/>
      <c r="BQ9" s="116"/>
      <c r="BR9" s="115"/>
      <c r="BS9" s="116"/>
      <c r="BT9" s="115"/>
      <c r="BU9" s="116"/>
      <c r="BV9" s="116"/>
      <c r="BW9" s="116"/>
      <c r="BX9" s="115"/>
      <c r="BY9" s="26"/>
    </row>
    <row r="10" spans="1:78" ht="19.5" customHeight="1" x14ac:dyDescent="0.3">
      <c r="A10" s="111" t="s">
        <v>35</v>
      </c>
      <c r="B10" s="112"/>
      <c r="C10" s="112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4"/>
      <c r="BE10" s="115"/>
      <c r="BF10" s="115"/>
      <c r="BG10" s="116"/>
      <c r="BH10" s="115"/>
      <c r="BI10" s="116"/>
      <c r="BJ10" s="116"/>
      <c r="BK10" s="116"/>
      <c r="BL10" s="115"/>
      <c r="BM10" s="116"/>
      <c r="BN10" s="115"/>
      <c r="BO10" s="116"/>
      <c r="BP10" s="115"/>
      <c r="BQ10" s="116"/>
      <c r="BR10" s="115"/>
      <c r="BS10" s="116"/>
      <c r="BT10" s="115"/>
      <c r="BU10" s="116"/>
      <c r="BV10" s="116"/>
      <c r="BW10" s="116"/>
      <c r="BX10" s="115"/>
      <c r="BY10" s="26"/>
    </row>
    <row r="11" spans="1:78" x14ac:dyDescent="0.3">
      <c r="A11" s="117"/>
      <c r="B11" s="112"/>
      <c r="C11" s="112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4"/>
      <c r="BE11" s="115"/>
      <c r="BF11" s="115"/>
      <c r="BG11" s="116"/>
      <c r="BH11" s="115"/>
      <c r="BI11" s="116"/>
      <c r="BJ11" s="116"/>
      <c r="BK11" s="116"/>
      <c r="BL11" s="115"/>
      <c r="BM11" s="116"/>
      <c r="BN11" s="115"/>
      <c r="BO11" s="116"/>
      <c r="BP11" s="115"/>
      <c r="BQ11" s="116"/>
      <c r="BR11" s="115"/>
      <c r="BS11" s="116"/>
      <c r="BT11" s="115"/>
      <c r="BU11" s="116"/>
      <c r="BV11" s="116"/>
      <c r="BW11" s="116"/>
      <c r="BX11" s="115"/>
      <c r="BY11" s="26"/>
    </row>
    <row r="12" spans="1:78" x14ac:dyDescent="0.3">
      <c r="A12" s="4"/>
      <c r="B12" s="9"/>
      <c r="C12" s="9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48"/>
      <c r="BX12" s="14" t="s">
        <v>16</v>
      </c>
    </row>
    <row r="13" spans="1:78" ht="18.75" customHeight="1" x14ac:dyDescent="0.3">
      <c r="A13" s="124" t="s">
        <v>0</v>
      </c>
      <c r="B13" s="124" t="s">
        <v>13</v>
      </c>
      <c r="C13" s="124" t="s">
        <v>1</v>
      </c>
      <c r="D13" s="120" t="s">
        <v>23</v>
      </c>
      <c r="E13" s="120" t="s">
        <v>301</v>
      </c>
      <c r="F13" s="120" t="s">
        <v>23</v>
      </c>
      <c r="G13" s="120" t="s">
        <v>311</v>
      </c>
      <c r="H13" s="124" t="s">
        <v>23</v>
      </c>
      <c r="I13" s="120" t="s">
        <v>333</v>
      </c>
      <c r="J13" s="124" t="s">
        <v>23</v>
      </c>
      <c r="K13" s="120" t="s">
        <v>334</v>
      </c>
      <c r="L13" s="124" t="s">
        <v>23</v>
      </c>
      <c r="M13" s="120" t="s">
        <v>337</v>
      </c>
      <c r="N13" s="124" t="s">
        <v>23</v>
      </c>
      <c r="O13" s="137" t="s">
        <v>338</v>
      </c>
      <c r="P13" s="124" t="s">
        <v>23</v>
      </c>
      <c r="Q13" s="120" t="s">
        <v>348</v>
      </c>
      <c r="R13" s="124" t="s">
        <v>23</v>
      </c>
      <c r="S13" s="120" t="s">
        <v>349</v>
      </c>
      <c r="T13" s="124" t="s">
        <v>23</v>
      </c>
      <c r="U13" s="120" t="s">
        <v>360</v>
      </c>
      <c r="V13" s="124" t="s">
        <v>23</v>
      </c>
      <c r="W13" s="120" t="s">
        <v>361</v>
      </c>
      <c r="X13" s="124" t="s">
        <v>23</v>
      </c>
      <c r="Y13" s="120" t="s">
        <v>371</v>
      </c>
      <c r="Z13" s="124" t="s">
        <v>23</v>
      </c>
      <c r="AA13" s="120" t="s">
        <v>374</v>
      </c>
      <c r="AB13" s="124" t="s">
        <v>23</v>
      </c>
      <c r="AC13" s="120" t="s">
        <v>383</v>
      </c>
      <c r="AD13" s="124" t="s">
        <v>23</v>
      </c>
      <c r="AE13" s="143" t="s">
        <v>384</v>
      </c>
      <c r="AF13" s="124" t="s">
        <v>23</v>
      </c>
      <c r="AG13" s="139" t="s">
        <v>29</v>
      </c>
      <c r="AH13" s="139" t="s">
        <v>301</v>
      </c>
      <c r="AI13" s="141" t="s">
        <v>29</v>
      </c>
      <c r="AJ13" s="120" t="s">
        <v>311</v>
      </c>
      <c r="AK13" s="124" t="s">
        <v>29</v>
      </c>
      <c r="AL13" s="120" t="s">
        <v>333</v>
      </c>
      <c r="AM13" s="124" t="s">
        <v>29</v>
      </c>
      <c r="AN13" s="120" t="s">
        <v>334</v>
      </c>
      <c r="AO13" s="124" t="s">
        <v>29</v>
      </c>
      <c r="AP13" s="120" t="s">
        <v>338</v>
      </c>
      <c r="AQ13" s="124" t="s">
        <v>29</v>
      </c>
      <c r="AR13" s="120" t="s">
        <v>349</v>
      </c>
      <c r="AS13" s="124" t="s">
        <v>29</v>
      </c>
      <c r="AT13" s="120" t="s">
        <v>361</v>
      </c>
      <c r="AU13" s="124" t="s">
        <v>29</v>
      </c>
      <c r="AV13" s="120" t="s">
        <v>373</v>
      </c>
      <c r="AW13" s="124" t="s">
        <v>29</v>
      </c>
      <c r="AX13" s="120" t="s">
        <v>374</v>
      </c>
      <c r="AY13" s="124" t="s">
        <v>29</v>
      </c>
      <c r="AZ13" s="120" t="s">
        <v>383</v>
      </c>
      <c r="BA13" s="124" t="s">
        <v>29</v>
      </c>
      <c r="BB13" s="143" t="s">
        <v>384</v>
      </c>
      <c r="BC13" s="124" t="s">
        <v>29</v>
      </c>
      <c r="BD13" s="141" t="s">
        <v>36</v>
      </c>
      <c r="BE13" s="120" t="s">
        <v>301</v>
      </c>
      <c r="BF13" s="141" t="s">
        <v>36</v>
      </c>
      <c r="BG13" s="120" t="s">
        <v>311</v>
      </c>
      <c r="BH13" s="124" t="s">
        <v>36</v>
      </c>
      <c r="BI13" s="120" t="s">
        <v>311</v>
      </c>
      <c r="BJ13" s="124" t="s">
        <v>36</v>
      </c>
      <c r="BK13" s="120" t="s">
        <v>334</v>
      </c>
      <c r="BL13" s="124" t="s">
        <v>36</v>
      </c>
      <c r="BM13" s="120" t="s">
        <v>334</v>
      </c>
      <c r="BN13" s="124" t="s">
        <v>36</v>
      </c>
      <c r="BO13" s="120" t="s">
        <v>349</v>
      </c>
      <c r="BP13" s="124" t="s">
        <v>36</v>
      </c>
      <c r="BQ13" s="120" t="s">
        <v>361</v>
      </c>
      <c r="BR13" s="124" t="s">
        <v>36</v>
      </c>
      <c r="BS13" s="120" t="s">
        <v>374</v>
      </c>
      <c r="BT13" s="124" t="s">
        <v>36</v>
      </c>
      <c r="BU13" s="120" t="s">
        <v>383</v>
      </c>
      <c r="BV13" s="124" t="s">
        <v>36</v>
      </c>
      <c r="BW13" s="143" t="s">
        <v>384</v>
      </c>
      <c r="BX13" s="124" t="s">
        <v>36</v>
      </c>
      <c r="BY13" s="27"/>
    </row>
    <row r="14" spans="1:78" x14ac:dyDescent="0.3">
      <c r="A14" s="125"/>
      <c r="B14" s="125"/>
      <c r="C14" s="125"/>
      <c r="D14" s="121"/>
      <c r="E14" s="121"/>
      <c r="F14" s="121"/>
      <c r="G14" s="121"/>
      <c r="H14" s="125"/>
      <c r="I14" s="121"/>
      <c r="J14" s="125"/>
      <c r="K14" s="121"/>
      <c r="L14" s="125"/>
      <c r="M14" s="121"/>
      <c r="N14" s="125"/>
      <c r="O14" s="138"/>
      <c r="P14" s="125"/>
      <c r="Q14" s="121"/>
      <c r="R14" s="125"/>
      <c r="S14" s="121"/>
      <c r="T14" s="125"/>
      <c r="U14" s="121"/>
      <c r="V14" s="125"/>
      <c r="W14" s="121"/>
      <c r="X14" s="125"/>
      <c r="Y14" s="121"/>
      <c r="Z14" s="125"/>
      <c r="AA14" s="121"/>
      <c r="AB14" s="125"/>
      <c r="AC14" s="121"/>
      <c r="AD14" s="125"/>
      <c r="AE14" s="144"/>
      <c r="AF14" s="125"/>
      <c r="AG14" s="140"/>
      <c r="AH14" s="140"/>
      <c r="AI14" s="142"/>
      <c r="AJ14" s="121"/>
      <c r="AK14" s="125"/>
      <c r="AL14" s="121"/>
      <c r="AM14" s="125"/>
      <c r="AN14" s="121"/>
      <c r="AO14" s="125"/>
      <c r="AP14" s="121"/>
      <c r="AQ14" s="125"/>
      <c r="AR14" s="121"/>
      <c r="AS14" s="125"/>
      <c r="AT14" s="121"/>
      <c r="AU14" s="125"/>
      <c r="AV14" s="121"/>
      <c r="AW14" s="125"/>
      <c r="AX14" s="121"/>
      <c r="AY14" s="125"/>
      <c r="AZ14" s="121"/>
      <c r="BA14" s="125"/>
      <c r="BB14" s="144"/>
      <c r="BC14" s="125"/>
      <c r="BD14" s="142"/>
      <c r="BE14" s="121"/>
      <c r="BF14" s="142"/>
      <c r="BG14" s="121"/>
      <c r="BH14" s="125"/>
      <c r="BI14" s="121"/>
      <c r="BJ14" s="125"/>
      <c r="BK14" s="121"/>
      <c r="BL14" s="125"/>
      <c r="BM14" s="121"/>
      <c r="BN14" s="125"/>
      <c r="BO14" s="121"/>
      <c r="BP14" s="125"/>
      <c r="BQ14" s="121"/>
      <c r="BR14" s="125"/>
      <c r="BS14" s="121"/>
      <c r="BT14" s="125"/>
      <c r="BU14" s="121"/>
      <c r="BV14" s="125"/>
      <c r="BW14" s="144"/>
      <c r="BX14" s="125"/>
      <c r="BY14" s="28"/>
    </row>
    <row r="15" spans="1:78" x14ac:dyDescent="0.3">
      <c r="A15" s="1"/>
      <c r="B15" s="7" t="s">
        <v>2</v>
      </c>
      <c r="C15" s="7"/>
      <c r="D15" s="36">
        <f>D21+D22+D23+D25+D30+D35+D39+D45+D50+D51+D52+D53+D54+D58+D63+D68+D69+D70+D71+D72+D73+D74+D75+D76+D77+D78+D79+D80+D81</f>
        <v>1020909.7000000001</v>
      </c>
      <c r="E15" s="37">
        <f>E21+E22+E23+E25+E30+E35+E39+E45+E50+E51+E52+E53+E54+E58+E63+E68+E69+E70+E71+E72+E73+E74+E75+E76+E77+E78+E79+E80+E81+E40</f>
        <v>398635.03</v>
      </c>
      <c r="F15" s="37">
        <f>D15+E15</f>
        <v>1419544.73</v>
      </c>
      <c r="G15" s="37">
        <f>G21+G22+G23+G25+G30+G35+G39+G45+G50+G51+G52+G53+G54+G58+G63+G68+G69+G70+G71+G72+G73+G74+G75+G76+G77+G78+G79+G80+G81+G40+G82</f>
        <v>10480.867</v>
      </c>
      <c r="H15" s="37">
        <f>F15+G15</f>
        <v>1430025.5970000001</v>
      </c>
      <c r="I15" s="37">
        <f>I21+I22+I23+I25+I30+I35+I39+I45+I50+I51+I52+I53+I54+I58+I63+I68+I69+I70+I71+I72+I73+I74+I75+I76+I77+I78+I79+I80+I81+I40+I82</f>
        <v>-936.10399999999993</v>
      </c>
      <c r="J15" s="37">
        <f>H15+I15</f>
        <v>1429089.493</v>
      </c>
      <c r="K15" s="37">
        <f>K21+K22+K23+K25+K30+K35+K39+K45+K50+K51+K52+K53+K54+K58+K63+K68+K69+K70+K71+K72+K73+K74+K75+K76+K77+K78+K79+K80+K81+K40+K82</f>
        <v>0</v>
      </c>
      <c r="L15" s="37">
        <f>J15+K15</f>
        <v>1429089.493</v>
      </c>
      <c r="M15" s="37">
        <f>M21+M22+M23+M25+M30+M35+M39+M45+M50+M51+M52+M53+M54+M58+M63+M68+M69+M70+M71+M72+M73+M74+M75+M76+M77+M78+M79+M80+M81+M40+M82</f>
        <v>0</v>
      </c>
      <c r="N15" s="37">
        <f>L15+M15</f>
        <v>1429089.493</v>
      </c>
      <c r="O15" s="37">
        <f>O21+O22+O23+O25+O30+O35+O39+O45+O50+O51+O52+O53+O54+O58+O63+O68+O69+O70+O71+O72+O73+O74+O75+O76+O77+O78+O79+O80+O81+O40+O82+O24+O83+O84</f>
        <v>-5405.6870000000017</v>
      </c>
      <c r="P15" s="37">
        <f>N15+O15</f>
        <v>1423683.8060000001</v>
      </c>
      <c r="Q15" s="37">
        <f>Q21+Q22+Q23+Q25+Q30+Q35+Q39+Q45+Q50+Q51+Q52+Q53+Q54+Q58+Q63+Q68+Q69+Q70+Q71+Q72+Q73+Q74+Q75+Q76+Q77+Q78+Q79+Q80+Q81+Q40+Q82+Q24+Q83+Q84</f>
        <v>0</v>
      </c>
      <c r="R15" s="37">
        <f>P15+Q15</f>
        <v>1423683.8060000001</v>
      </c>
      <c r="S15" s="37">
        <f>S21+S22+S23+S25+S30+S35+S39+S45+S50+S51+S52+S53+S54+S58+S63+S68+S69+S70+S71+S72+S73+S74+S75+S76+S77+S78+S79+S80+S81+S40+S82+S24+S83+S84+S85+S86</f>
        <v>-28219.760000000002</v>
      </c>
      <c r="T15" s="37">
        <f>R15+S15</f>
        <v>1395464.0460000001</v>
      </c>
      <c r="U15" s="37">
        <f>U21+U22+U23+U25+U30+U35+U39+U45+U50+U51+U52+U53+U54+U58+U63+U68+U69+U70+U71+U72+U73+U74+U75+U76+U77+U78+U79+U80+U81+U40+U82+U24+U83+U84+U85+U86</f>
        <v>0</v>
      </c>
      <c r="V15" s="37">
        <f>T15+U15</f>
        <v>1395464.0460000001</v>
      </c>
      <c r="W15" s="37">
        <f>W21+W22+W23+W25+W30+W35+W39+W45+W50+W51+W52+W53+W54+W58+W63+W68+W69+W70+W71+W72+W73+W74+W75+W76+W77+W78+W79+W80+W81+W40+W82+W24+W83+W84+W85+W86</f>
        <v>-18543.262999999999</v>
      </c>
      <c r="X15" s="37">
        <f>V15+W15</f>
        <v>1376920.7830000001</v>
      </c>
      <c r="Y15" s="37">
        <f>Y21+Y22+Y23+Y25+Y30+Y35+Y39+Y45+Y50+Y51+Y52+Y53+Y54+Y58+Y63+Y68+Y69+Y70+Y71+Y72+Y73+Y74+Y75+Y76+Y77+Y78+Y79+Y80+Y81+Y40+Y82+Y24+Y83+Y84+Y85+Y86</f>
        <v>-19203.5</v>
      </c>
      <c r="Z15" s="37">
        <f>X15+Y15</f>
        <v>1357717.2830000001</v>
      </c>
      <c r="AA15" s="37">
        <f>AA21+AA22+AA23+AA25+AA30+AA35+AA39+AA45+AA50+AA51+AA52+AA53+AA54+AA58+AA63+AA68+AA69+AA70+AA71+AA72+AA73+AA74+AA75+AA76+AA77+AA78+AA79+AA80+AA81+AA40+AA82+AA24+AA83+AA84+AA85+AA86</f>
        <v>-44371.229999999996</v>
      </c>
      <c r="AB15" s="37">
        <f>Z15+AA15</f>
        <v>1313346.0530000001</v>
      </c>
      <c r="AC15" s="35">
        <f>AC21+AC22+AC23+AC25+AC30+AC35+AC39+AC45+AC50+AC51+AC52+AC53+AC54+AC58+AC63+AC68+AC69+AC70+AC71+AC72+AC73+AC74+AC75+AC76+AC77+AC78+AC79+AC80+AC81+AC40+AC82+AC24+AC83+AC84+AC85+AC86</f>
        <v>0</v>
      </c>
      <c r="AD15" s="37">
        <f>AB15+AC15</f>
        <v>1313346.0530000001</v>
      </c>
      <c r="AE15" s="37">
        <f>AE21+AE22+AE23+AE25+AE30+AE35+AE39+AE45+AE50+AE51+AE52+AE53+AE54+AE58+AE63+AE68+AE69+AE70+AE71+AE72+AE73+AE74+AE75+AE76+AE77+AE78+AE79+AE80+AE81+AE40+AE82+AE24+AE83+AE84+AE85+AE86</f>
        <v>-123999.99999999999</v>
      </c>
      <c r="AF15" s="35">
        <f>AD15+AE15</f>
        <v>1189346.0530000001</v>
      </c>
      <c r="AG15" s="37">
        <f>AG21+AG22+AG23+AG25+AG30+AG35+AG39+AG45+AG50+AG51+AG52+AG53+AG54+AG58+AG63+AG68+AG69+AG70+AG71+AG72+AG73+AG74+AG75+AG76+AG77+AG78+AG79+AG80+AG81</f>
        <v>1592185.8999999994</v>
      </c>
      <c r="AH15" s="37">
        <f>AH21+AH22+AH23+AH25+AH30+AH35+AH39+AH45+AH50+AH51+AH52+AH53+AH54+AH58+AH63+AH68+AH69+AH70+AH71+AH72+AH73+AH74+AH75+AH76+AH77+AH78+AH79+AH80+AH81+AH40</f>
        <v>779269.19</v>
      </c>
      <c r="AI15" s="37">
        <f>AG15+AH15</f>
        <v>2371455.0899999994</v>
      </c>
      <c r="AJ15" s="37">
        <f>AJ21+AJ22+AJ23+AJ25+AJ30+AJ35+AJ39+AJ45+AJ50+AJ51+AJ52+AJ53+AJ54+AJ58+AJ63+AJ68+AJ69+AJ70+AJ71+AJ72+AJ73+AJ74+AJ75+AJ76+AJ77+AJ78+AJ79+AJ80+AJ81+AJ40+AJ82</f>
        <v>0</v>
      </c>
      <c r="AK15" s="37">
        <f>AI15+AJ15</f>
        <v>2371455.0899999994</v>
      </c>
      <c r="AL15" s="37">
        <f>AL21+AL22+AL23+AL25+AL30+AL35+AL39+AL45+AL50+AL51+AL52+AL53+AL54+AL58+AL63+AL68+AL69+AL70+AL71+AL72+AL73+AL74+AL75+AL76+AL77+AL78+AL79+AL80+AL81+AL40+AL82</f>
        <v>0</v>
      </c>
      <c r="AM15" s="37">
        <f>AK15+AL15</f>
        <v>2371455.0899999994</v>
      </c>
      <c r="AN15" s="37">
        <f>AN21+AN22+AN23+AN25+AN30+AN35+AN39+AN45+AN50+AN51+AN52+AN53+AN54+AN58+AN63+AN68+AN69+AN70+AN71+AN72+AN73+AN74+AN75+AN76+AN77+AN78+AN79+AN80+AN81+AN40+AN82</f>
        <v>0</v>
      </c>
      <c r="AO15" s="37">
        <f>AM15+AN15</f>
        <v>2371455.0899999994</v>
      </c>
      <c r="AP15" s="37">
        <f>AP21+AP22+AP23+AP25+AP30+AP35+AP39+AP45+AP50+AP51+AP52+AP53+AP54+AP58+AP63+AP68+AP69+AP70+AP71+AP72+AP73+AP74+AP75+AP76+AP77+AP78+AP79+AP80+AP81+AP40+AP82+AP24+AP83+AP84</f>
        <v>0</v>
      </c>
      <c r="AQ15" s="37">
        <f>AO15+AP15</f>
        <v>2371455.0899999994</v>
      </c>
      <c r="AR15" s="37">
        <f>AR21+AR22+AR23+AR25+AR30+AR35+AR39+AR45+AR50+AR51+AR52+AR53+AR54+AR58+AR63+AR68+AR69+AR70+AR71+AR72+AR73+AR74+AR75+AR76+AR77+AR78+AR79+AR80+AR81+AR40+AR82+AR24+AR83+AR84+AR85+AR86</f>
        <v>18748.326000000001</v>
      </c>
      <c r="AS15" s="37">
        <f>AQ15+AR15</f>
        <v>2390203.4159999993</v>
      </c>
      <c r="AT15" s="37">
        <f>AT21+AT22+AT23+AT25+AT30+AT35+AT39+AT45+AT50+AT51+AT52+AT53+AT54+AT58+AT63+AT68+AT69+AT70+AT71+AT72+AT73+AT74+AT75+AT76+AT77+AT78+AT79+AT80+AT81+AT40+AT82+AT24+AT83+AT84+AT85+AT86</f>
        <v>18500</v>
      </c>
      <c r="AU15" s="37">
        <f>AS15+AT15</f>
        <v>2408703.4159999993</v>
      </c>
      <c r="AV15" s="37">
        <f>AV21+AV22+AV23+AV25+AV30+AV35+AV39+AV45+AV50+AV51+AV52+AV53+AV54+AV58+AV63+AV68+AV69+AV70+AV71+AV72+AV73+AV74+AV75+AV76+AV77+AV78+AV79+AV80+AV81+AV40+AV82+AV24+AV83+AV84+AV85+AV86</f>
        <v>19203.5</v>
      </c>
      <c r="AW15" s="37">
        <f>AU15+AV15</f>
        <v>2427906.9159999993</v>
      </c>
      <c r="AX15" s="37">
        <f>AX21+AX22+AX23+AX25+AX30+AX35+AX39+AX45+AX50+AX51+AX52+AX53+AX54+AX58+AX63+AX68+AX69+AX70+AX71+AX72+AX73+AX74+AX75+AX76+AX77+AX78+AX79+AX80+AX81+AX40+AX82+AX24+AX83+AX84+AX85+AX86</f>
        <v>56550.400999999998</v>
      </c>
      <c r="AY15" s="37">
        <f>AW15+AX15</f>
        <v>2484457.3169999993</v>
      </c>
      <c r="AZ15" s="35">
        <f>AZ21+AZ22+AZ23+AZ25+AZ30+AZ35+AZ39+AZ45+AZ50+AZ51+AZ52+AZ53+AZ54+AZ58+AZ63+AZ68+AZ69+AZ70+AZ71+AZ72+AZ73+AZ74+AZ75+AZ76+AZ77+AZ78+AZ79+AZ80+AZ81+AZ40+AZ82+AZ24+AZ83+AZ84+AZ85+AZ86</f>
        <v>0</v>
      </c>
      <c r="BA15" s="37">
        <f>AY15+AZ15</f>
        <v>2484457.3169999993</v>
      </c>
      <c r="BB15" s="37">
        <f>BB21+BB22+BB23+BB25+BB30+BB35+BB39+BB45+BB50+BB51+BB52+BB53+BB54+BB58+BB63+BB68+BB69+BB70+BB71+BB72+BB73+BB74+BB75+BB76+BB77+BB78+BB79+BB80+BB81+BB40+BB82+BB24+BB83+BB84+BB85+BB86</f>
        <v>124000.00000000003</v>
      </c>
      <c r="BC15" s="35">
        <f>BA15+BB15</f>
        <v>2608457.3169999993</v>
      </c>
      <c r="BD15" s="37">
        <f>BD21+BD22+BD23+BD25+BD30+BD35+BD39+BD45+BD50+BD51+BD52+BD53+BD54+BD58+BD63+BD68+BD69+BD70+BD71+BD72+BD73+BD74+BD75+BD76+BD77+BD78+BD79+BD80+BD81</f>
        <v>884457.8</v>
      </c>
      <c r="BE15" s="37">
        <f>BE21+BE22+BE23+BE25+BE30+BE35+BE39+BE45+BE50+BE51+BE52+BE53+BE54+BE58+BE63+BE68+BE69+BE70+BE71+BE72+BE73+BE74+BE75+BE76+BE77+BE78+BE79+BE80+BE81+BE40</f>
        <v>52623.150000000023</v>
      </c>
      <c r="BF15" s="37">
        <f>BD15+BE15</f>
        <v>937080.95000000007</v>
      </c>
      <c r="BG15" s="37">
        <f>BG21+BG22+BG23+BG25+BG30+BG35+BG39+BG45+BG50+BG51+BG52+BG53+BG54+BG58+BG63+BG68+BG69+BG70+BG71+BG72+BG73+BG74+BG75+BG76+BG77+BG78+BG79+BG80+BG81+BG40+BG82</f>
        <v>0</v>
      </c>
      <c r="BH15" s="37">
        <f>BF15+BG15</f>
        <v>937080.95000000007</v>
      </c>
      <c r="BI15" s="37">
        <f>BI21+BI22+BI23+BI25+BI30+BI35+BI39+BI45+BI50+BI51+BI52+BI53+BI54+BI58+BI63+BI68+BI69+BI70+BI71+BI72+BI73+BI74+BI75+BI76+BI77+BI78+BI79+BI80+BI81+BI40+BI82</f>
        <v>0</v>
      </c>
      <c r="BJ15" s="37">
        <f>BH15+BI15</f>
        <v>937080.95000000007</v>
      </c>
      <c r="BK15" s="37">
        <f>BK21+BK22+BK23+BK25+BK30+BK35+BK39+BK45+BK50+BK51+BK52+BK53+BK54+BK58+BK63+BK68+BK69+BK70+BK71+BK72+BK73+BK74+BK75+BK76+BK77+BK78+BK79+BK80+BK81+BK40+BK82</f>
        <v>0</v>
      </c>
      <c r="BL15" s="37">
        <f>BJ15+BK15</f>
        <v>937080.95000000007</v>
      </c>
      <c r="BM15" s="37">
        <f>BM21+BM22+BM23+BM25+BM30+BM35+BM39+BM45+BM50+BM51+BM52+BM53+BM54+BM58+BM63+BM68+BM69+BM70+BM71+BM72+BM73+BM74+BM75+BM76+BM77+BM78+BM79+BM80+BM81+BM40+BM82+BM24+BM83+BM84</f>
        <v>23622.800000000003</v>
      </c>
      <c r="BN15" s="37">
        <f>BL15+BM15</f>
        <v>960703.75000000012</v>
      </c>
      <c r="BO15" s="37">
        <f>BO21+BO22+BO23+BO25+BO30+BO35+BO39+BO45+BO50+BO51+BO52+BO53+BO54+BO58+BO63+BO68+BO69+BO70+BO71+BO72+BO73+BO74+BO75+BO76+BO77+BO78+BO79+BO80+BO81+BO40+BO82+BO24+BO83+BO84+BO85+BO86</f>
        <v>0</v>
      </c>
      <c r="BP15" s="37">
        <f>BN15+BO15</f>
        <v>960703.75000000012</v>
      </c>
      <c r="BQ15" s="37">
        <f>BQ21+BQ22+BQ23+BQ25+BQ30+BQ35+BQ39+BQ45+BQ50+BQ51+BQ52+BQ53+BQ54+BQ58+BQ63+BQ68+BQ69+BQ70+BQ71+BQ72+BQ73+BQ74+BQ75+BQ76+BQ77+BQ78+BQ79+BQ80+BQ81+BQ40+BQ82+BQ24+BQ83+BQ84+BQ85+BQ86</f>
        <v>0</v>
      </c>
      <c r="BR15" s="37">
        <f>BP15+BQ15</f>
        <v>960703.75000000012</v>
      </c>
      <c r="BS15" s="35">
        <f>BS21+BS22+BS23+BS25+BS30+BS35+BS39+BS45+BS50+BS51+BS52+BS53+BS54+BS58+BS63+BS68+BS69+BS70+BS71+BS72+BS73+BS74+BS75+BS76+BS77+BS78+BS79+BS80+BS81+BS40+BS82+BS24+BS83+BS84+BS85+BS86</f>
        <v>0</v>
      </c>
      <c r="BT15" s="37">
        <f>BR15+BS15</f>
        <v>960703.75000000012</v>
      </c>
      <c r="BU15" s="35">
        <f>BU21+BU22+BU23+BU25+BU30+BU35+BU39+BU45+BU50+BU51+BU52+BU53+BU54+BU58+BU63+BU68+BU69+BU70+BU71+BU72+BU73+BU74+BU75+BU76+BU77+BU78+BU79+BU80+BU81+BU40+BU82+BU24+BU83+BU84+BU85+BU86</f>
        <v>0</v>
      </c>
      <c r="BV15" s="37">
        <f>BT15+BU15</f>
        <v>960703.75000000012</v>
      </c>
      <c r="BW15" s="37">
        <f>BW21+BW22+BW23+BW25+BW30+BW35+BW39+BW45+BW50+BW51+BW52+BW53+BW54+BW58+BW63+BW68+BW69+BW70+BW71+BW72+BW73+BW74+BW75+BW76+BW77+BW78+BW79+BW80+BW81+BW40+BW82+BW24+BW83+BW84+BW85+BW86</f>
        <v>0</v>
      </c>
      <c r="BX15" s="35">
        <f>BV15+BW15</f>
        <v>960703.75000000012</v>
      </c>
      <c r="BY15" s="31"/>
      <c r="BZ15" s="24"/>
    </row>
    <row r="16" spans="1:78" x14ac:dyDescent="0.3">
      <c r="A16" s="1"/>
      <c r="B16" s="7" t="s">
        <v>5</v>
      </c>
      <c r="C16" s="7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5"/>
      <c r="AD16" s="37"/>
      <c r="AE16" s="37"/>
      <c r="AF16" s="35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5"/>
      <c r="BA16" s="37"/>
      <c r="BB16" s="37"/>
      <c r="BC16" s="35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5"/>
      <c r="BT16" s="37"/>
      <c r="BU16" s="35"/>
      <c r="BV16" s="37"/>
      <c r="BW16" s="37"/>
      <c r="BX16" s="35"/>
      <c r="BY16" s="31"/>
      <c r="BZ16" s="24"/>
    </row>
    <row r="17" spans="1:79" s="18" customFormat="1" hidden="1" x14ac:dyDescent="0.3">
      <c r="A17" s="16"/>
      <c r="B17" s="19" t="s">
        <v>6</v>
      </c>
      <c r="C17" s="38"/>
      <c r="D17" s="36">
        <f>D21+D22+D23+D39+D47+D50+D51+D52+D53+D56+D58+D65+D68+D69+D70+D71+D72+D73+D74+D75+D76+D77+D78+D79+D80+D81+D27</f>
        <v>412066.30000000005</v>
      </c>
      <c r="E17" s="37">
        <f>E21+E22+E23+E39+E47+E50+E51+E52+E53+E56+E65+E68+E69+E70+E71+E72+E73+E74+E75+E76+E77+E78+E79+E80+E81+E27+E32+E42+E60</f>
        <v>335641.93</v>
      </c>
      <c r="F17" s="37">
        <f t="shared" ref="F17:F104" si="0">D17+E17</f>
        <v>747708.23</v>
      </c>
      <c r="G17" s="37">
        <f>G21+G22+G23+G39+G47+G50+G51+G52+G53+G56+G65+G68+G69+G70+G71+G72+G73+G74+G75+G76+G77+G78+G79+G80+G81+G27+G32+G42+G60+G82</f>
        <v>10480.867000000002</v>
      </c>
      <c r="H17" s="37">
        <f t="shared" ref="H17" si="1">F17+G17</f>
        <v>758189.09699999995</v>
      </c>
      <c r="I17" s="37">
        <f>I21+I22+I23+I39+I47+I50+I51+I52+I53+I56+I65+I68+I69+I70+I71+I72+I73+I74+I75+I76+I77+I78+I79+I80+I81+I27+I32+I42+I60+I82</f>
        <v>-936.10399999999993</v>
      </c>
      <c r="J17" s="37">
        <f t="shared" ref="J17" si="2">H17+I17</f>
        <v>757252.9929999999</v>
      </c>
      <c r="K17" s="37">
        <f>K21+K22+K23+K39+K47+K50+K51+K52+K53+K56+K65+K68+K69+K70+K71+K72+K73+K74+K75+K76+K77+K78+K79+K80+K81+K27+K32+K42+K60+K82</f>
        <v>0</v>
      </c>
      <c r="L17" s="37">
        <f t="shared" ref="L17" si="3">J17+K17</f>
        <v>757252.9929999999</v>
      </c>
      <c r="M17" s="37">
        <f>M21+M22+M23+M39+M47+M50+M51+M52+M53+M56+M65+M68+M69+M70+M71+M72+M73+M74+M75+M76+M77+M78+M79+M80+M81+M27+M32+M42+M60+M82</f>
        <v>0</v>
      </c>
      <c r="N17" s="37">
        <f t="shared" ref="N17" si="4">L17+M17</f>
        <v>757252.9929999999</v>
      </c>
      <c r="O17" s="37">
        <f>O21+O22+O23+O39+O47+O50+O51+O52+O53+O56+O65+O68+O69+O70+O71+O72+O73+O74+O75+O76+O77+O78+O79+O80+O81+O27+O32+O42+O60+O82+O24+O83+O84</f>
        <v>-5405.6870000000017</v>
      </c>
      <c r="P17" s="37">
        <f t="shared" ref="P17" si="5">N17+O17</f>
        <v>751847.30599999987</v>
      </c>
      <c r="Q17" s="37">
        <f>Q21+Q22+Q23+Q39+Q47+Q50+Q51+Q52+Q53+Q56+Q65+Q68+Q69+Q70+Q71+Q72+Q73+Q74+Q75+Q76+Q77+Q78+Q79+Q80+Q81+Q27+Q32+Q42+Q60+Q82+Q24+Q83+Q84</f>
        <v>0</v>
      </c>
      <c r="R17" s="37">
        <f t="shared" ref="R17" si="6">P17+Q17</f>
        <v>751847.30599999987</v>
      </c>
      <c r="S17" s="37">
        <f>S21+S22+S23+S39+S47+S50+S51+S52+S53+S56+S65+S68+S69+S70+S71+S72+S73+S74+S75+S76+S77+S78+S79+S80+S81+S27+S32+S42+S60+S82+S24+S83+S84+S85+S86</f>
        <v>-28219.760000000002</v>
      </c>
      <c r="T17" s="37">
        <f t="shared" ref="T17" si="7">R17+S17</f>
        <v>723627.54599999986</v>
      </c>
      <c r="U17" s="37">
        <f>U21+U22+U23+U39+U47+U50+U51+U52+U53+U56+U65+U68+U69+U70+U71+U72+U73+U74+U75+U76+U77+U78+U79+U80+U81+U27+U32+U42+U60+U82+U24+U83+U84+U85+U86</f>
        <v>0</v>
      </c>
      <c r="V17" s="37">
        <f t="shared" ref="V17" si="8">T17+U17</f>
        <v>723627.54599999986</v>
      </c>
      <c r="W17" s="37">
        <f>W21+W22+W23+W39+W47+W50+W51+W52+W53+W56+W65+W68+W69+W70+W71+W72+W73+W74+W75+W76+W77+W78+W79+W80+W81+W27+W32+W42+W60+W82+W24+W83+W84+W85+W86</f>
        <v>-18543.262999999999</v>
      </c>
      <c r="X17" s="37">
        <f t="shared" ref="X17" si="9">V17+W17</f>
        <v>705084.28299999982</v>
      </c>
      <c r="Y17" s="37">
        <f>Y21+Y22+Y23+Y39+Y47+Y50+Y51+Y52+Y53+Y56+Y65+Y68+Y69+Y70+Y71+Y72+Y73+Y74+Y75+Y76+Y77+Y78+Y79+Y80+Y81+Y27+Y32+Y42+Y60+Y82+Y24+Y83+Y84+Y85+Y86</f>
        <v>-19203.5</v>
      </c>
      <c r="Z17" s="37">
        <f t="shared" ref="Z17" si="10">X17+Y17</f>
        <v>685880.78299999982</v>
      </c>
      <c r="AA17" s="37">
        <f>AA21+AA22+AA23+AA39+AA47+AA50+AA51+AA52+AA53+AA56+AA65+AA68+AA69+AA70+AA71+AA72+AA73+AA74+AA75+AA76+AA77+AA78+AA79+AA80+AA81+AA27+AA32+AA42+AA60+AA82+AA24+AA83+AA84+AA85+AA86</f>
        <v>-57390.565000000002</v>
      </c>
      <c r="AB17" s="37">
        <f t="shared" ref="AB17" si="11">Z17+AA17</f>
        <v>628490.21799999988</v>
      </c>
      <c r="AC17" s="35">
        <f>AC21+AC22+AC23+AC39+AC47+AC50+AC51+AC52+AC53+AC56+AC65+AC68+AC69+AC70+AC71+AC72+AC73+AC74+AC75+AC76+AC77+AC78+AC79+AC80+AC81+AC27+AC32+AC42+AC60+AC82+AC24+AC83+AC84+AC85+AC86</f>
        <v>0</v>
      </c>
      <c r="AD17" s="37">
        <f t="shared" ref="AD17" si="12">AB17+AC17</f>
        <v>628490.21799999988</v>
      </c>
      <c r="AE17" s="37">
        <f>AE21+AE22+AE23+AE39+AE47+AE50+AE51+AE52+AE53+AE56+AE65+AE68+AE69+AE70+AE71+AE72+AE73+AE74+AE75+AE76+AE77+AE78+AE79+AE80+AE81+AE27+AE32+AE42+AE60+AE82+AE24+AE83+AE84+AE85+AE86</f>
        <v>-123999.99999999999</v>
      </c>
      <c r="AF17" s="37">
        <f t="shared" ref="AF17" si="13">AD17+AE17</f>
        <v>504490.21799999988</v>
      </c>
      <c r="AG17" s="37">
        <f>AG21+AG22+AG23+AG25+AG39+AG47+AG50+AG51+AG52+AG53+AG56+AG58+AG65+AG68+AG69+AG70+AG71+AG72+AG73+AG74+AG75+AG76+AG77+AG78+AG79+AG80+AG81</f>
        <v>1577908.2999999996</v>
      </c>
      <c r="AH17" s="37">
        <f>AH21+AH22+AH23+AH39+AH47+AH50+AH51+AH52+AH53+AH56+AH65+AH68+AH69+AH70+AH71+AH72+AH73+AH74+AH75+AH76+AH77+AH78+AH79+AH80+AH81+AH27+AH32+AH42+AH60</f>
        <v>-231163.41</v>
      </c>
      <c r="AI17" s="37">
        <f t="shared" ref="AI17:AI104" si="14">AG17+AH17</f>
        <v>1346744.8899999997</v>
      </c>
      <c r="AJ17" s="37">
        <f>AJ21+AJ22+AJ23+AJ39+AJ47+AJ50+AJ51+AJ52+AJ53+AJ56+AJ65+AJ68+AJ69+AJ70+AJ71+AJ72+AJ73+AJ74+AJ75+AJ76+AJ77+AJ78+AJ79+AJ80+AJ81+AJ27+AJ32+AJ42+AJ60+AJ82</f>
        <v>0</v>
      </c>
      <c r="AK17" s="37">
        <f t="shared" ref="AK17:AK25" si="15">AI17+AJ17</f>
        <v>1346744.8899999997</v>
      </c>
      <c r="AL17" s="37">
        <f>AL21+AL22+AL23+AL39+AL47+AL50+AL51+AL52+AL53+AL56+AL65+AL68+AL69+AL70+AL71+AL72+AL73+AL74+AL75+AL76+AL77+AL78+AL79+AL80+AL81+AL27+AL32+AL42+AL60+AL82</f>
        <v>0</v>
      </c>
      <c r="AM17" s="37">
        <f t="shared" ref="AM17:AM25" si="16">AK17+AL17</f>
        <v>1346744.8899999997</v>
      </c>
      <c r="AN17" s="37">
        <f>AN21+AN22+AN23+AN39+AN47+AN50+AN51+AN52+AN53+AN56+AN65+AN68+AN69+AN70+AN71+AN72+AN73+AN74+AN75+AN76+AN77+AN78+AN79+AN80+AN81+AN27+AN32+AN42+AN60+AN82</f>
        <v>0</v>
      </c>
      <c r="AO17" s="37">
        <f t="shared" ref="AO17:AO25" si="17">AM17+AN17</f>
        <v>1346744.8899999997</v>
      </c>
      <c r="AP17" s="37">
        <f>AP21+AP22+AP23+AP39+AP47+AP50+AP51+AP52+AP53+AP56+AP65+AP68+AP69+AP70+AP71+AP72+AP73+AP74+AP75+AP76+AP77+AP78+AP79+AP80+AP81+AP27+AP32+AP42+AP60+AP82+AP24+AP83+AP84</f>
        <v>0</v>
      </c>
      <c r="AQ17" s="37">
        <f t="shared" ref="AQ17:AQ25" si="18">AO17+AP17</f>
        <v>1346744.8899999997</v>
      </c>
      <c r="AR17" s="37">
        <f>AR21+AR22+AR23+AR39+AR47+AR50+AR51+AR52+AR53+AR56+AR65+AR68+AR69+AR70+AR71+AR72+AR73+AR74+AR75+AR76+AR77+AR78+AR79+AR80+AR81+AR27+AR32+AR42+AR60+AR82+AR24+AR83+AR84+AR85+AR86</f>
        <v>18748.326000000001</v>
      </c>
      <c r="AS17" s="37">
        <f t="shared" ref="AS17:AS25" si="19">AQ17+AR17</f>
        <v>1365493.2159999995</v>
      </c>
      <c r="AT17" s="37">
        <f>AT21+AT22+AT23+AT39+AT47+AT50+AT51+AT52+AT53+AT56+AT65+AT68+AT69+AT70+AT71+AT72+AT73+AT74+AT75+AT76+AT77+AT78+AT79+AT80+AT81+AT27+AT32+AT42+AT60+AT82+AT24+AT83+AT84+AT85+AT86</f>
        <v>18500</v>
      </c>
      <c r="AU17" s="37">
        <f t="shared" ref="AU17:AU25" si="20">AS17+AT17</f>
        <v>1383993.2159999995</v>
      </c>
      <c r="AV17" s="37">
        <f>AV21+AV22+AV23+AV39+AV47+AV50+AV51+AV52+AV53+AV56+AV65+AV68+AV69+AV70+AV71+AV72+AV73+AV74+AV75+AV76+AV77+AV78+AV79+AV80+AV81+AV27+AV32+AV42+AV60+AV82+AV24+AV83+AV84+AV85+AV86</f>
        <v>19203.5</v>
      </c>
      <c r="AW17" s="37">
        <f t="shared" ref="AW17:AW25" si="21">AU17+AV17</f>
        <v>1403196.7159999995</v>
      </c>
      <c r="AX17" s="37">
        <f>AX21+AX22+AX23+AX39+AX47+AX50+AX51+AX52+AX53+AX56+AX65+AX68+AX69+AX70+AX71+AX72+AX73+AX74+AX75+AX76+AX77+AX78+AX79+AX80+AX81+AX27+AX32+AX42+AX60+AX82+AX24+AX83+AX84+AX85+AX86</f>
        <v>56550.400999999998</v>
      </c>
      <c r="AY17" s="37">
        <f t="shared" ref="AY17:AY25" si="22">AW17+AX17</f>
        <v>1459747.1169999996</v>
      </c>
      <c r="AZ17" s="35">
        <f>AZ21+AZ22+AZ23+AZ39+AZ47+AZ50+AZ51+AZ52+AZ53+AZ56+AZ65+AZ68+AZ69+AZ70+AZ71+AZ72+AZ73+AZ74+AZ75+AZ76+AZ77+AZ78+AZ79+AZ80+AZ81+AZ27+AZ32+AZ42+AZ60+AZ82+AZ24+AZ83+AZ84+AZ85+AZ86</f>
        <v>0</v>
      </c>
      <c r="BA17" s="37">
        <f t="shared" ref="BA17:BA25" si="23">AY17+AZ17</f>
        <v>1459747.1169999996</v>
      </c>
      <c r="BB17" s="37">
        <f>BB21+BB22+BB23+BB39+BB47+BB50+BB51+BB52+BB53+BB56+BB65+BB68+BB69+BB70+BB71+BB72+BB73+BB74+BB75+BB76+BB77+BB78+BB79+BB80+BB81+BB27+BB32+BB42+BB60+BB82+BB24+BB83+BB84+BB85+BB86</f>
        <v>123999.99999999999</v>
      </c>
      <c r="BC17" s="37">
        <f t="shared" ref="BC17:BC25" si="24">BA17+BB17</f>
        <v>1583747.1169999996</v>
      </c>
      <c r="BD17" s="37">
        <f>BD21+BD22+BD23+BD25+BD39+BD47+BD50+BD51+BD52+BD53+BD56+BD58+BD65+BD68+BD69+BD70+BD71+BD72+BD73+BD74+BD75+BD76+BD77+BD78+BD79+BD80+BD81</f>
        <v>777685.2</v>
      </c>
      <c r="BE17" s="37">
        <f>BE21+BE22+BE23+BE39+BE47+BE50+BE51+BE52+BE53+BE56+BE65+BE68+BE69+BE70+BE71+BE72+BE73+BE74+BE75+BE76+BE77+BE78+BE79+BE80+BE81+BE27+BE32+BE42+BE60</f>
        <v>52623.150000000023</v>
      </c>
      <c r="BF17" s="37">
        <f t="shared" ref="BF17:BF104" si="25">BD17+BE17</f>
        <v>830308.35</v>
      </c>
      <c r="BG17" s="37">
        <f>BG21+BG22+BG23+BG39+BG47+BG50+BG51+BG52+BG53+BG56+BG65+BG68+BG69+BG70+BG71+BG72+BG73+BG74+BG75+BG76+BG77+BG78+BG79+BG80+BG81+BG27+BG32+BG42+BG60+BG82</f>
        <v>0</v>
      </c>
      <c r="BH17" s="37">
        <f t="shared" ref="BH17:BH25" si="26">BF17+BG17</f>
        <v>830308.35</v>
      </c>
      <c r="BI17" s="37">
        <f>BI21+BI22+BI23+BI39+BI47+BI50+BI51+BI52+BI53+BI56+BI65+BI68+BI69+BI70+BI71+BI72+BI73+BI74+BI75+BI76+BI77+BI78+BI79+BI80+BI81+BI27+BI32+BI42+BI60+BI82</f>
        <v>0</v>
      </c>
      <c r="BJ17" s="37">
        <f t="shared" ref="BJ17:BJ25" si="27">BH17+BI17</f>
        <v>830308.35</v>
      </c>
      <c r="BK17" s="37">
        <f>BK21+BK22+BK23+BK39+BK47+BK50+BK51+BK52+BK53+BK56+BK65+BK68+BK69+BK70+BK71+BK72+BK73+BK74+BK75+BK76+BK77+BK78+BK79+BK80+BK81+BK27+BK32+BK42+BK60+BK82</f>
        <v>0</v>
      </c>
      <c r="BL17" s="37">
        <f t="shared" ref="BL17:BL25" si="28">BJ17+BK17</f>
        <v>830308.35</v>
      </c>
      <c r="BM17" s="37">
        <f>BM21+BM22+BM23+BM39+BM47+BM50+BM51+BM52+BM53+BM56+BM65+BM68+BM69+BM70+BM71+BM72+BM73+BM74+BM75+BM76+BM77+BM78+BM79+BM80+BM81+BM27+BM32+BM42+BM60+BM82+BM24+BM83+BM84</f>
        <v>23622.800000000003</v>
      </c>
      <c r="BN17" s="37">
        <f t="shared" ref="BN17:BN25" si="29">BL17+BM17</f>
        <v>853931.15</v>
      </c>
      <c r="BO17" s="37">
        <f>BO21+BO22+BO23+BO39+BO47+BO50+BO51+BO52+BO53+BO56+BO65+BO68+BO69+BO70+BO71+BO72+BO73+BO74+BO75+BO76+BO77+BO78+BO79+BO80+BO81+BO27+BO32+BO42+BO60+BO82+BO24+BO83+BO84+BO85+BO86</f>
        <v>0</v>
      </c>
      <c r="BP17" s="37">
        <f t="shared" ref="BP17:BP25" si="30">BN17+BO17</f>
        <v>853931.15</v>
      </c>
      <c r="BQ17" s="37">
        <f>BQ21+BQ22+BQ23+BQ39+BQ47+BQ50+BQ51+BQ52+BQ53+BQ56+BQ65+BQ68+BQ69+BQ70+BQ71+BQ72+BQ73+BQ74+BQ75+BQ76+BQ77+BQ78+BQ79+BQ80+BQ81+BQ27+BQ32+BQ42+BQ60+BQ82+BQ24+BQ83+BQ84+BQ85+BQ86</f>
        <v>0</v>
      </c>
      <c r="BR17" s="37">
        <f t="shared" ref="BR17:BR25" si="31">BP17+BQ17</f>
        <v>853931.15</v>
      </c>
      <c r="BS17" s="35">
        <f>BS21+BS22+BS23+BS39+BS47+BS50+BS51+BS52+BS53+BS56+BS65+BS68+BS69+BS70+BS71+BS72+BS73+BS74+BS75+BS76+BS77+BS78+BS79+BS80+BS81+BS27+BS32+BS42+BS60+BS82+BS24+BS83+BS84+BS85+BS86</f>
        <v>0</v>
      </c>
      <c r="BT17" s="37">
        <f t="shared" ref="BT17:BT25" si="32">BR17+BS17</f>
        <v>853931.15</v>
      </c>
      <c r="BU17" s="35">
        <f>BU21+BU22+BU23+BU39+BU47+BU50+BU51+BU52+BU53+BU56+BU65+BU68+BU69+BU70+BU71+BU72+BU73+BU74+BU75+BU76+BU77+BU78+BU79+BU80+BU81+BU27+BU32+BU42+BU60+BU82+BU24+BU83+BU84+BU85+BU86</f>
        <v>0</v>
      </c>
      <c r="BV17" s="37">
        <f t="shared" ref="BV17:BV25" si="33">BT17+BU17</f>
        <v>853931.15</v>
      </c>
      <c r="BW17" s="37">
        <f>BW21+BW22+BW23+BW39+BW47+BW50+BW51+BW52+BW53+BW56+BW65+BW68+BW69+BW70+BW71+BW72+BW73+BW74+BW75+BW76+BW77+BW78+BW79+BW80+BW81+BW27+BW32+BW42+BW60+BW82+BW24+BW83+BW84+BW85+BW86</f>
        <v>0</v>
      </c>
      <c r="BX17" s="37">
        <f t="shared" ref="BX17:BX25" si="34">BV17+BW17</f>
        <v>853931.15</v>
      </c>
      <c r="BY17" s="32"/>
      <c r="BZ17" s="24" t="s">
        <v>50</v>
      </c>
      <c r="CA17" s="17"/>
    </row>
    <row r="18" spans="1:79" x14ac:dyDescent="0.3">
      <c r="A18" s="1"/>
      <c r="B18" s="59" t="s">
        <v>12</v>
      </c>
      <c r="C18" s="7"/>
      <c r="D18" s="36">
        <f>D33+D37+D48+D57+D66+D28</f>
        <v>153575.9</v>
      </c>
      <c r="E18" s="37">
        <f>E33+E37+E48+E57+E66+E28+E43+E61</f>
        <v>-66895.599999999991</v>
      </c>
      <c r="F18" s="37">
        <f>D18+E18</f>
        <v>86680.3</v>
      </c>
      <c r="G18" s="37">
        <f>G33+G37+G48+G57+G66+G28+G43+G61</f>
        <v>0</v>
      </c>
      <c r="H18" s="37">
        <f>F18+G18</f>
        <v>86680.3</v>
      </c>
      <c r="I18" s="37">
        <f>I33+I37+I48+I57+I66+I28+I43+I61</f>
        <v>0</v>
      </c>
      <c r="J18" s="37">
        <f>H18+I18</f>
        <v>86680.3</v>
      </c>
      <c r="K18" s="37">
        <f>K33+K37+K48+K57+K66+K28+K43+K61</f>
        <v>0</v>
      </c>
      <c r="L18" s="37">
        <f>J18+K18</f>
        <v>86680.3</v>
      </c>
      <c r="M18" s="37">
        <f>M33+M37+M48+M57+M66+M28+M43+M61</f>
        <v>0</v>
      </c>
      <c r="N18" s="37">
        <f>L18+M18</f>
        <v>86680.3</v>
      </c>
      <c r="O18" s="37">
        <f>O33+O37+O48+O57+O66+O28+O43+O61</f>
        <v>0</v>
      </c>
      <c r="P18" s="37">
        <f>N18+O18</f>
        <v>86680.3</v>
      </c>
      <c r="Q18" s="37">
        <f>Q33+Q37+Q48+Q57+Q66+Q28+Q43+Q61</f>
        <v>0</v>
      </c>
      <c r="R18" s="37">
        <f>P18+Q18</f>
        <v>86680.3</v>
      </c>
      <c r="S18" s="37">
        <f>S33+S37+S48+S57+S66+S28+S43+S61</f>
        <v>0</v>
      </c>
      <c r="T18" s="37">
        <f>R18+S18</f>
        <v>86680.3</v>
      </c>
      <c r="U18" s="37">
        <f>U33+U37+U48+U57+U66+U28+U43+U61</f>
        <v>0</v>
      </c>
      <c r="V18" s="37">
        <f>T18+U18</f>
        <v>86680.3</v>
      </c>
      <c r="W18" s="37">
        <f>W33+W37+W48+W57+W66+W28+W43+W61</f>
        <v>0</v>
      </c>
      <c r="X18" s="37">
        <f>V18+W18</f>
        <v>86680.3</v>
      </c>
      <c r="Y18" s="37">
        <f>Y33+Y37+Y48+Y57+Y66+Y28+Y43+Y61</f>
        <v>0</v>
      </c>
      <c r="Z18" s="37">
        <f>X18+Y18</f>
        <v>86680.3</v>
      </c>
      <c r="AA18" s="37">
        <f>AA33+AA37+AA48+AA57+AA66+AA28+AA43+AA61</f>
        <v>0</v>
      </c>
      <c r="AB18" s="37">
        <f>Z18+AA18</f>
        <v>86680.3</v>
      </c>
      <c r="AC18" s="35">
        <f>AC33+AC37+AC48+AC57+AC66+AC28+AC43+AC61</f>
        <v>0</v>
      </c>
      <c r="AD18" s="37">
        <f>AB18+AC18</f>
        <v>86680.3</v>
      </c>
      <c r="AE18" s="37">
        <f>AE33+AE37+AE48+AE57+AE66+AE28+AE43+AE61</f>
        <v>0</v>
      </c>
      <c r="AF18" s="35">
        <f>AD18+AE18</f>
        <v>86680.3</v>
      </c>
      <c r="AG18" s="37">
        <f t="shared" ref="AG18:BD18" si="35">AG33+AG37+AG48+AG57+AG66</f>
        <v>14277.6</v>
      </c>
      <c r="AH18" s="37">
        <f>AH33+AH37+AH48+AH57+AH66+AH28+AH43+AH61</f>
        <v>50521.599999999999</v>
      </c>
      <c r="AI18" s="37">
        <f t="shared" si="14"/>
        <v>64799.199999999997</v>
      </c>
      <c r="AJ18" s="37">
        <f>AJ33+AJ37+AJ48+AJ57+AJ66+AJ28+AJ43+AJ61</f>
        <v>0</v>
      </c>
      <c r="AK18" s="37">
        <f t="shared" si="15"/>
        <v>64799.199999999997</v>
      </c>
      <c r="AL18" s="37">
        <f>AL33+AL37+AL48+AL57+AL66+AL28+AL43+AL61</f>
        <v>0</v>
      </c>
      <c r="AM18" s="37">
        <f t="shared" si="16"/>
        <v>64799.199999999997</v>
      </c>
      <c r="AN18" s="37">
        <f>AN33+AN37+AN48+AN57+AN66+AN28+AN43+AN61</f>
        <v>0</v>
      </c>
      <c r="AO18" s="37">
        <f t="shared" si="17"/>
        <v>64799.199999999997</v>
      </c>
      <c r="AP18" s="37">
        <f>AP33+AP37+AP48+AP57+AP66+AP28+AP43+AP61</f>
        <v>0</v>
      </c>
      <c r="AQ18" s="37">
        <f t="shared" si="18"/>
        <v>64799.199999999997</v>
      </c>
      <c r="AR18" s="37">
        <f>AR33+AR37+AR48+AR57+AR66+AR28+AR43+AR61</f>
        <v>0</v>
      </c>
      <c r="AS18" s="37">
        <f t="shared" si="19"/>
        <v>64799.199999999997</v>
      </c>
      <c r="AT18" s="37">
        <f>AT33+AT37+AT48+AT57+AT66+AT28+AT43+AT61</f>
        <v>0</v>
      </c>
      <c r="AU18" s="37">
        <f t="shared" si="20"/>
        <v>64799.199999999997</v>
      </c>
      <c r="AV18" s="37">
        <f>AV33+AV37+AV48+AV57+AV66+AV28+AV43+AV61</f>
        <v>0</v>
      </c>
      <c r="AW18" s="37">
        <f t="shared" si="21"/>
        <v>64799.199999999997</v>
      </c>
      <c r="AX18" s="37">
        <f>AX33+AX37+AX48+AX57+AX66+AX28+AX43+AX61</f>
        <v>0</v>
      </c>
      <c r="AY18" s="37">
        <f t="shared" si="22"/>
        <v>64799.199999999997</v>
      </c>
      <c r="AZ18" s="35">
        <f>AZ33+AZ37+AZ48+AZ57+AZ66+AZ28+AZ43+AZ61</f>
        <v>0</v>
      </c>
      <c r="BA18" s="37">
        <f t="shared" si="23"/>
        <v>64799.199999999997</v>
      </c>
      <c r="BB18" s="37">
        <f>BB33+BB37+BB48+BB57+BB66+BB28+BB43+BB61</f>
        <v>0</v>
      </c>
      <c r="BC18" s="35">
        <f t="shared" si="24"/>
        <v>64799.199999999997</v>
      </c>
      <c r="BD18" s="37">
        <f t="shared" si="35"/>
        <v>106772.6</v>
      </c>
      <c r="BE18" s="37">
        <f>BE33+BE37+BE48+BE57+BE66+BE28+BE43+BE61</f>
        <v>0</v>
      </c>
      <c r="BF18" s="37">
        <f t="shared" si="25"/>
        <v>106772.6</v>
      </c>
      <c r="BG18" s="37">
        <f>BG33+BG37+BG48+BG57+BG66+BG28+BG43+BG61</f>
        <v>0</v>
      </c>
      <c r="BH18" s="37">
        <f t="shared" si="26"/>
        <v>106772.6</v>
      </c>
      <c r="BI18" s="37">
        <f>BI33+BI37+BI48+BI57+BI66+BI28+BI43+BI61</f>
        <v>0</v>
      </c>
      <c r="BJ18" s="37">
        <f t="shared" si="27"/>
        <v>106772.6</v>
      </c>
      <c r="BK18" s="37">
        <f>BK33+BK37+BK48+BK57+BK66+BK28+BK43+BK61</f>
        <v>0</v>
      </c>
      <c r="BL18" s="37">
        <f t="shared" si="28"/>
        <v>106772.6</v>
      </c>
      <c r="BM18" s="37">
        <f>BM33+BM37+BM48+BM57+BM66+BM28+BM43+BM61</f>
        <v>0</v>
      </c>
      <c r="BN18" s="37">
        <f t="shared" si="29"/>
        <v>106772.6</v>
      </c>
      <c r="BO18" s="37">
        <f>BO33+BO37+BO48+BO57+BO66+BO28+BO43+BO61</f>
        <v>0</v>
      </c>
      <c r="BP18" s="37">
        <f t="shared" si="30"/>
        <v>106772.6</v>
      </c>
      <c r="BQ18" s="37">
        <f>BQ33+BQ37+BQ48+BQ57+BQ66+BQ28+BQ43+BQ61</f>
        <v>0</v>
      </c>
      <c r="BR18" s="37">
        <f t="shared" si="31"/>
        <v>106772.6</v>
      </c>
      <c r="BS18" s="35">
        <f>BS33+BS37+BS48+BS57+BS66+BS28+BS43+BS61</f>
        <v>0</v>
      </c>
      <c r="BT18" s="37">
        <f t="shared" si="32"/>
        <v>106772.6</v>
      </c>
      <c r="BU18" s="35">
        <f>BU33+BU37+BU48+BU57+BU66+BU28+BU43+BU61</f>
        <v>0</v>
      </c>
      <c r="BV18" s="37">
        <f t="shared" si="33"/>
        <v>106772.6</v>
      </c>
      <c r="BW18" s="37">
        <f>BW33+BW37+BW48+BW57+BW66+BW28+BW43+BW61</f>
        <v>0</v>
      </c>
      <c r="BX18" s="35">
        <f t="shared" si="34"/>
        <v>106772.6</v>
      </c>
      <c r="BY18" s="31"/>
      <c r="BZ18" s="24"/>
      <c r="CA18" s="11"/>
    </row>
    <row r="19" spans="1:79" x14ac:dyDescent="0.3">
      <c r="A19" s="1"/>
      <c r="B19" s="106" t="s">
        <v>27</v>
      </c>
      <c r="C19" s="7"/>
      <c r="D19" s="36">
        <f>D34+D38+D49</f>
        <v>455267.5</v>
      </c>
      <c r="E19" s="37">
        <f>E34+E38+E49+E44+E62+E67</f>
        <v>129888.70000000001</v>
      </c>
      <c r="F19" s="37">
        <f t="shared" si="0"/>
        <v>585156.19999999995</v>
      </c>
      <c r="G19" s="37">
        <f>G34+G38+G49+G44+G62+G67</f>
        <v>0</v>
      </c>
      <c r="H19" s="37">
        <f t="shared" ref="H19:H25" si="36">F19+G19</f>
        <v>585156.19999999995</v>
      </c>
      <c r="I19" s="37">
        <f>I34+I38+I49+I44+I62+I67</f>
        <v>0</v>
      </c>
      <c r="J19" s="37">
        <f t="shared" ref="J19:J25" si="37">H19+I19</f>
        <v>585156.19999999995</v>
      </c>
      <c r="K19" s="37">
        <f>K34+K38+K49+K44+K62+K67</f>
        <v>0</v>
      </c>
      <c r="L19" s="37">
        <f t="shared" ref="L19:L25" si="38">J19+K19</f>
        <v>585156.19999999995</v>
      </c>
      <c r="M19" s="37">
        <f>M34+M38+M49+M44+M62+M67</f>
        <v>0</v>
      </c>
      <c r="N19" s="37">
        <f t="shared" ref="N19:N25" si="39">L19+M19</f>
        <v>585156.19999999995</v>
      </c>
      <c r="O19" s="37">
        <f>O34+O38+O49+O44+O62+O67</f>
        <v>0</v>
      </c>
      <c r="P19" s="37">
        <f t="shared" ref="P19:P25" si="40">N19+O19</f>
        <v>585156.19999999995</v>
      </c>
      <c r="Q19" s="37">
        <f>Q34+Q38+Q49+Q44+Q62+Q67</f>
        <v>0</v>
      </c>
      <c r="R19" s="37">
        <f t="shared" ref="R19:R25" si="41">P19+Q19</f>
        <v>585156.19999999995</v>
      </c>
      <c r="S19" s="37">
        <f>S34+S38+S49+S44+S62+S67</f>
        <v>0</v>
      </c>
      <c r="T19" s="37">
        <f t="shared" ref="T19:T25" si="42">R19+S19</f>
        <v>585156.19999999995</v>
      </c>
      <c r="U19" s="37">
        <f>U34+U38+U49+U44+U62+U67</f>
        <v>0</v>
      </c>
      <c r="V19" s="37">
        <f t="shared" ref="V19:V25" si="43">T19+U19</f>
        <v>585156.19999999995</v>
      </c>
      <c r="W19" s="37">
        <f>W34+W38+W49+W44+W62+W67</f>
        <v>0</v>
      </c>
      <c r="X19" s="37">
        <f t="shared" ref="X19:X25" si="44">V19+W19</f>
        <v>585156.19999999995</v>
      </c>
      <c r="Y19" s="37">
        <f>Y34+Y38+Y49+Y44+Y62+Y67</f>
        <v>0</v>
      </c>
      <c r="Z19" s="37">
        <f t="shared" ref="Z19:Z25" si="45">X19+Y19</f>
        <v>585156.19999999995</v>
      </c>
      <c r="AA19" s="37">
        <f>AA34+AA38+AA49+AA44+AA62+AA67</f>
        <v>0</v>
      </c>
      <c r="AB19" s="37">
        <f t="shared" ref="AB19:AB25" si="46">Z19+AA19</f>
        <v>585156.19999999995</v>
      </c>
      <c r="AC19" s="35">
        <f>AC34+AC38+AC49+AC44+AC62+AC67</f>
        <v>0</v>
      </c>
      <c r="AD19" s="37">
        <f t="shared" ref="AD19:AD25" si="47">AB19+AC19</f>
        <v>585156.19999999995</v>
      </c>
      <c r="AE19" s="37">
        <f>AE34+AE38+AE49+AE44+AE62+AE67</f>
        <v>0</v>
      </c>
      <c r="AF19" s="35">
        <f t="shared" ref="AF19:AF25" si="48">AD19+AE19</f>
        <v>585156.19999999995</v>
      </c>
      <c r="AG19" s="37">
        <f t="shared" ref="AG19:BD19" si="49">AG34+AG38+AG49</f>
        <v>0</v>
      </c>
      <c r="AH19" s="37">
        <f>AH34+AH38+AH49+AH44+AH62+AH67</f>
        <v>959911</v>
      </c>
      <c r="AI19" s="37">
        <f t="shared" si="14"/>
        <v>959911</v>
      </c>
      <c r="AJ19" s="37">
        <f>AJ34+AJ38+AJ49+AJ44+AJ62+AJ67</f>
        <v>0</v>
      </c>
      <c r="AK19" s="37">
        <f t="shared" si="15"/>
        <v>959911</v>
      </c>
      <c r="AL19" s="37">
        <f>AL34+AL38+AL49+AL44+AL62+AL67</f>
        <v>0</v>
      </c>
      <c r="AM19" s="37">
        <f t="shared" si="16"/>
        <v>959911</v>
      </c>
      <c r="AN19" s="37">
        <f>AN34+AN38+AN49+AN44+AN62+AN67</f>
        <v>0</v>
      </c>
      <c r="AO19" s="37">
        <f t="shared" si="17"/>
        <v>959911</v>
      </c>
      <c r="AP19" s="37">
        <f>AP34+AP38+AP49+AP44+AP62+AP67</f>
        <v>0</v>
      </c>
      <c r="AQ19" s="37">
        <f t="shared" si="18"/>
        <v>959911</v>
      </c>
      <c r="AR19" s="37">
        <f>AR34+AR38+AR49+AR44+AR62+AR67</f>
        <v>0</v>
      </c>
      <c r="AS19" s="37">
        <f t="shared" si="19"/>
        <v>959911</v>
      </c>
      <c r="AT19" s="37">
        <f>AT34+AT38+AT49+AT44+AT62+AT67</f>
        <v>0</v>
      </c>
      <c r="AU19" s="37">
        <f t="shared" si="20"/>
        <v>959911</v>
      </c>
      <c r="AV19" s="37">
        <f>AV34+AV38+AV49+AV44+AV62+AV67</f>
        <v>0</v>
      </c>
      <c r="AW19" s="37">
        <f t="shared" si="21"/>
        <v>959911</v>
      </c>
      <c r="AX19" s="37">
        <f>AX34+AX38+AX49+AX44+AX62+AX67</f>
        <v>0</v>
      </c>
      <c r="AY19" s="37">
        <f t="shared" si="22"/>
        <v>959911</v>
      </c>
      <c r="AZ19" s="35">
        <f>AZ34+AZ38+AZ49+AZ44+AZ62+AZ67</f>
        <v>0</v>
      </c>
      <c r="BA19" s="37">
        <f t="shared" si="23"/>
        <v>959911</v>
      </c>
      <c r="BB19" s="37">
        <f>BB34+BB38+BB49+BB44+BB62+BB67</f>
        <v>0</v>
      </c>
      <c r="BC19" s="35">
        <f t="shared" si="24"/>
        <v>959911</v>
      </c>
      <c r="BD19" s="37">
        <f t="shared" si="49"/>
        <v>0</v>
      </c>
      <c r="BE19" s="37">
        <f>BE34+BE38+BE49+BE44+BE62+BE67</f>
        <v>0</v>
      </c>
      <c r="BF19" s="37">
        <f t="shared" si="25"/>
        <v>0</v>
      </c>
      <c r="BG19" s="37">
        <f>BG34+BG38+BG49+BG44+BG62+BG67</f>
        <v>0</v>
      </c>
      <c r="BH19" s="37">
        <f t="shared" si="26"/>
        <v>0</v>
      </c>
      <c r="BI19" s="37">
        <f>BI34+BI38+BI49+BI44+BI62+BI67</f>
        <v>0</v>
      </c>
      <c r="BJ19" s="37">
        <f t="shared" si="27"/>
        <v>0</v>
      </c>
      <c r="BK19" s="37">
        <f>BK34+BK38+BK49+BK44+BK62+BK67</f>
        <v>0</v>
      </c>
      <c r="BL19" s="37">
        <f t="shared" si="28"/>
        <v>0</v>
      </c>
      <c r="BM19" s="37">
        <f>BM34+BM38+BM49+BM44+BM62+BM67</f>
        <v>0</v>
      </c>
      <c r="BN19" s="37">
        <f t="shared" si="29"/>
        <v>0</v>
      </c>
      <c r="BO19" s="37">
        <f>BO34+BO38+BO49+BO44+BO62+BO67</f>
        <v>0</v>
      </c>
      <c r="BP19" s="37">
        <f t="shared" si="30"/>
        <v>0</v>
      </c>
      <c r="BQ19" s="37">
        <f>BQ34+BQ38+BQ49+BQ44+BQ62+BQ67</f>
        <v>0</v>
      </c>
      <c r="BR19" s="37">
        <f t="shared" si="31"/>
        <v>0</v>
      </c>
      <c r="BS19" s="35">
        <f>BS34+BS38+BS49+BS44+BS62+BS67</f>
        <v>0</v>
      </c>
      <c r="BT19" s="37">
        <f t="shared" si="32"/>
        <v>0</v>
      </c>
      <c r="BU19" s="35">
        <f>BU34+BU38+BU49+BU44+BU62+BU67</f>
        <v>0</v>
      </c>
      <c r="BV19" s="37">
        <f t="shared" si="33"/>
        <v>0</v>
      </c>
      <c r="BW19" s="37">
        <f>BW34+BW38+BW49+BW44+BW62+BW67</f>
        <v>0</v>
      </c>
      <c r="BX19" s="35">
        <f t="shared" si="34"/>
        <v>0</v>
      </c>
      <c r="BY19" s="31"/>
      <c r="BZ19" s="24"/>
      <c r="CA19" s="11"/>
    </row>
    <row r="20" spans="1:79" x14ac:dyDescent="0.3">
      <c r="A20" s="1"/>
      <c r="B20" s="106" t="s">
        <v>375</v>
      </c>
      <c r="C20" s="7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>
        <f>AA29</f>
        <v>13019.334999999999</v>
      </c>
      <c r="AB20" s="37">
        <f t="shared" si="46"/>
        <v>13019.334999999999</v>
      </c>
      <c r="AC20" s="35">
        <f>AC29</f>
        <v>0</v>
      </c>
      <c r="AD20" s="37">
        <f t="shared" si="47"/>
        <v>13019.334999999999</v>
      </c>
      <c r="AE20" s="37">
        <f>AE29</f>
        <v>0</v>
      </c>
      <c r="AF20" s="35">
        <f t="shared" si="48"/>
        <v>13019.334999999999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>
        <f t="shared" si="22"/>
        <v>0</v>
      </c>
      <c r="AZ20" s="35"/>
      <c r="BA20" s="37">
        <f t="shared" si="23"/>
        <v>0</v>
      </c>
      <c r="BB20" s="37"/>
      <c r="BC20" s="35">
        <f t="shared" si="24"/>
        <v>0</v>
      </c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5"/>
      <c r="BT20" s="37">
        <f t="shared" si="32"/>
        <v>0</v>
      </c>
      <c r="BU20" s="35"/>
      <c r="BV20" s="37">
        <f t="shared" si="33"/>
        <v>0</v>
      </c>
      <c r="BW20" s="37"/>
      <c r="BX20" s="35">
        <f t="shared" si="34"/>
        <v>0</v>
      </c>
      <c r="BY20" s="31"/>
      <c r="BZ20" s="24"/>
      <c r="CA20" s="11"/>
    </row>
    <row r="21" spans="1:79" ht="75" x14ac:dyDescent="0.3">
      <c r="A21" s="1" t="s">
        <v>43</v>
      </c>
      <c r="B21" s="59" t="s">
        <v>42</v>
      </c>
      <c r="C21" s="59" t="s">
        <v>32</v>
      </c>
      <c r="D21" s="34">
        <v>0</v>
      </c>
      <c r="E21" s="35"/>
      <c r="F21" s="35">
        <f t="shared" si="0"/>
        <v>0</v>
      </c>
      <c r="G21" s="35"/>
      <c r="H21" s="35">
        <f t="shared" si="36"/>
        <v>0</v>
      </c>
      <c r="I21" s="35"/>
      <c r="J21" s="35">
        <f t="shared" si="37"/>
        <v>0</v>
      </c>
      <c r="K21" s="35"/>
      <c r="L21" s="35">
        <f t="shared" si="38"/>
        <v>0</v>
      </c>
      <c r="M21" s="35"/>
      <c r="N21" s="35">
        <f t="shared" si="39"/>
        <v>0</v>
      </c>
      <c r="O21" s="78"/>
      <c r="P21" s="35">
        <f t="shared" si="40"/>
        <v>0</v>
      </c>
      <c r="Q21" s="35"/>
      <c r="R21" s="35">
        <f t="shared" si="41"/>
        <v>0</v>
      </c>
      <c r="S21" s="35"/>
      <c r="T21" s="35">
        <f t="shared" si="42"/>
        <v>0</v>
      </c>
      <c r="U21" s="35"/>
      <c r="V21" s="35">
        <f t="shared" si="43"/>
        <v>0</v>
      </c>
      <c r="W21" s="35"/>
      <c r="X21" s="35">
        <f t="shared" si="44"/>
        <v>0</v>
      </c>
      <c r="Y21" s="35"/>
      <c r="Z21" s="35">
        <f t="shared" si="45"/>
        <v>0</v>
      </c>
      <c r="AA21" s="35"/>
      <c r="AB21" s="35">
        <f t="shared" si="46"/>
        <v>0</v>
      </c>
      <c r="AC21" s="35"/>
      <c r="AD21" s="35">
        <f t="shared" si="47"/>
        <v>0</v>
      </c>
      <c r="AE21" s="46"/>
      <c r="AF21" s="35">
        <f t="shared" si="48"/>
        <v>0</v>
      </c>
      <c r="AG21" s="35">
        <v>115641.5</v>
      </c>
      <c r="AH21" s="35">
        <v>-104664.71</v>
      </c>
      <c r="AI21" s="35">
        <f t="shared" si="14"/>
        <v>10976.789999999994</v>
      </c>
      <c r="AJ21" s="35"/>
      <c r="AK21" s="35">
        <f t="shared" si="15"/>
        <v>10976.789999999994</v>
      </c>
      <c r="AL21" s="35"/>
      <c r="AM21" s="35">
        <f t="shared" si="16"/>
        <v>10976.789999999994</v>
      </c>
      <c r="AN21" s="35"/>
      <c r="AO21" s="35">
        <f t="shared" si="17"/>
        <v>10976.789999999994</v>
      </c>
      <c r="AP21" s="35"/>
      <c r="AQ21" s="35">
        <f t="shared" si="18"/>
        <v>10976.789999999994</v>
      </c>
      <c r="AR21" s="35"/>
      <c r="AS21" s="35">
        <f t="shared" si="19"/>
        <v>10976.789999999994</v>
      </c>
      <c r="AT21" s="35"/>
      <c r="AU21" s="35">
        <f t="shared" si="20"/>
        <v>10976.789999999994</v>
      </c>
      <c r="AV21" s="35"/>
      <c r="AW21" s="35">
        <f t="shared" si="21"/>
        <v>10976.789999999994</v>
      </c>
      <c r="AX21" s="35"/>
      <c r="AY21" s="35">
        <f t="shared" si="22"/>
        <v>10976.789999999994</v>
      </c>
      <c r="AZ21" s="35"/>
      <c r="BA21" s="35">
        <f t="shared" si="23"/>
        <v>10976.789999999994</v>
      </c>
      <c r="BB21" s="46"/>
      <c r="BC21" s="35">
        <f t="shared" si="24"/>
        <v>10976.789999999994</v>
      </c>
      <c r="BD21" s="35">
        <v>189254.8</v>
      </c>
      <c r="BE21" s="35">
        <v>104664.71</v>
      </c>
      <c r="BF21" s="35">
        <f t="shared" si="25"/>
        <v>293919.51</v>
      </c>
      <c r="BG21" s="35"/>
      <c r="BH21" s="35">
        <f t="shared" si="26"/>
        <v>293919.51</v>
      </c>
      <c r="BI21" s="35"/>
      <c r="BJ21" s="35">
        <f t="shared" si="27"/>
        <v>293919.51</v>
      </c>
      <c r="BK21" s="35"/>
      <c r="BL21" s="35">
        <f t="shared" si="28"/>
        <v>293919.51</v>
      </c>
      <c r="BM21" s="35"/>
      <c r="BN21" s="35">
        <f t="shared" si="29"/>
        <v>293919.51</v>
      </c>
      <c r="BO21" s="35"/>
      <c r="BP21" s="35">
        <f t="shared" si="30"/>
        <v>293919.51</v>
      </c>
      <c r="BQ21" s="35"/>
      <c r="BR21" s="35">
        <f t="shared" si="31"/>
        <v>293919.51</v>
      </c>
      <c r="BS21" s="35"/>
      <c r="BT21" s="35">
        <f t="shared" si="32"/>
        <v>293919.51</v>
      </c>
      <c r="BU21" s="35"/>
      <c r="BV21" s="35">
        <f t="shared" si="33"/>
        <v>293919.51</v>
      </c>
      <c r="BW21" s="46"/>
      <c r="BX21" s="35">
        <f t="shared" si="34"/>
        <v>293919.51</v>
      </c>
      <c r="BY21" s="29" t="s">
        <v>193</v>
      </c>
      <c r="CA21" s="11"/>
    </row>
    <row r="22" spans="1:79" ht="56.25" x14ac:dyDescent="0.3">
      <c r="A22" s="1" t="s">
        <v>44</v>
      </c>
      <c r="B22" s="59" t="s">
        <v>45</v>
      </c>
      <c r="C22" s="59" t="s">
        <v>32</v>
      </c>
      <c r="D22" s="34">
        <v>0</v>
      </c>
      <c r="E22" s="35"/>
      <c r="F22" s="35">
        <f t="shared" si="0"/>
        <v>0</v>
      </c>
      <c r="G22" s="35"/>
      <c r="H22" s="35">
        <f t="shared" si="36"/>
        <v>0</v>
      </c>
      <c r="I22" s="35"/>
      <c r="J22" s="35">
        <f t="shared" si="37"/>
        <v>0</v>
      </c>
      <c r="K22" s="35"/>
      <c r="L22" s="35">
        <f t="shared" si="38"/>
        <v>0</v>
      </c>
      <c r="M22" s="35"/>
      <c r="N22" s="35">
        <f t="shared" si="39"/>
        <v>0</v>
      </c>
      <c r="O22" s="78"/>
      <c r="P22" s="35">
        <f t="shared" si="40"/>
        <v>0</v>
      </c>
      <c r="Q22" s="35"/>
      <c r="R22" s="35">
        <f t="shared" si="41"/>
        <v>0</v>
      </c>
      <c r="S22" s="35"/>
      <c r="T22" s="35">
        <f t="shared" si="42"/>
        <v>0</v>
      </c>
      <c r="U22" s="35"/>
      <c r="V22" s="35">
        <f t="shared" si="43"/>
        <v>0</v>
      </c>
      <c r="W22" s="35"/>
      <c r="X22" s="35">
        <f t="shared" si="44"/>
        <v>0</v>
      </c>
      <c r="Y22" s="35"/>
      <c r="Z22" s="35">
        <f t="shared" si="45"/>
        <v>0</v>
      </c>
      <c r="AA22" s="35"/>
      <c r="AB22" s="35">
        <f t="shared" si="46"/>
        <v>0</v>
      </c>
      <c r="AC22" s="35"/>
      <c r="AD22" s="35">
        <f t="shared" si="47"/>
        <v>0</v>
      </c>
      <c r="AE22" s="46"/>
      <c r="AF22" s="35">
        <f t="shared" si="48"/>
        <v>0</v>
      </c>
      <c r="AG22" s="35">
        <v>5984</v>
      </c>
      <c r="AH22" s="35"/>
      <c r="AI22" s="35">
        <f t="shared" si="14"/>
        <v>5984</v>
      </c>
      <c r="AJ22" s="35"/>
      <c r="AK22" s="35">
        <f t="shared" si="15"/>
        <v>5984</v>
      </c>
      <c r="AL22" s="35"/>
      <c r="AM22" s="35">
        <f t="shared" si="16"/>
        <v>5984</v>
      </c>
      <c r="AN22" s="35"/>
      <c r="AO22" s="35">
        <f t="shared" si="17"/>
        <v>5984</v>
      </c>
      <c r="AP22" s="35"/>
      <c r="AQ22" s="35">
        <f t="shared" si="18"/>
        <v>5984</v>
      </c>
      <c r="AR22" s="35"/>
      <c r="AS22" s="35">
        <f t="shared" si="19"/>
        <v>5984</v>
      </c>
      <c r="AT22" s="35"/>
      <c r="AU22" s="35">
        <f t="shared" si="20"/>
        <v>5984</v>
      </c>
      <c r="AV22" s="35"/>
      <c r="AW22" s="35">
        <f t="shared" si="21"/>
        <v>5984</v>
      </c>
      <c r="AX22" s="35"/>
      <c r="AY22" s="35">
        <f t="shared" si="22"/>
        <v>5984</v>
      </c>
      <c r="AZ22" s="35"/>
      <c r="BA22" s="35">
        <f t="shared" si="23"/>
        <v>5984</v>
      </c>
      <c r="BB22" s="46"/>
      <c r="BC22" s="35">
        <f t="shared" si="24"/>
        <v>5984</v>
      </c>
      <c r="BD22" s="35">
        <v>0</v>
      </c>
      <c r="BE22" s="35"/>
      <c r="BF22" s="35">
        <f t="shared" si="25"/>
        <v>0</v>
      </c>
      <c r="BG22" s="35"/>
      <c r="BH22" s="35">
        <f t="shared" si="26"/>
        <v>0</v>
      </c>
      <c r="BI22" s="35"/>
      <c r="BJ22" s="35">
        <f t="shared" si="27"/>
        <v>0</v>
      </c>
      <c r="BK22" s="35"/>
      <c r="BL22" s="35">
        <f t="shared" si="28"/>
        <v>0</v>
      </c>
      <c r="BM22" s="35"/>
      <c r="BN22" s="35">
        <f t="shared" si="29"/>
        <v>0</v>
      </c>
      <c r="BO22" s="35"/>
      <c r="BP22" s="35">
        <f t="shared" si="30"/>
        <v>0</v>
      </c>
      <c r="BQ22" s="35"/>
      <c r="BR22" s="35">
        <f t="shared" si="31"/>
        <v>0</v>
      </c>
      <c r="BS22" s="35"/>
      <c r="BT22" s="35">
        <f t="shared" si="32"/>
        <v>0</v>
      </c>
      <c r="BU22" s="35"/>
      <c r="BV22" s="35">
        <f t="shared" si="33"/>
        <v>0</v>
      </c>
      <c r="BW22" s="46"/>
      <c r="BX22" s="35">
        <f t="shared" si="34"/>
        <v>0</v>
      </c>
      <c r="BY22" s="29" t="s">
        <v>194</v>
      </c>
      <c r="CA22" s="11"/>
    </row>
    <row r="23" spans="1:79" ht="56.25" x14ac:dyDescent="0.3">
      <c r="A23" s="1" t="s">
        <v>67</v>
      </c>
      <c r="B23" s="106" t="s">
        <v>46</v>
      </c>
      <c r="C23" s="59" t="s">
        <v>32</v>
      </c>
      <c r="D23" s="34">
        <v>0</v>
      </c>
      <c r="E23" s="35"/>
      <c r="F23" s="35">
        <f t="shared" si="0"/>
        <v>0</v>
      </c>
      <c r="G23" s="35"/>
      <c r="H23" s="35">
        <f t="shared" si="36"/>
        <v>0</v>
      </c>
      <c r="I23" s="35"/>
      <c r="J23" s="35">
        <f t="shared" si="37"/>
        <v>0</v>
      </c>
      <c r="K23" s="35"/>
      <c r="L23" s="35">
        <f t="shared" si="38"/>
        <v>0</v>
      </c>
      <c r="M23" s="35"/>
      <c r="N23" s="35">
        <f t="shared" si="39"/>
        <v>0</v>
      </c>
      <c r="O23" s="78"/>
      <c r="P23" s="35">
        <f t="shared" si="40"/>
        <v>0</v>
      </c>
      <c r="Q23" s="35"/>
      <c r="R23" s="35">
        <f t="shared" si="41"/>
        <v>0</v>
      </c>
      <c r="S23" s="35"/>
      <c r="T23" s="35">
        <f t="shared" si="42"/>
        <v>0</v>
      </c>
      <c r="U23" s="35"/>
      <c r="V23" s="35">
        <f t="shared" si="43"/>
        <v>0</v>
      </c>
      <c r="W23" s="35"/>
      <c r="X23" s="35">
        <f t="shared" si="44"/>
        <v>0</v>
      </c>
      <c r="Y23" s="35"/>
      <c r="Z23" s="35">
        <f t="shared" si="45"/>
        <v>0</v>
      </c>
      <c r="AA23" s="35"/>
      <c r="AB23" s="35">
        <f t="shared" si="46"/>
        <v>0</v>
      </c>
      <c r="AC23" s="35"/>
      <c r="AD23" s="35">
        <f t="shared" si="47"/>
        <v>0</v>
      </c>
      <c r="AE23" s="46"/>
      <c r="AF23" s="35">
        <f t="shared" si="48"/>
        <v>0</v>
      </c>
      <c r="AG23" s="35">
        <v>6874.9</v>
      </c>
      <c r="AH23" s="35"/>
      <c r="AI23" s="35">
        <f t="shared" si="14"/>
        <v>6874.9</v>
      </c>
      <c r="AJ23" s="35"/>
      <c r="AK23" s="35">
        <f t="shared" si="15"/>
        <v>6874.9</v>
      </c>
      <c r="AL23" s="35"/>
      <c r="AM23" s="35">
        <f t="shared" si="16"/>
        <v>6874.9</v>
      </c>
      <c r="AN23" s="35"/>
      <c r="AO23" s="35">
        <f t="shared" si="17"/>
        <v>6874.9</v>
      </c>
      <c r="AP23" s="35"/>
      <c r="AQ23" s="35">
        <f t="shared" si="18"/>
        <v>6874.9</v>
      </c>
      <c r="AR23" s="35"/>
      <c r="AS23" s="35">
        <f t="shared" si="19"/>
        <v>6874.9</v>
      </c>
      <c r="AT23" s="35"/>
      <c r="AU23" s="35">
        <f t="shared" si="20"/>
        <v>6874.9</v>
      </c>
      <c r="AV23" s="35"/>
      <c r="AW23" s="35">
        <f t="shared" si="21"/>
        <v>6874.9</v>
      </c>
      <c r="AX23" s="35"/>
      <c r="AY23" s="35">
        <f t="shared" si="22"/>
        <v>6874.9</v>
      </c>
      <c r="AZ23" s="35"/>
      <c r="BA23" s="35">
        <f t="shared" si="23"/>
        <v>6874.9</v>
      </c>
      <c r="BB23" s="46"/>
      <c r="BC23" s="35">
        <f t="shared" si="24"/>
        <v>6874.9</v>
      </c>
      <c r="BD23" s="35">
        <v>0</v>
      </c>
      <c r="BE23" s="35"/>
      <c r="BF23" s="35">
        <f t="shared" si="25"/>
        <v>0</v>
      </c>
      <c r="BG23" s="35"/>
      <c r="BH23" s="35">
        <f t="shared" si="26"/>
        <v>0</v>
      </c>
      <c r="BI23" s="35"/>
      <c r="BJ23" s="35">
        <f t="shared" si="27"/>
        <v>0</v>
      </c>
      <c r="BK23" s="35"/>
      <c r="BL23" s="35">
        <f t="shared" si="28"/>
        <v>0</v>
      </c>
      <c r="BM23" s="35"/>
      <c r="BN23" s="35">
        <f t="shared" si="29"/>
        <v>0</v>
      </c>
      <c r="BO23" s="35"/>
      <c r="BP23" s="35">
        <f t="shared" si="30"/>
        <v>0</v>
      </c>
      <c r="BQ23" s="35"/>
      <c r="BR23" s="35">
        <f t="shared" si="31"/>
        <v>0</v>
      </c>
      <c r="BS23" s="35"/>
      <c r="BT23" s="35">
        <f t="shared" si="32"/>
        <v>0</v>
      </c>
      <c r="BU23" s="35"/>
      <c r="BV23" s="35">
        <f t="shared" si="33"/>
        <v>0</v>
      </c>
      <c r="BW23" s="46"/>
      <c r="BX23" s="35">
        <f t="shared" si="34"/>
        <v>0</v>
      </c>
      <c r="BY23" s="30" t="s">
        <v>195</v>
      </c>
      <c r="CA23" s="11"/>
    </row>
    <row r="24" spans="1:79" ht="39" hidden="1" customHeight="1" x14ac:dyDescent="0.3">
      <c r="A24" s="128" t="s">
        <v>68</v>
      </c>
      <c r="B24" s="10" t="s">
        <v>47</v>
      </c>
      <c r="C24" s="59" t="s">
        <v>11</v>
      </c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78"/>
      <c r="P24" s="35">
        <f t="shared" si="40"/>
        <v>0</v>
      </c>
      <c r="Q24" s="35"/>
      <c r="R24" s="35">
        <f t="shared" si="41"/>
        <v>0</v>
      </c>
      <c r="S24" s="35"/>
      <c r="T24" s="35">
        <f t="shared" si="42"/>
        <v>0</v>
      </c>
      <c r="U24" s="35"/>
      <c r="V24" s="35">
        <f t="shared" si="43"/>
        <v>0</v>
      </c>
      <c r="W24" s="35"/>
      <c r="X24" s="35">
        <f t="shared" si="44"/>
        <v>0</v>
      </c>
      <c r="Y24" s="35"/>
      <c r="Z24" s="35">
        <f t="shared" si="45"/>
        <v>0</v>
      </c>
      <c r="AA24" s="35"/>
      <c r="AB24" s="35">
        <f t="shared" si="46"/>
        <v>0</v>
      </c>
      <c r="AC24" s="35"/>
      <c r="AD24" s="35">
        <f t="shared" si="47"/>
        <v>0</v>
      </c>
      <c r="AE24" s="46"/>
      <c r="AF24" s="35">
        <f t="shared" si="48"/>
        <v>0</v>
      </c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>
        <f t="shared" si="18"/>
        <v>0</v>
      </c>
      <c r="AR24" s="35"/>
      <c r="AS24" s="35">
        <f t="shared" si="19"/>
        <v>0</v>
      </c>
      <c r="AT24" s="35"/>
      <c r="AU24" s="35">
        <f t="shared" si="20"/>
        <v>0</v>
      </c>
      <c r="AV24" s="35"/>
      <c r="AW24" s="35">
        <f t="shared" si="21"/>
        <v>0</v>
      </c>
      <c r="AX24" s="35"/>
      <c r="AY24" s="35">
        <f t="shared" si="22"/>
        <v>0</v>
      </c>
      <c r="AZ24" s="35"/>
      <c r="BA24" s="35">
        <f t="shared" si="23"/>
        <v>0</v>
      </c>
      <c r="BB24" s="46"/>
      <c r="BC24" s="35">
        <f t="shared" si="24"/>
        <v>0</v>
      </c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>
        <f t="shared" si="29"/>
        <v>0</v>
      </c>
      <c r="BO24" s="35"/>
      <c r="BP24" s="35">
        <f t="shared" si="30"/>
        <v>0</v>
      </c>
      <c r="BQ24" s="35"/>
      <c r="BR24" s="35">
        <f t="shared" si="31"/>
        <v>0</v>
      </c>
      <c r="BS24" s="35"/>
      <c r="BT24" s="35">
        <f t="shared" si="32"/>
        <v>0</v>
      </c>
      <c r="BU24" s="35"/>
      <c r="BV24" s="35">
        <f t="shared" si="33"/>
        <v>0</v>
      </c>
      <c r="BW24" s="46"/>
      <c r="BX24" s="35">
        <f t="shared" si="34"/>
        <v>0</v>
      </c>
      <c r="BY24" s="29" t="s">
        <v>192</v>
      </c>
      <c r="BZ24" s="23" t="s">
        <v>50</v>
      </c>
      <c r="CA24" s="11"/>
    </row>
    <row r="25" spans="1:79" ht="56.25" x14ac:dyDescent="0.3">
      <c r="A25" s="129"/>
      <c r="B25" s="10" t="s">
        <v>47</v>
      </c>
      <c r="C25" s="59" t="s">
        <v>32</v>
      </c>
      <c r="D25" s="34">
        <v>247768.1</v>
      </c>
      <c r="E25" s="35">
        <f>E27+E28</f>
        <v>-50000</v>
      </c>
      <c r="F25" s="35">
        <f t="shared" si="0"/>
        <v>197768.1</v>
      </c>
      <c r="G25" s="35">
        <f>G27+G28</f>
        <v>18098.412</v>
      </c>
      <c r="H25" s="35">
        <f t="shared" si="36"/>
        <v>215866.51200000002</v>
      </c>
      <c r="I25" s="35">
        <f>I27+I28</f>
        <v>-336.89600000000002</v>
      </c>
      <c r="J25" s="35">
        <f t="shared" si="37"/>
        <v>215529.61600000001</v>
      </c>
      <c r="K25" s="35">
        <f>K27+K28</f>
        <v>0</v>
      </c>
      <c r="L25" s="35">
        <f t="shared" si="38"/>
        <v>215529.61600000001</v>
      </c>
      <c r="M25" s="35">
        <f>M27+M28</f>
        <v>0</v>
      </c>
      <c r="N25" s="35">
        <f t="shared" si="39"/>
        <v>215529.61600000001</v>
      </c>
      <c r="O25" s="78">
        <f>O27+O28</f>
        <v>0</v>
      </c>
      <c r="P25" s="35">
        <f t="shared" si="40"/>
        <v>215529.61600000001</v>
      </c>
      <c r="Q25" s="35">
        <f>Q27+Q28</f>
        <v>0</v>
      </c>
      <c r="R25" s="35">
        <f t="shared" si="41"/>
        <v>215529.61600000001</v>
      </c>
      <c r="S25" s="35">
        <f>S27+S28</f>
        <v>-10817.415000000001</v>
      </c>
      <c r="T25" s="35">
        <f t="shared" si="42"/>
        <v>204712.201</v>
      </c>
      <c r="U25" s="35">
        <f>U27+U28</f>
        <v>0</v>
      </c>
      <c r="V25" s="35">
        <f t="shared" si="43"/>
        <v>204712.201</v>
      </c>
      <c r="W25" s="35">
        <f>W27+W28</f>
        <v>-30000</v>
      </c>
      <c r="X25" s="35">
        <f t="shared" si="44"/>
        <v>174712.201</v>
      </c>
      <c r="Y25" s="35">
        <f>Y27+Y28</f>
        <v>0</v>
      </c>
      <c r="Z25" s="35">
        <f t="shared" si="45"/>
        <v>174712.201</v>
      </c>
      <c r="AA25" s="35">
        <f>AA27+AA28+AA29</f>
        <v>5628.77</v>
      </c>
      <c r="AB25" s="35">
        <f t="shared" si="46"/>
        <v>180340.97099999999</v>
      </c>
      <c r="AC25" s="35">
        <f>AC27+AC28+AC29</f>
        <v>0</v>
      </c>
      <c r="AD25" s="35">
        <f t="shared" si="47"/>
        <v>180340.97099999999</v>
      </c>
      <c r="AE25" s="46">
        <f>AE27+AE28+AE29</f>
        <v>0</v>
      </c>
      <c r="AF25" s="35">
        <f t="shared" si="48"/>
        <v>180340.97099999999</v>
      </c>
      <c r="AG25" s="35">
        <v>115826.9</v>
      </c>
      <c r="AH25" s="35">
        <f>AH27+AH28</f>
        <v>50000</v>
      </c>
      <c r="AI25" s="35">
        <f t="shared" si="14"/>
        <v>165826.9</v>
      </c>
      <c r="AJ25" s="35">
        <f>AJ27+AJ28</f>
        <v>0</v>
      </c>
      <c r="AK25" s="35">
        <f t="shared" si="15"/>
        <v>165826.9</v>
      </c>
      <c r="AL25" s="35">
        <f>AL27+AL28</f>
        <v>0</v>
      </c>
      <c r="AM25" s="35">
        <f t="shared" si="16"/>
        <v>165826.9</v>
      </c>
      <c r="AN25" s="35">
        <f>AN27+AN28</f>
        <v>0</v>
      </c>
      <c r="AO25" s="35">
        <f t="shared" si="17"/>
        <v>165826.9</v>
      </c>
      <c r="AP25" s="35">
        <f>AP27+AP28</f>
        <v>0</v>
      </c>
      <c r="AQ25" s="35">
        <f t="shared" si="18"/>
        <v>165826.9</v>
      </c>
      <c r="AR25" s="35">
        <f>AR27+AR28</f>
        <v>0</v>
      </c>
      <c r="AS25" s="35">
        <f t="shared" si="19"/>
        <v>165826.9</v>
      </c>
      <c r="AT25" s="35">
        <f>AT27+AT28</f>
        <v>30000</v>
      </c>
      <c r="AU25" s="35">
        <f t="shared" si="20"/>
        <v>195826.9</v>
      </c>
      <c r="AV25" s="35">
        <f>AV27+AV28</f>
        <v>0</v>
      </c>
      <c r="AW25" s="35">
        <f t="shared" si="21"/>
        <v>195826.9</v>
      </c>
      <c r="AX25" s="35">
        <f>AX27+AX28+AX29</f>
        <v>10450.401</v>
      </c>
      <c r="AY25" s="35">
        <f t="shared" si="22"/>
        <v>206277.30100000001</v>
      </c>
      <c r="AZ25" s="35">
        <f>AZ27+AZ28+AZ29</f>
        <v>0</v>
      </c>
      <c r="BA25" s="35">
        <f t="shared" si="23"/>
        <v>206277.30100000001</v>
      </c>
      <c r="BB25" s="46">
        <f>BB27+BB28+BB29</f>
        <v>0</v>
      </c>
      <c r="BC25" s="35">
        <f t="shared" si="24"/>
        <v>206277.30100000001</v>
      </c>
      <c r="BD25" s="35">
        <v>0</v>
      </c>
      <c r="BE25" s="35"/>
      <c r="BF25" s="35">
        <f t="shared" si="25"/>
        <v>0</v>
      </c>
      <c r="BG25" s="35"/>
      <c r="BH25" s="35">
        <f t="shared" si="26"/>
        <v>0</v>
      </c>
      <c r="BI25" s="35"/>
      <c r="BJ25" s="35">
        <f t="shared" si="27"/>
        <v>0</v>
      </c>
      <c r="BK25" s="35"/>
      <c r="BL25" s="35">
        <f t="shared" si="28"/>
        <v>0</v>
      </c>
      <c r="BM25" s="35"/>
      <c r="BN25" s="35">
        <f t="shared" si="29"/>
        <v>0</v>
      </c>
      <c r="BO25" s="35"/>
      <c r="BP25" s="35">
        <f t="shared" si="30"/>
        <v>0</v>
      </c>
      <c r="BQ25" s="35"/>
      <c r="BR25" s="35">
        <f t="shared" si="31"/>
        <v>0</v>
      </c>
      <c r="BS25" s="35">
        <f>BS27+BS28+BS29</f>
        <v>0</v>
      </c>
      <c r="BT25" s="35">
        <f t="shared" si="32"/>
        <v>0</v>
      </c>
      <c r="BU25" s="35">
        <f>BU27+BU28+BU29</f>
        <v>0</v>
      </c>
      <c r="BV25" s="35">
        <f t="shared" si="33"/>
        <v>0</v>
      </c>
      <c r="BW25" s="46">
        <f>BW27+BW28+BW29</f>
        <v>0</v>
      </c>
      <c r="BX25" s="35">
        <f t="shared" si="34"/>
        <v>0</v>
      </c>
      <c r="BY25" s="29"/>
      <c r="CA25" s="11"/>
    </row>
    <row r="26" spans="1:79" x14ac:dyDescent="0.3">
      <c r="A26" s="1"/>
      <c r="B26" s="7" t="s">
        <v>5</v>
      </c>
      <c r="C26" s="59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78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46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46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46"/>
      <c r="BX26" s="35"/>
      <c r="BY26" s="29"/>
      <c r="CA26" s="11"/>
    </row>
    <row r="27" spans="1:79" hidden="1" x14ac:dyDescent="0.3">
      <c r="A27" s="1"/>
      <c r="B27" s="7" t="s">
        <v>6</v>
      </c>
      <c r="C27" s="43"/>
      <c r="D27" s="34">
        <v>247768.1</v>
      </c>
      <c r="E27" s="35">
        <v>-50000</v>
      </c>
      <c r="F27" s="35">
        <f t="shared" si="0"/>
        <v>197768.1</v>
      </c>
      <c r="G27" s="35">
        <f>17761.516+336.896</f>
        <v>18098.412</v>
      </c>
      <c r="H27" s="35">
        <f t="shared" ref="H27:H30" si="50">F27+G27</f>
        <v>215866.51200000002</v>
      </c>
      <c r="I27" s="35">
        <v>-336.89600000000002</v>
      </c>
      <c r="J27" s="35">
        <f t="shared" ref="J27:J30" si="51">H27+I27</f>
        <v>215529.61600000001</v>
      </c>
      <c r="K27" s="35"/>
      <c r="L27" s="35">
        <f t="shared" ref="L27:L30" si="52">J27+K27</f>
        <v>215529.61600000001</v>
      </c>
      <c r="M27" s="35"/>
      <c r="N27" s="35">
        <f t="shared" ref="N27:N30" si="53">L27+M27</f>
        <v>215529.61600000001</v>
      </c>
      <c r="O27" s="78"/>
      <c r="P27" s="35">
        <f t="shared" ref="P27:P30" si="54">N27+O27</f>
        <v>215529.61600000001</v>
      </c>
      <c r="Q27" s="35"/>
      <c r="R27" s="35">
        <f t="shared" ref="R27:R30" si="55">P27+Q27</f>
        <v>215529.61600000001</v>
      </c>
      <c r="S27" s="35">
        <v>-10817.415000000001</v>
      </c>
      <c r="T27" s="35">
        <f t="shared" ref="T27:T30" si="56">R27+S27</f>
        <v>204712.201</v>
      </c>
      <c r="U27" s="35"/>
      <c r="V27" s="35">
        <f t="shared" ref="V27:V30" si="57">T27+U27</f>
        <v>204712.201</v>
      </c>
      <c r="W27" s="35">
        <v>-30000</v>
      </c>
      <c r="X27" s="35">
        <f t="shared" ref="X27:X30" si="58">V27+W27</f>
        <v>174712.201</v>
      </c>
      <c r="Y27" s="35"/>
      <c r="Z27" s="35">
        <f t="shared" ref="Z27:Z30" si="59">X27+Y27</f>
        <v>174712.201</v>
      </c>
      <c r="AA27" s="35">
        <f>-13019.335+5628.77</f>
        <v>-7390.5649999999987</v>
      </c>
      <c r="AB27" s="35">
        <f t="shared" ref="AB27:AB30" si="60">Z27+AA27</f>
        <v>167321.636</v>
      </c>
      <c r="AC27" s="35"/>
      <c r="AD27" s="35">
        <f t="shared" ref="AD27:AD30" si="61">AB27+AC27</f>
        <v>167321.636</v>
      </c>
      <c r="AE27" s="46"/>
      <c r="AF27" s="35">
        <f t="shared" ref="AF27:AF30" si="62">AD27+AE27</f>
        <v>167321.636</v>
      </c>
      <c r="AG27" s="35">
        <v>115826.9</v>
      </c>
      <c r="AH27" s="35">
        <f>50000-14277.6</f>
        <v>35722.400000000001</v>
      </c>
      <c r="AI27" s="35">
        <f t="shared" si="14"/>
        <v>151549.29999999999</v>
      </c>
      <c r="AJ27" s="35"/>
      <c r="AK27" s="35">
        <f t="shared" ref="AK27:AK30" si="63">AI27+AJ27</f>
        <v>151549.29999999999</v>
      </c>
      <c r="AL27" s="35"/>
      <c r="AM27" s="35">
        <f t="shared" ref="AM27:AM30" si="64">AK27+AL27</f>
        <v>151549.29999999999</v>
      </c>
      <c r="AN27" s="35"/>
      <c r="AO27" s="35">
        <f t="shared" ref="AO27:AO30" si="65">AM27+AN27</f>
        <v>151549.29999999999</v>
      </c>
      <c r="AP27" s="35"/>
      <c r="AQ27" s="35">
        <f t="shared" ref="AQ27:AQ30" si="66">AO27+AP27</f>
        <v>151549.29999999999</v>
      </c>
      <c r="AR27" s="35"/>
      <c r="AS27" s="35">
        <f t="shared" ref="AS27:AS30" si="67">AQ27+AR27</f>
        <v>151549.29999999999</v>
      </c>
      <c r="AT27" s="35">
        <v>30000</v>
      </c>
      <c r="AU27" s="35">
        <f t="shared" ref="AU27:AU30" si="68">AS27+AT27</f>
        <v>181549.3</v>
      </c>
      <c r="AV27" s="35"/>
      <c r="AW27" s="35">
        <f t="shared" ref="AW27:AW30" si="69">AU27+AV27</f>
        <v>181549.3</v>
      </c>
      <c r="AX27" s="35">
        <v>10450.401</v>
      </c>
      <c r="AY27" s="35">
        <f t="shared" ref="AY27:AY30" si="70">AW27+AX27</f>
        <v>191999.701</v>
      </c>
      <c r="AZ27" s="35"/>
      <c r="BA27" s="35">
        <f t="shared" ref="BA27:BA30" si="71">AY27+AZ27</f>
        <v>191999.701</v>
      </c>
      <c r="BB27" s="46"/>
      <c r="BC27" s="35">
        <f t="shared" ref="BC27:BC30" si="72">BA27+BB27</f>
        <v>191999.701</v>
      </c>
      <c r="BD27" s="35"/>
      <c r="BE27" s="35"/>
      <c r="BF27" s="35">
        <f t="shared" si="25"/>
        <v>0</v>
      </c>
      <c r="BG27" s="35"/>
      <c r="BH27" s="35">
        <f t="shared" ref="BH27:BH30" si="73">BF27+BG27</f>
        <v>0</v>
      </c>
      <c r="BI27" s="35"/>
      <c r="BJ27" s="35">
        <f t="shared" ref="BJ27:BJ30" si="74">BH27+BI27</f>
        <v>0</v>
      </c>
      <c r="BK27" s="35"/>
      <c r="BL27" s="35">
        <f t="shared" ref="BL27:BL30" si="75">BJ27+BK27</f>
        <v>0</v>
      </c>
      <c r="BM27" s="35"/>
      <c r="BN27" s="35">
        <f t="shared" ref="BN27:BN30" si="76">BL27+BM27</f>
        <v>0</v>
      </c>
      <c r="BO27" s="35"/>
      <c r="BP27" s="35">
        <f t="shared" ref="BP27:BP30" si="77">BN27+BO27</f>
        <v>0</v>
      </c>
      <c r="BQ27" s="35"/>
      <c r="BR27" s="35">
        <f t="shared" ref="BR27:BR30" si="78">BP27+BQ27</f>
        <v>0</v>
      </c>
      <c r="BS27" s="35"/>
      <c r="BT27" s="35">
        <f t="shared" ref="BT27:BT30" si="79">BR27+BS27</f>
        <v>0</v>
      </c>
      <c r="BU27" s="35"/>
      <c r="BV27" s="35">
        <f t="shared" ref="BV27:BV30" si="80">BT27+BU27</f>
        <v>0</v>
      </c>
      <c r="BW27" s="46"/>
      <c r="BX27" s="35">
        <f t="shared" ref="BX27:BX30" si="81">BV27+BW27</f>
        <v>0</v>
      </c>
      <c r="BY27" s="29" t="s">
        <v>192</v>
      </c>
      <c r="BZ27" s="23" t="s">
        <v>50</v>
      </c>
      <c r="CA27" s="11"/>
    </row>
    <row r="28" spans="1:79" x14ac:dyDescent="0.3">
      <c r="A28" s="1"/>
      <c r="B28" s="59" t="s">
        <v>12</v>
      </c>
      <c r="C28" s="59"/>
      <c r="D28" s="34"/>
      <c r="E28" s="35"/>
      <c r="F28" s="35">
        <f t="shared" si="0"/>
        <v>0</v>
      </c>
      <c r="G28" s="35"/>
      <c r="H28" s="35">
        <f t="shared" si="50"/>
        <v>0</v>
      </c>
      <c r="I28" s="35"/>
      <c r="J28" s="35">
        <f t="shared" si="51"/>
        <v>0</v>
      </c>
      <c r="K28" s="35"/>
      <c r="L28" s="35">
        <f t="shared" si="52"/>
        <v>0</v>
      </c>
      <c r="M28" s="35"/>
      <c r="N28" s="35">
        <f t="shared" si="53"/>
        <v>0</v>
      </c>
      <c r="O28" s="78"/>
      <c r="P28" s="35">
        <f t="shared" si="54"/>
        <v>0</v>
      </c>
      <c r="Q28" s="35"/>
      <c r="R28" s="35">
        <f t="shared" si="55"/>
        <v>0</v>
      </c>
      <c r="S28" s="35"/>
      <c r="T28" s="35">
        <f t="shared" si="56"/>
        <v>0</v>
      </c>
      <c r="U28" s="35"/>
      <c r="V28" s="35">
        <f t="shared" si="57"/>
        <v>0</v>
      </c>
      <c r="W28" s="35"/>
      <c r="X28" s="35">
        <f t="shared" si="58"/>
        <v>0</v>
      </c>
      <c r="Y28" s="35"/>
      <c r="Z28" s="35">
        <f t="shared" si="59"/>
        <v>0</v>
      </c>
      <c r="AA28" s="35"/>
      <c r="AB28" s="35">
        <f t="shared" si="60"/>
        <v>0</v>
      </c>
      <c r="AC28" s="35"/>
      <c r="AD28" s="35">
        <f t="shared" si="61"/>
        <v>0</v>
      </c>
      <c r="AE28" s="46"/>
      <c r="AF28" s="35">
        <f t="shared" si="62"/>
        <v>0</v>
      </c>
      <c r="AG28" s="35"/>
      <c r="AH28" s="35">
        <v>14277.6</v>
      </c>
      <c r="AI28" s="35">
        <f t="shared" si="14"/>
        <v>14277.6</v>
      </c>
      <c r="AJ28" s="35"/>
      <c r="AK28" s="35">
        <f t="shared" si="63"/>
        <v>14277.6</v>
      </c>
      <c r="AL28" s="35"/>
      <c r="AM28" s="35">
        <f t="shared" si="64"/>
        <v>14277.6</v>
      </c>
      <c r="AN28" s="35"/>
      <c r="AO28" s="35">
        <f t="shared" si="65"/>
        <v>14277.6</v>
      </c>
      <c r="AP28" s="35"/>
      <c r="AQ28" s="35">
        <f t="shared" si="66"/>
        <v>14277.6</v>
      </c>
      <c r="AR28" s="35"/>
      <c r="AS28" s="35">
        <f t="shared" si="67"/>
        <v>14277.6</v>
      </c>
      <c r="AT28" s="35"/>
      <c r="AU28" s="35">
        <f t="shared" si="68"/>
        <v>14277.6</v>
      </c>
      <c r="AV28" s="35"/>
      <c r="AW28" s="35">
        <f t="shared" si="69"/>
        <v>14277.6</v>
      </c>
      <c r="AX28" s="35"/>
      <c r="AY28" s="35">
        <f t="shared" si="70"/>
        <v>14277.6</v>
      </c>
      <c r="AZ28" s="35"/>
      <c r="BA28" s="35">
        <f t="shared" si="71"/>
        <v>14277.6</v>
      </c>
      <c r="BB28" s="46"/>
      <c r="BC28" s="35">
        <f t="shared" si="72"/>
        <v>14277.6</v>
      </c>
      <c r="BD28" s="35"/>
      <c r="BE28" s="35"/>
      <c r="BF28" s="35">
        <f t="shared" si="25"/>
        <v>0</v>
      </c>
      <c r="BG28" s="35"/>
      <c r="BH28" s="35">
        <f t="shared" si="73"/>
        <v>0</v>
      </c>
      <c r="BI28" s="35"/>
      <c r="BJ28" s="35">
        <f t="shared" si="74"/>
        <v>0</v>
      </c>
      <c r="BK28" s="35"/>
      <c r="BL28" s="35">
        <f t="shared" si="75"/>
        <v>0</v>
      </c>
      <c r="BM28" s="35"/>
      <c r="BN28" s="35">
        <f t="shared" si="76"/>
        <v>0</v>
      </c>
      <c r="BO28" s="35"/>
      <c r="BP28" s="35">
        <f t="shared" si="77"/>
        <v>0</v>
      </c>
      <c r="BQ28" s="35"/>
      <c r="BR28" s="35">
        <f t="shared" si="78"/>
        <v>0</v>
      </c>
      <c r="BS28" s="35"/>
      <c r="BT28" s="35">
        <f t="shared" si="79"/>
        <v>0</v>
      </c>
      <c r="BU28" s="35"/>
      <c r="BV28" s="35">
        <f t="shared" si="80"/>
        <v>0</v>
      </c>
      <c r="BW28" s="46"/>
      <c r="BX28" s="35">
        <f t="shared" si="81"/>
        <v>0</v>
      </c>
      <c r="BY28" s="29" t="s">
        <v>305</v>
      </c>
      <c r="CA28" s="11"/>
    </row>
    <row r="29" spans="1:79" x14ac:dyDescent="0.3">
      <c r="A29" s="1"/>
      <c r="B29" s="106" t="s">
        <v>375</v>
      </c>
      <c r="C29" s="59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78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>
        <v>13019.334999999999</v>
      </c>
      <c r="AB29" s="35">
        <f t="shared" si="60"/>
        <v>13019.334999999999</v>
      </c>
      <c r="AC29" s="35"/>
      <c r="AD29" s="35">
        <f t="shared" si="61"/>
        <v>13019.334999999999</v>
      </c>
      <c r="AE29" s="46"/>
      <c r="AF29" s="35">
        <f t="shared" si="62"/>
        <v>13019.334999999999</v>
      </c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>
        <f t="shared" si="70"/>
        <v>0</v>
      </c>
      <c r="AZ29" s="35"/>
      <c r="BA29" s="35">
        <f t="shared" si="71"/>
        <v>0</v>
      </c>
      <c r="BB29" s="46"/>
      <c r="BC29" s="35">
        <f t="shared" si="72"/>
        <v>0</v>
      </c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>
        <f t="shared" si="79"/>
        <v>0</v>
      </c>
      <c r="BU29" s="35"/>
      <c r="BV29" s="35">
        <f t="shared" si="80"/>
        <v>0</v>
      </c>
      <c r="BW29" s="46"/>
      <c r="BX29" s="35">
        <f t="shared" si="81"/>
        <v>0</v>
      </c>
      <c r="BY29" s="29" t="s">
        <v>192</v>
      </c>
      <c r="CA29" s="11"/>
    </row>
    <row r="30" spans="1:79" ht="56.25" x14ac:dyDescent="0.3">
      <c r="A30" s="1" t="s">
        <v>69</v>
      </c>
      <c r="B30" s="106" t="s">
        <v>300</v>
      </c>
      <c r="C30" s="59" t="s">
        <v>32</v>
      </c>
      <c r="D30" s="34">
        <f>D33+D34</f>
        <v>261085.09999999998</v>
      </c>
      <c r="E30" s="35">
        <f>E33+E34+E32</f>
        <v>-232632.26999999996</v>
      </c>
      <c r="F30" s="35">
        <f t="shared" si="0"/>
        <v>28452.830000000016</v>
      </c>
      <c r="G30" s="35">
        <f>G33+G34+G32</f>
        <v>-8410.0560000000005</v>
      </c>
      <c r="H30" s="35">
        <f t="shared" si="50"/>
        <v>20042.774000000016</v>
      </c>
      <c r="I30" s="35">
        <f>I33+I34+I32</f>
        <v>0</v>
      </c>
      <c r="J30" s="35">
        <f t="shared" si="51"/>
        <v>20042.774000000016</v>
      </c>
      <c r="K30" s="35">
        <f>K33+K34+K32</f>
        <v>0</v>
      </c>
      <c r="L30" s="35">
        <f t="shared" si="52"/>
        <v>20042.774000000016</v>
      </c>
      <c r="M30" s="35">
        <f>M33+M34+M32</f>
        <v>0</v>
      </c>
      <c r="N30" s="35">
        <f t="shared" si="53"/>
        <v>20042.774000000016</v>
      </c>
      <c r="O30" s="78">
        <f>O33+O34+O32</f>
        <v>0</v>
      </c>
      <c r="P30" s="35">
        <f t="shared" si="54"/>
        <v>20042.774000000016</v>
      </c>
      <c r="Q30" s="35">
        <f>Q33+Q34+Q32</f>
        <v>0</v>
      </c>
      <c r="R30" s="35">
        <f t="shared" si="55"/>
        <v>20042.774000000016</v>
      </c>
      <c r="S30" s="35">
        <f>S33+S34+S32</f>
        <v>-180</v>
      </c>
      <c r="T30" s="35">
        <f t="shared" si="56"/>
        <v>19862.774000000016</v>
      </c>
      <c r="U30" s="35">
        <f>U33+U34+U32</f>
        <v>0</v>
      </c>
      <c r="V30" s="35">
        <f t="shared" si="57"/>
        <v>19862.774000000016</v>
      </c>
      <c r="W30" s="35">
        <f>W33+W34+W32</f>
        <v>-43.262999999999998</v>
      </c>
      <c r="X30" s="35">
        <f t="shared" si="58"/>
        <v>19819.511000000017</v>
      </c>
      <c r="Y30" s="35">
        <f>Y33+Y34+Y32</f>
        <v>0</v>
      </c>
      <c r="Z30" s="35">
        <f t="shared" si="59"/>
        <v>19819.511000000017</v>
      </c>
      <c r="AA30" s="35">
        <f>AA33+AA34+AA32</f>
        <v>0</v>
      </c>
      <c r="AB30" s="35">
        <f t="shared" si="60"/>
        <v>19819.511000000017</v>
      </c>
      <c r="AC30" s="35">
        <f>AC33+AC34+AC32</f>
        <v>0</v>
      </c>
      <c r="AD30" s="35">
        <f t="shared" si="61"/>
        <v>19819.511000000017</v>
      </c>
      <c r="AE30" s="46">
        <f>AE33+AE34+AE32</f>
        <v>0</v>
      </c>
      <c r="AF30" s="35">
        <f t="shared" si="62"/>
        <v>19819.511000000017</v>
      </c>
      <c r="AG30" s="35">
        <v>0</v>
      </c>
      <c r="AH30" s="35">
        <f>AH33+AH34+AH32</f>
        <v>0</v>
      </c>
      <c r="AI30" s="35">
        <f t="shared" si="14"/>
        <v>0</v>
      </c>
      <c r="AJ30" s="35">
        <f>AJ33+AJ34+AJ32</f>
        <v>0</v>
      </c>
      <c r="AK30" s="35">
        <f t="shared" si="63"/>
        <v>0</v>
      </c>
      <c r="AL30" s="35">
        <f>AL33+AL34+AL32</f>
        <v>0</v>
      </c>
      <c r="AM30" s="35">
        <f t="shared" si="64"/>
        <v>0</v>
      </c>
      <c r="AN30" s="35">
        <f>AN33+AN34+AN32</f>
        <v>0</v>
      </c>
      <c r="AO30" s="35">
        <f t="shared" si="65"/>
        <v>0</v>
      </c>
      <c r="AP30" s="35">
        <f>AP33+AP34+AP32</f>
        <v>0</v>
      </c>
      <c r="AQ30" s="35">
        <f t="shared" si="66"/>
        <v>0</v>
      </c>
      <c r="AR30" s="35">
        <f>AR33+AR34+AR32</f>
        <v>0</v>
      </c>
      <c r="AS30" s="35">
        <f t="shared" si="67"/>
        <v>0</v>
      </c>
      <c r="AT30" s="35">
        <f>AT33+AT34+AT32</f>
        <v>0</v>
      </c>
      <c r="AU30" s="35">
        <f t="shared" si="68"/>
        <v>0</v>
      </c>
      <c r="AV30" s="35">
        <f>AV33+AV34+AV32</f>
        <v>0</v>
      </c>
      <c r="AW30" s="35">
        <f t="shared" si="69"/>
        <v>0</v>
      </c>
      <c r="AX30" s="35">
        <f>AX33+AX34+AX32</f>
        <v>0</v>
      </c>
      <c r="AY30" s="35">
        <f t="shared" si="70"/>
        <v>0</v>
      </c>
      <c r="AZ30" s="35">
        <f>AZ33+AZ34+AZ32</f>
        <v>0</v>
      </c>
      <c r="BA30" s="35">
        <f t="shared" si="71"/>
        <v>0</v>
      </c>
      <c r="BB30" s="46">
        <f>BB33+BB34+BB32</f>
        <v>0</v>
      </c>
      <c r="BC30" s="35">
        <f t="shared" si="72"/>
        <v>0</v>
      </c>
      <c r="BD30" s="35">
        <v>0</v>
      </c>
      <c r="BE30" s="35">
        <f>BE33+BE34+BE32</f>
        <v>0</v>
      </c>
      <c r="BF30" s="35">
        <f t="shared" si="25"/>
        <v>0</v>
      </c>
      <c r="BG30" s="35">
        <f>BG33+BG34+BG32</f>
        <v>0</v>
      </c>
      <c r="BH30" s="35">
        <f t="shared" si="73"/>
        <v>0</v>
      </c>
      <c r="BI30" s="35">
        <f>BI33+BI34+BI32</f>
        <v>0</v>
      </c>
      <c r="BJ30" s="35">
        <f t="shared" si="74"/>
        <v>0</v>
      </c>
      <c r="BK30" s="35">
        <f>BK33+BK34+BK32</f>
        <v>0</v>
      </c>
      <c r="BL30" s="35">
        <f t="shared" si="75"/>
        <v>0</v>
      </c>
      <c r="BM30" s="35">
        <f>BM33+BM34+BM32</f>
        <v>0</v>
      </c>
      <c r="BN30" s="35">
        <f t="shared" si="76"/>
        <v>0</v>
      </c>
      <c r="BO30" s="35">
        <f>BO33+BO34+BO32</f>
        <v>0</v>
      </c>
      <c r="BP30" s="35">
        <f t="shared" si="77"/>
        <v>0</v>
      </c>
      <c r="BQ30" s="35">
        <f>BQ33+BQ34+BQ32</f>
        <v>0</v>
      </c>
      <c r="BR30" s="35">
        <f t="shared" si="78"/>
        <v>0</v>
      </c>
      <c r="BS30" s="35">
        <f>BS33+BS34+BS32</f>
        <v>0</v>
      </c>
      <c r="BT30" s="35">
        <f t="shared" si="79"/>
        <v>0</v>
      </c>
      <c r="BU30" s="35">
        <f>BU33+BU34+BU32</f>
        <v>0</v>
      </c>
      <c r="BV30" s="35">
        <f t="shared" si="80"/>
        <v>0</v>
      </c>
      <c r="BW30" s="46">
        <f>BW33+BW34+BW32</f>
        <v>0</v>
      </c>
      <c r="BX30" s="35">
        <f t="shared" si="81"/>
        <v>0</v>
      </c>
      <c r="BY30" s="29"/>
      <c r="CA30" s="11"/>
    </row>
    <row r="31" spans="1:79" hidden="1" x14ac:dyDescent="0.3">
      <c r="A31" s="1"/>
      <c r="B31" s="7" t="s">
        <v>5</v>
      </c>
      <c r="C31" s="43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78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46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46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46"/>
      <c r="BX31" s="35"/>
      <c r="BY31" s="29"/>
      <c r="BZ31" s="23" t="s">
        <v>50</v>
      </c>
      <c r="CA31" s="11"/>
    </row>
    <row r="32" spans="1:79" hidden="1" x14ac:dyDescent="0.3">
      <c r="A32" s="1"/>
      <c r="B32" s="7" t="s">
        <v>6</v>
      </c>
      <c r="C32" s="43"/>
      <c r="D32" s="34"/>
      <c r="E32" s="35">
        <v>28452.83</v>
      </c>
      <c r="F32" s="35">
        <f t="shared" si="0"/>
        <v>28452.83</v>
      </c>
      <c r="G32" s="35">
        <v>-8410.0560000000005</v>
      </c>
      <c r="H32" s="35">
        <f t="shared" ref="H32:H35" si="82">F32+G32</f>
        <v>20042.774000000001</v>
      </c>
      <c r="I32" s="35"/>
      <c r="J32" s="35">
        <f t="shared" ref="J32:J35" si="83">H32+I32</f>
        <v>20042.774000000001</v>
      </c>
      <c r="K32" s="35"/>
      <c r="L32" s="35">
        <f t="shared" ref="L32:L35" si="84">J32+K32</f>
        <v>20042.774000000001</v>
      </c>
      <c r="M32" s="35"/>
      <c r="N32" s="35">
        <f t="shared" ref="N32:N35" si="85">L32+M32</f>
        <v>20042.774000000001</v>
      </c>
      <c r="O32" s="78"/>
      <c r="P32" s="35">
        <f t="shared" ref="P32:P35" si="86">N32+O32</f>
        <v>20042.774000000001</v>
      </c>
      <c r="Q32" s="35"/>
      <c r="R32" s="35">
        <f t="shared" ref="R32:R35" si="87">P32+Q32</f>
        <v>20042.774000000001</v>
      </c>
      <c r="S32" s="35">
        <v>-180</v>
      </c>
      <c r="T32" s="35">
        <f t="shared" ref="T32:T35" si="88">R32+S32</f>
        <v>19862.774000000001</v>
      </c>
      <c r="U32" s="35"/>
      <c r="V32" s="35">
        <f t="shared" ref="V32:V35" si="89">T32+U32</f>
        <v>19862.774000000001</v>
      </c>
      <c r="W32" s="35">
        <v>-43.262999999999998</v>
      </c>
      <c r="X32" s="35">
        <f t="shared" ref="X32:X35" si="90">V32+W32</f>
        <v>19819.511000000002</v>
      </c>
      <c r="Y32" s="35"/>
      <c r="Z32" s="35">
        <f t="shared" ref="Z32:Z35" si="91">X32+Y32</f>
        <v>19819.511000000002</v>
      </c>
      <c r="AA32" s="35"/>
      <c r="AB32" s="35">
        <f t="shared" ref="AB32:AB35" si="92">Z32+AA32</f>
        <v>19819.511000000002</v>
      </c>
      <c r="AC32" s="35"/>
      <c r="AD32" s="35">
        <f t="shared" ref="AD32:AD35" si="93">AB32+AC32</f>
        <v>19819.511000000002</v>
      </c>
      <c r="AE32" s="46"/>
      <c r="AF32" s="35">
        <f t="shared" ref="AF32:AF35" si="94">AD32+AE32</f>
        <v>19819.511000000002</v>
      </c>
      <c r="AG32" s="35"/>
      <c r="AH32" s="35"/>
      <c r="AI32" s="35">
        <f t="shared" si="14"/>
        <v>0</v>
      </c>
      <c r="AJ32" s="35"/>
      <c r="AK32" s="35">
        <f t="shared" ref="AK32:AK35" si="95">AI32+AJ32</f>
        <v>0</v>
      </c>
      <c r="AL32" s="35"/>
      <c r="AM32" s="35">
        <f t="shared" ref="AM32:AM35" si="96">AK32+AL32</f>
        <v>0</v>
      </c>
      <c r="AN32" s="35"/>
      <c r="AO32" s="35">
        <f t="shared" ref="AO32:AO35" si="97">AM32+AN32</f>
        <v>0</v>
      </c>
      <c r="AP32" s="35"/>
      <c r="AQ32" s="35">
        <f t="shared" ref="AQ32:AQ35" si="98">AO32+AP32</f>
        <v>0</v>
      </c>
      <c r="AR32" s="35"/>
      <c r="AS32" s="35">
        <f t="shared" ref="AS32:AS35" si="99">AQ32+AR32</f>
        <v>0</v>
      </c>
      <c r="AT32" s="35"/>
      <c r="AU32" s="35">
        <f t="shared" ref="AU32:AU35" si="100">AS32+AT32</f>
        <v>0</v>
      </c>
      <c r="AV32" s="35"/>
      <c r="AW32" s="35">
        <f t="shared" ref="AW32:AW35" si="101">AU32+AV32</f>
        <v>0</v>
      </c>
      <c r="AX32" s="35"/>
      <c r="AY32" s="35">
        <f t="shared" ref="AY32:AY35" si="102">AW32+AX32</f>
        <v>0</v>
      </c>
      <c r="AZ32" s="35"/>
      <c r="BA32" s="35">
        <f t="shared" ref="BA32:BA35" si="103">AY32+AZ32</f>
        <v>0</v>
      </c>
      <c r="BB32" s="46"/>
      <c r="BC32" s="35">
        <f t="shared" ref="BC32:BC35" si="104">BA32+BB32</f>
        <v>0</v>
      </c>
      <c r="BD32" s="35"/>
      <c r="BE32" s="35"/>
      <c r="BF32" s="35">
        <f t="shared" si="25"/>
        <v>0</v>
      </c>
      <c r="BG32" s="35"/>
      <c r="BH32" s="35">
        <f t="shared" ref="BH32:BH35" si="105">BF32+BG32</f>
        <v>0</v>
      </c>
      <c r="BI32" s="35"/>
      <c r="BJ32" s="35">
        <f t="shared" ref="BJ32:BJ35" si="106">BH32+BI32</f>
        <v>0</v>
      </c>
      <c r="BK32" s="35"/>
      <c r="BL32" s="35">
        <f t="shared" ref="BL32:BL35" si="107">BJ32+BK32</f>
        <v>0</v>
      </c>
      <c r="BM32" s="35"/>
      <c r="BN32" s="35">
        <f t="shared" ref="BN32:BN35" si="108">BL32+BM32</f>
        <v>0</v>
      </c>
      <c r="BO32" s="35"/>
      <c r="BP32" s="35">
        <f t="shared" ref="BP32:BP35" si="109">BN32+BO32</f>
        <v>0</v>
      </c>
      <c r="BQ32" s="35"/>
      <c r="BR32" s="35">
        <f t="shared" ref="BR32:BR35" si="110">BP32+BQ32</f>
        <v>0</v>
      </c>
      <c r="BS32" s="35"/>
      <c r="BT32" s="35">
        <f t="shared" ref="BT32:BT35" si="111">BR32+BS32</f>
        <v>0</v>
      </c>
      <c r="BU32" s="35"/>
      <c r="BV32" s="35">
        <f t="shared" ref="BV32:BV35" si="112">BT32+BU32</f>
        <v>0</v>
      </c>
      <c r="BW32" s="46"/>
      <c r="BX32" s="35">
        <f t="shared" ref="BX32:BX35" si="113">BV32+BW32</f>
        <v>0</v>
      </c>
      <c r="BY32" s="39" t="s">
        <v>302</v>
      </c>
      <c r="BZ32" s="23" t="s">
        <v>50</v>
      </c>
      <c r="CA32" s="11"/>
    </row>
    <row r="33" spans="1:79" hidden="1" x14ac:dyDescent="0.3">
      <c r="A33" s="1"/>
      <c r="B33" s="43" t="s">
        <v>12</v>
      </c>
      <c r="C33" s="6"/>
      <c r="D33" s="34">
        <v>72101.7</v>
      </c>
      <c r="E33" s="35">
        <f>-9107.2-62994.5</f>
        <v>-72101.7</v>
      </c>
      <c r="F33" s="35">
        <f t="shared" si="0"/>
        <v>0</v>
      </c>
      <c r="G33" s="35"/>
      <c r="H33" s="35">
        <f t="shared" si="82"/>
        <v>0</v>
      </c>
      <c r="I33" s="35"/>
      <c r="J33" s="35">
        <f t="shared" si="83"/>
        <v>0</v>
      </c>
      <c r="K33" s="35"/>
      <c r="L33" s="35">
        <f t="shared" si="84"/>
        <v>0</v>
      </c>
      <c r="M33" s="35"/>
      <c r="N33" s="35">
        <f t="shared" si="85"/>
        <v>0</v>
      </c>
      <c r="O33" s="78"/>
      <c r="P33" s="35">
        <f t="shared" si="86"/>
        <v>0</v>
      </c>
      <c r="Q33" s="35"/>
      <c r="R33" s="35">
        <f t="shared" si="87"/>
        <v>0</v>
      </c>
      <c r="S33" s="35"/>
      <c r="T33" s="35">
        <f t="shared" si="88"/>
        <v>0</v>
      </c>
      <c r="U33" s="35"/>
      <c r="V33" s="35">
        <f t="shared" si="89"/>
        <v>0</v>
      </c>
      <c r="W33" s="35"/>
      <c r="X33" s="35">
        <f t="shared" si="90"/>
        <v>0</v>
      </c>
      <c r="Y33" s="35"/>
      <c r="Z33" s="35">
        <f t="shared" si="91"/>
        <v>0</v>
      </c>
      <c r="AA33" s="35"/>
      <c r="AB33" s="35">
        <f t="shared" si="92"/>
        <v>0</v>
      </c>
      <c r="AC33" s="35"/>
      <c r="AD33" s="35">
        <f t="shared" si="93"/>
        <v>0</v>
      </c>
      <c r="AE33" s="46"/>
      <c r="AF33" s="35">
        <f t="shared" si="94"/>
        <v>0</v>
      </c>
      <c r="AG33" s="35">
        <v>0</v>
      </c>
      <c r="AH33" s="35"/>
      <c r="AI33" s="35">
        <f t="shared" si="14"/>
        <v>0</v>
      </c>
      <c r="AJ33" s="35"/>
      <c r="AK33" s="35">
        <f t="shared" si="95"/>
        <v>0</v>
      </c>
      <c r="AL33" s="35"/>
      <c r="AM33" s="35">
        <f t="shared" si="96"/>
        <v>0</v>
      </c>
      <c r="AN33" s="35"/>
      <c r="AO33" s="35">
        <f t="shared" si="97"/>
        <v>0</v>
      </c>
      <c r="AP33" s="35"/>
      <c r="AQ33" s="35">
        <f t="shared" si="98"/>
        <v>0</v>
      </c>
      <c r="AR33" s="35"/>
      <c r="AS33" s="35">
        <f t="shared" si="99"/>
        <v>0</v>
      </c>
      <c r="AT33" s="35"/>
      <c r="AU33" s="35">
        <f t="shared" si="100"/>
        <v>0</v>
      </c>
      <c r="AV33" s="35"/>
      <c r="AW33" s="35">
        <f t="shared" si="101"/>
        <v>0</v>
      </c>
      <c r="AX33" s="35"/>
      <c r="AY33" s="35">
        <f t="shared" si="102"/>
        <v>0</v>
      </c>
      <c r="AZ33" s="35"/>
      <c r="BA33" s="35">
        <f t="shared" si="103"/>
        <v>0</v>
      </c>
      <c r="BB33" s="46"/>
      <c r="BC33" s="35">
        <f t="shared" si="104"/>
        <v>0</v>
      </c>
      <c r="BD33" s="35">
        <v>0</v>
      </c>
      <c r="BE33" s="35"/>
      <c r="BF33" s="35">
        <f t="shared" si="25"/>
        <v>0</v>
      </c>
      <c r="BG33" s="35"/>
      <c r="BH33" s="35">
        <f t="shared" si="105"/>
        <v>0</v>
      </c>
      <c r="BI33" s="35"/>
      <c r="BJ33" s="35">
        <f t="shared" si="106"/>
        <v>0</v>
      </c>
      <c r="BK33" s="35"/>
      <c r="BL33" s="35">
        <f t="shared" si="107"/>
        <v>0</v>
      </c>
      <c r="BM33" s="35"/>
      <c r="BN33" s="35">
        <f t="shared" si="108"/>
        <v>0</v>
      </c>
      <c r="BO33" s="35"/>
      <c r="BP33" s="35">
        <f t="shared" si="109"/>
        <v>0</v>
      </c>
      <c r="BQ33" s="35"/>
      <c r="BR33" s="35">
        <f t="shared" si="110"/>
        <v>0</v>
      </c>
      <c r="BS33" s="35"/>
      <c r="BT33" s="35">
        <f t="shared" si="111"/>
        <v>0</v>
      </c>
      <c r="BU33" s="35"/>
      <c r="BV33" s="35">
        <f t="shared" si="112"/>
        <v>0</v>
      </c>
      <c r="BW33" s="46"/>
      <c r="BX33" s="35">
        <f t="shared" si="113"/>
        <v>0</v>
      </c>
      <c r="BY33" s="29" t="s">
        <v>217</v>
      </c>
      <c r="BZ33" s="23" t="s">
        <v>50</v>
      </c>
      <c r="CA33" s="11"/>
    </row>
    <row r="34" spans="1:79" hidden="1" x14ac:dyDescent="0.3">
      <c r="A34" s="1"/>
      <c r="B34" s="41" t="s">
        <v>27</v>
      </c>
      <c r="C34" s="43"/>
      <c r="D34" s="34">
        <v>188983.4</v>
      </c>
      <c r="E34" s="35">
        <v>-188983.4</v>
      </c>
      <c r="F34" s="35">
        <f t="shared" si="0"/>
        <v>0</v>
      </c>
      <c r="G34" s="35"/>
      <c r="H34" s="35">
        <f t="shared" si="82"/>
        <v>0</v>
      </c>
      <c r="I34" s="35"/>
      <c r="J34" s="35">
        <f t="shared" si="83"/>
        <v>0</v>
      </c>
      <c r="K34" s="35"/>
      <c r="L34" s="35">
        <f t="shared" si="84"/>
        <v>0</v>
      </c>
      <c r="M34" s="35"/>
      <c r="N34" s="35">
        <f t="shared" si="85"/>
        <v>0</v>
      </c>
      <c r="O34" s="78"/>
      <c r="P34" s="35">
        <f t="shared" si="86"/>
        <v>0</v>
      </c>
      <c r="Q34" s="35"/>
      <c r="R34" s="35">
        <f t="shared" si="87"/>
        <v>0</v>
      </c>
      <c r="S34" s="35"/>
      <c r="T34" s="35">
        <f t="shared" si="88"/>
        <v>0</v>
      </c>
      <c r="U34" s="35"/>
      <c r="V34" s="35">
        <f t="shared" si="89"/>
        <v>0</v>
      </c>
      <c r="W34" s="35"/>
      <c r="X34" s="35">
        <f t="shared" si="90"/>
        <v>0</v>
      </c>
      <c r="Y34" s="35"/>
      <c r="Z34" s="35">
        <f t="shared" si="91"/>
        <v>0</v>
      </c>
      <c r="AA34" s="35"/>
      <c r="AB34" s="35">
        <f t="shared" si="92"/>
        <v>0</v>
      </c>
      <c r="AC34" s="35"/>
      <c r="AD34" s="35">
        <f t="shared" si="93"/>
        <v>0</v>
      </c>
      <c r="AE34" s="46"/>
      <c r="AF34" s="35">
        <f t="shared" si="94"/>
        <v>0</v>
      </c>
      <c r="AG34" s="35">
        <v>0</v>
      </c>
      <c r="AH34" s="35"/>
      <c r="AI34" s="35">
        <f t="shared" si="14"/>
        <v>0</v>
      </c>
      <c r="AJ34" s="35"/>
      <c r="AK34" s="35">
        <f t="shared" si="95"/>
        <v>0</v>
      </c>
      <c r="AL34" s="35"/>
      <c r="AM34" s="35">
        <f t="shared" si="96"/>
        <v>0</v>
      </c>
      <c r="AN34" s="35"/>
      <c r="AO34" s="35">
        <f t="shared" si="97"/>
        <v>0</v>
      </c>
      <c r="AP34" s="35"/>
      <c r="AQ34" s="35">
        <f t="shared" si="98"/>
        <v>0</v>
      </c>
      <c r="AR34" s="35"/>
      <c r="AS34" s="35">
        <f t="shared" si="99"/>
        <v>0</v>
      </c>
      <c r="AT34" s="35"/>
      <c r="AU34" s="35">
        <f t="shared" si="100"/>
        <v>0</v>
      </c>
      <c r="AV34" s="35"/>
      <c r="AW34" s="35">
        <f t="shared" si="101"/>
        <v>0</v>
      </c>
      <c r="AX34" s="35"/>
      <c r="AY34" s="35">
        <f t="shared" si="102"/>
        <v>0</v>
      </c>
      <c r="AZ34" s="35"/>
      <c r="BA34" s="35">
        <f t="shared" si="103"/>
        <v>0</v>
      </c>
      <c r="BB34" s="46"/>
      <c r="BC34" s="35">
        <f t="shared" si="104"/>
        <v>0</v>
      </c>
      <c r="BD34" s="35">
        <v>0</v>
      </c>
      <c r="BE34" s="35"/>
      <c r="BF34" s="35">
        <f t="shared" si="25"/>
        <v>0</v>
      </c>
      <c r="BG34" s="35"/>
      <c r="BH34" s="35">
        <f t="shared" si="105"/>
        <v>0</v>
      </c>
      <c r="BI34" s="35"/>
      <c r="BJ34" s="35">
        <f t="shared" si="106"/>
        <v>0</v>
      </c>
      <c r="BK34" s="35"/>
      <c r="BL34" s="35">
        <f t="shared" si="107"/>
        <v>0</v>
      </c>
      <c r="BM34" s="35"/>
      <c r="BN34" s="35">
        <f t="shared" si="108"/>
        <v>0</v>
      </c>
      <c r="BO34" s="35"/>
      <c r="BP34" s="35">
        <f t="shared" si="109"/>
        <v>0</v>
      </c>
      <c r="BQ34" s="35"/>
      <c r="BR34" s="35">
        <f t="shared" si="110"/>
        <v>0</v>
      </c>
      <c r="BS34" s="35"/>
      <c r="BT34" s="35">
        <f t="shared" si="111"/>
        <v>0</v>
      </c>
      <c r="BU34" s="35"/>
      <c r="BV34" s="35">
        <f t="shared" si="112"/>
        <v>0</v>
      </c>
      <c r="BW34" s="46"/>
      <c r="BX34" s="35">
        <f t="shared" si="113"/>
        <v>0</v>
      </c>
      <c r="BY34" s="29" t="s">
        <v>216</v>
      </c>
      <c r="BZ34" s="23" t="s">
        <v>50</v>
      </c>
      <c r="CA34" s="11"/>
    </row>
    <row r="35" spans="1:79" ht="37.5" hidden="1" x14ac:dyDescent="0.3">
      <c r="A35" s="1" t="s">
        <v>73</v>
      </c>
      <c r="B35" s="41" t="s">
        <v>300</v>
      </c>
      <c r="C35" s="43" t="s">
        <v>11</v>
      </c>
      <c r="D35" s="34">
        <f>D37+D38</f>
        <v>54989.2</v>
      </c>
      <c r="E35" s="35">
        <f>E37+E38</f>
        <v>-54989.2</v>
      </c>
      <c r="F35" s="35">
        <f t="shared" si="0"/>
        <v>0</v>
      </c>
      <c r="G35" s="35">
        <f>G37+G38</f>
        <v>0</v>
      </c>
      <c r="H35" s="35">
        <f t="shared" si="82"/>
        <v>0</v>
      </c>
      <c r="I35" s="35">
        <f>I37+I38</f>
        <v>0</v>
      </c>
      <c r="J35" s="35">
        <f t="shared" si="83"/>
        <v>0</v>
      </c>
      <c r="K35" s="35">
        <f>K37+K38</f>
        <v>0</v>
      </c>
      <c r="L35" s="35">
        <f t="shared" si="84"/>
        <v>0</v>
      </c>
      <c r="M35" s="35">
        <f>M37+M38</f>
        <v>0</v>
      </c>
      <c r="N35" s="35">
        <f t="shared" si="85"/>
        <v>0</v>
      </c>
      <c r="O35" s="78">
        <f>O37+O38</f>
        <v>0</v>
      </c>
      <c r="P35" s="35">
        <f t="shared" si="86"/>
        <v>0</v>
      </c>
      <c r="Q35" s="35">
        <f>Q37+Q38</f>
        <v>0</v>
      </c>
      <c r="R35" s="35">
        <f t="shared" si="87"/>
        <v>0</v>
      </c>
      <c r="S35" s="35">
        <f>S37+S38</f>
        <v>0</v>
      </c>
      <c r="T35" s="35">
        <f t="shared" si="88"/>
        <v>0</v>
      </c>
      <c r="U35" s="35">
        <f>U37+U38</f>
        <v>0</v>
      </c>
      <c r="V35" s="35">
        <f t="shared" si="89"/>
        <v>0</v>
      </c>
      <c r="W35" s="35">
        <f>W37+W38</f>
        <v>0</v>
      </c>
      <c r="X35" s="35">
        <f t="shared" si="90"/>
        <v>0</v>
      </c>
      <c r="Y35" s="35">
        <f>Y37+Y38</f>
        <v>0</v>
      </c>
      <c r="Z35" s="35">
        <f t="shared" si="91"/>
        <v>0</v>
      </c>
      <c r="AA35" s="35">
        <f>AA37+AA38</f>
        <v>0</v>
      </c>
      <c r="AB35" s="35">
        <f t="shared" si="92"/>
        <v>0</v>
      </c>
      <c r="AC35" s="35">
        <f>AC37+AC38</f>
        <v>0</v>
      </c>
      <c r="AD35" s="35">
        <f t="shared" si="93"/>
        <v>0</v>
      </c>
      <c r="AE35" s="46">
        <f>AE37+AE38</f>
        <v>0</v>
      </c>
      <c r="AF35" s="35">
        <f t="shared" si="94"/>
        <v>0</v>
      </c>
      <c r="AG35" s="35">
        <f t="shared" ref="AG35:BD35" si="114">AG37+AG38</f>
        <v>0</v>
      </c>
      <c r="AH35" s="35">
        <f t="shared" ref="AH35:AJ35" si="115">AH37+AH38</f>
        <v>0</v>
      </c>
      <c r="AI35" s="35">
        <f t="shared" si="14"/>
        <v>0</v>
      </c>
      <c r="AJ35" s="35">
        <f t="shared" si="115"/>
        <v>0</v>
      </c>
      <c r="AK35" s="35">
        <f t="shared" si="95"/>
        <v>0</v>
      </c>
      <c r="AL35" s="35">
        <f t="shared" ref="AL35:AN35" si="116">AL37+AL38</f>
        <v>0</v>
      </c>
      <c r="AM35" s="35">
        <f t="shared" si="96"/>
        <v>0</v>
      </c>
      <c r="AN35" s="35">
        <f t="shared" si="116"/>
        <v>0</v>
      </c>
      <c r="AO35" s="35">
        <f t="shared" si="97"/>
        <v>0</v>
      </c>
      <c r="AP35" s="35">
        <f t="shared" ref="AP35:AR35" si="117">AP37+AP38</f>
        <v>0</v>
      </c>
      <c r="AQ35" s="35">
        <f t="shared" si="98"/>
        <v>0</v>
      </c>
      <c r="AR35" s="35">
        <f t="shared" si="117"/>
        <v>0</v>
      </c>
      <c r="AS35" s="35">
        <f t="shared" si="99"/>
        <v>0</v>
      </c>
      <c r="AT35" s="35">
        <f t="shared" ref="AT35:AV35" si="118">AT37+AT38</f>
        <v>0</v>
      </c>
      <c r="AU35" s="35">
        <f t="shared" si="100"/>
        <v>0</v>
      </c>
      <c r="AV35" s="35">
        <f t="shared" si="118"/>
        <v>0</v>
      </c>
      <c r="AW35" s="35">
        <f t="shared" si="101"/>
        <v>0</v>
      </c>
      <c r="AX35" s="35">
        <f t="shared" ref="AX35:AZ35" si="119">AX37+AX38</f>
        <v>0</v>
      </c>
      <c r="AY35" s="35">
        <f t="shared" si="102"/>
        <v>0</v>
      </c>
      <c r="AZ35" s="35">
        <f t="shared" si="119"/>
        <v>0</v>
      </c>
      <c r="BA35" s="35">
        <f t="shared" si="103"/>
        <v>0</v>
      </c>
      <c r="BB35" s="46">
        <f t="shared" ref="BB35" si="120">BB37+BB38</f>
        <v>0</v>
      </c>
      <c r="BC35" s="35">
        <f t="shared" si="104"/>
        <v>0</v>
      </c>
      <c r="BD35" s="35">
        <f t="shared" si="114"/>
        <v>0</v>
      </c>
      <c r="BE35" s="35">
        <f>BE37+BE38</f>
        <v>0</v>
      </c>
      <c r="BF35" s="35">
        <f t="shared" si="25"/>
        <v>0</v>
      </c>
      <c r="BG35" s="35">
        <f>BG37+BG38</f>
        <v>0</v>
      </c>
      <c r="BH35" s="35">
        <f t="shared" si="105"/>
        <v>0</v>
      </c>
      <c r="BI35" s="35">
        <f>BI37+BI38</f>
        <v>0</v>
      </c>
      <c r="BJ35" s="35">
        <f t="shared" si="106"/>
        <v>0</v>
      </c>
      <c r="BK35" s="35">
        <f>BK37+BK38</f>
        <v>0</v>
      </c>
      <c r="BL35" s="35">
        <f t="shared" si="107"/>
        <v>0</v>
      </c>
      <c r="BM35" s="35">
        <f>BM37+BM38</f>
        <v>0</v>
      </c>
      <c r="BN35" s="35">
        <f t="shared" si="108"/>
        <v>0</v>
      </c>
      <c r="BO35" s="35">
        <f>BO37+BO38</f>
        <v>0</v>
      </c>
      <c r="BP35" s="35">
        <f t="shared" si="109"/>
        <v>0</v>
      </c>
      <c r="BQ35" s="35">
        <f>BQ37+BQ38</f>
        <v>0</v>
      </c>
      <c r="BR35" s="35">
        <f t="shared" si="110"/>
        <v>0</v>
      </c>
      <c r="BS35" s="35">
        <f>BS37+BS38</f>
        <v>0</v>
      </c>
      <c r="BT35" s="35">
        <f t="shared" si="111"/>
        <v>0</v>
      </c>
      <c r="BU35" s="35">
        <f>BU37+BU38</f>
        <v>0</v>
      </c>
      <c r="BV35" s="35">
        <f t="shared" si="112"/>
        <v>0</v>
      </c>
      <c r="BW35" s="46">
        <f>BW37+BW38</f>
        <v>0</v>
      </c>
      <c r="BX35" s="35">
        <f t="shared" si="113"/>
        <v>0</v>
      </c>
      <c r="BY35" s="29"/>
      <c r="BZ35" s="23" t="s">
        <v>50</v>
      </c>
      <c r="CA35" s="11"/>
    </row>
    <row r="36" spans="1:79" hidden="1" x14ac:dyDescent="0.3">
      <c r="A36" s="40"/>
      <c r="B36" s="7" t="s">
        <v>5</v>
      </c>
      <c r="C36" s="43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78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46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46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46"/>
      <c r="BX36" s="35"/>
      <c r="BY36" s="29"/>
      <c r="BZ36" s="23" t="s">
        <v>50</v>
      </c>
      <c r="CA36" s="11"/>
    </row>
    <row r="37" spans="1:79" hidden="1" x14ac:dyDescent="0.3">
      <c r="A37" s="40"/>
      <c r="B37" s="43" t="s">
        <v>12</v>
      </c>
      <c r="C37" s="43"/>
      <c r="D37" s="34">
        <v>13747.3</v>
      </c>
      <c r="E37" s="35">
        <v>-13747.3</v>
      </c>
      <c r="F37" s="35">
        <f t="shared" si="0"/>
        <v>0</v>
      </c>
      <c r="G37" s="35"/>
      <c r="H37" s="35">
        <f t="shared" ref="H37:H40" si="121">F37+G37</f>
        <v>0</v>
      </c>
      <c r="I37" s="35"/>
      <c r="J37" s="35">
        <f t="shared" ref="J37:J40" si="122">H37+I37</f>
        <v>0</v>
      </c>
      <c r="K37" s="35"/>
      <c r="L37" s="35">
        <f t="shared" ref="L37:L40" si="123">J37+K37</f>
        <v>0</v>
      </c>
      <c r="M37" s="35"/>
      <c r="N37" s="35">
        <f t="shared" ref="N37:N40" si="124">L37+M37</f>
        <v>0</v>
      </c>
      <c r="O37" s="78"/>
      <c r="P37" s="35">
        <f t="shared" ref="P37:P40" si="125">N37+O37</f>
        <v>0</v>
      </c>
      <c r="Q37" s="35"/>
      <c r="R37" s="35">
        <f t="shared" ref="R37:R40" si="126">P37+Q37</f>
        <v>0</v>
      </c>
      <c r="S37" s="35"/>
      <c r="T37" s="35">
        <f t="shared" ref="T37:T40" si="127">R37+S37</f>
        <v>0</v>
      </c>
      <c r="U37" s="35"/>
      <c r="V37" s="35">
        <f t="shared" ref="V37:V40" si="128">T37+U37</f>
        <v>0</v>
      </c>
      <c r="W37" s="35"/>
      <c r="X37" s="35">
        <f t="shared" ref="X37:X40" si="129">V37+W37</f>
        <v>0</v>
      </c>
      <c r="Y37" s="35"/>
      <c r="Z37" s="35">
        <f t="shared" ref="Z37:Z40" si="130">X37+Y37</f>
        <v>0</v>
      </c>
      <c r="AA37" s="35"/>
      <c r="AB37" s="35">
        <f t="shared" ref="AB37:AB40" si="131">Z37+AA37</f>
        <v>0</v>
      </c>
      <c r="AC37" s="35"/>
      <c r="AD37" s="35">
        <f t="shared" ref="AD37:AD40" si="132">AB37+AC37</f>
        <v>0</v>
      </c>
      <c r="AE37" s="46"/>
      <c r="AF37" s="35">
        <f t="shared" ref="AF37:AF40" si="133">AD37+AE37</f>
        <v>0</v>
      </c>
      <c r="AG37" s="35">
        <v>0</v>
      </c>
      <c r="AH37" s="35"/>
      <c r="AI37" s="35">
        <f t="shared" si="14"/>
        <v>0</v>
      </c>
      <c r="AJ37" s="35"/>
      <c r="AK37" s="35">
        <f t="shared" ref="AK37:AK40" si="134">AI37+AJ37</f>
        <v>0</v>
      </c>
      <c r="AL37" s="35"/>
      <c r="AM37" s="35">
        <f t="shared" ref="AM37:AM40" si="135">AK37+AL37</f>
        <v>0</v>
      </c>
      <c r="AN37" s="35"/>
      <c r="AO37" s="35">
        <f t="shared" ref="AO37:AO40" si="136">AM37+AN37</f>
        <v>0</v>
      </c>
      <c r="AP37" s="35"/>
      <c r="AQ37" s="35">
        <f t="shared" ref="AQ37:AQ40" si="137">AO37+AP37</f>
        <v>0</v>
      </c>
      <c r="AR37" s="35"/>
      <c r="AS37" s="35">
        <f t="shared" ref="AS37:AS40" si="138">AQ37+AR37</f>
        <v>0</v>
      </c>
      <c r="AT37" s="35"/>
      <c r="AU37" s="35">
        <f t="shared" ref="AU37:AU40" si="139">AS37+AT37</f>
        <v>0</v>
      </c>
      <c r="AV37" s="35"/>
      <c r="AW37" s="35">
        <f t="shared" ref="AW37:AW40" si="140">AU37+AV37</f>
        <v>0</v>
      </c>
      <c r="AX37" s="35"/>
      <c r="AY37" s="35">
        <f t="shared" ref="AY37:AY40" si="141">AW37+AX37</f>
        <v>0</v>
      </c>
      <c r="AZ37" s="35"/>
      <c r="BA37" s="35">
        <f t="shared" ref="BA37:BA40" si="142">AY37+AZ37</f>
        <v>0</v>
      </c>
      <c r="BB37" s="46"/>
      <c r="BC37" s="35">
        <f t="shared" ref="BC37:BC40" si="143">BA37+BB37</f>
        <v>0</v>
      </c>
      <c r="BD37" s="35">
        <v>0</v>
      </c>
      <c r="BE37" s="35"/>
      <c r="BF37" s="35">
        <f t="shared" si="25"/>
        <v>0</v>
      </c>
      <c r="BG37" s="35"/>
      <c r="BH37" s="35">
        <f t="shared" ref="BH37:BH40" si="144">BF37+BG37</f>
        <v>0</v>
      </c>
      <c r="BI37" s="35"/>
      <c r="BJ37" s="35">
        <f t="shared" ref="BJ37:BJ40" si="145">BH37+BI37</f>
        <v>0</v>
      </c>
      <c r="BK37" s="35"/>
      <c r="BL37" s="35">
        <f t="shared" ref="BL37:BL40" si="146">BJ37+BK37</f>
        <v>0</v>
      </c>
      <c r="BM37" s="35"/>
      <c r="BN37" s="35">
        <f t="shared" ref="BN37:BN40" si="147">BL37+BM37</f>
        <v>0</v>
      </c>
      <c r="BO37" s="35"/>
      <c r="BP37" s="35">
        <f t="shared" ref="BP37:BP40" si="148">BN37+BO37</f>
        <v>0</v>
      </c>
      <c r="BQ37" s="35"/>
      <c r="BR37" s="35">
        <f t="shared" ref="BR37:BR40" si="149">BP37+BQ37</f>
        <v>0</v>
      </c>
      <c r="BS37" s="35"/>
      <c r="BT37" s="35">
        <f t="shared" ref="BT37:BT40" si="150">BR37+BS37</f>
        <v>0</v>
      </c>
      <c r="BU37" s="35"/>
      <c r="BV37" s="35">
        <f t="shared" ref="BV37:BV40" si="151">BT37+BU37</f>
        <v>0</v>
      </c>
      <c r="BW37" s="46"/>
      <c r="BX37" s="35">
        <f t="shared" ref="BX37:BX40" si="152">BV37+BW37</f>
        <v>0</v>
      </c>
      <c r="BY37" s="29" t="s">
        <v>216</v>
      </c>
      <c r="BZ37" s="23" t="s">
        <v>50</v>
      </c>
      <c r="CA37" s="11"/>
    </row>
    <row r="38" spans="1:79" hidden="1" x14ac:dyDescent="0.3">
      <c r="A38" s="1"/>
      <c r="B38" s="41" t="s">
        <v>27</v>
      </c>
      <c r="C38" s="43"/>
      <c r="D38" s="34">
        <v>41241.9</v>
      </c>
      <c r="E38" s="35">
        <v>-41241.9</v>
      </c>
      <c r="F38" s="35">
        <f t="shared" si="0"/>
        <v>0</v>
      </c>
      <c r="G38" s="35"/>
      <c r="H38" s="35">
        <f t="shared" si="121"/>
        <v>0</v>
      </c>
      <c r="I38" s="35"/>
      <c r="J38" s="35">
        <f t="shared" si="122"/>
        <v>0</v>
      </c>
      <c r="K38" s="35"/>
      <c r="L38" s="35">
        <f t="shared" si="123"/>
        <v>0</v>
      </c>
      <c r="M38" s="35"/>
      <c r="N38" s="35">
        <f t="shared" si="124"/>
        <v>0</v>
      </c>
      <c r="O38" s="78"/>
      <c r="P38" s="35">
        <f t="shared" si="125"/>
        <v>0</v>
      </c>
      <c r="Q38" s="35"/>
      <c r="R38" s="35">
        <f t="shared" si="126"/>
        <v>0</v>
      </c>
      <c r="S38" s="35"/>
      <c r="T38" s="35">
        <f t="shared" si="127"/>
        <v>0</v>
      </c>
      <c r="U38" s="35"/>
      <c r="V38" s="35">
        <f t="shared" si="128"/>
        <v>0</v>
      </c>
      <c r="W38" s="35"/>
      <c r="X38" s="35">
        <f t="shared" si="129"/>
        <v>0</v>
      </c>
      <c r="Y38" s="35"/>
      <c r="Z38" s="35">
        <f t="shared" si="130"/>
        <v>0</v>
      </c>
      <c r="AA38" s="35"/>
      <c r="AB38" s="35">
        <f t="shared" si="131"/>
        <v>0</v>
      </c>
      <c r="AC38" s="35"/>
      <c r="AD38" s="35">
        <f t="shared" si="132"/>
        <v>0</v>
      </c>
      <c r="AE38" s="46"/>
      <c r="AF38" s="35">
        <f t="shared" si="133"/>
        <v>0</v>
      </c>
      <c r="AG38" s="35">
        <v>0</v>
      </c>
      <c r="AH38" s="35"/>
      <c r="AI38" s="35">
        <f t="shared" si="14"/>
        <v>0</v>
      </c>
      <c r="AJ38" s="35"/>
      <c r="AK38" s="35">
        <f t="shared" si="134"/>
        <v>0</v>
      </c>
      <c r="AL38" s="35"/>
      <c r="AM38" s="35">
        <f t="shared" si="135"/>
        <v>0</v>
      </c>
      <c r="AN38" s="35"/>
      <c r="AO38" s="35">
        <f t="shared" si="136"/>
        <v>0</v>
      </c>
      <c r="AP38" s="35"/>
      <c r="AQ38" s="35">
        <f t="shared" si="137"/>
        <v>0</v>
      </c>
      <c r="AR38" s="35"/>
      <c r="AS38" s="35">
        <f t="shared" si="138"/>
        <v>0</v>
      </c>
      <c r="AT38" s="35"/>
      <c r="AU38" s="35">
        <f t="shared" si="139"/>
        <v>0</v>
      </c>
      <c r="AV38" s="35"/>
      <c r="AW38" s="35">
        <f t="shared" si="140"/>
        <v>0</v>
      </c>
      <c r="AX38" s="35"/>
      <c r="AY38" s="35">
        <f t="shared" si="141"/>
        <v>0</v>
      </c>
      <c r="AZ38" s="35"/>
      <c r="BA38" s="35">
        <f t="shared" si="142"/>
        <v>0</v>
      </c>
      <c r="BB38" s="46"/>
      <c r="BC38" s="35">
        <f t="shared" si="143"/>
        <v>0</v>
      </c>
      <c r="BD38" s="35">
        <v>0</v>
      </c>
      <c r="BE38" s="35"/>
      <c r="BF38" s="35">
        <f t="shared" si="25"/>
        <v>0</v>
      </c>
      <c r="BG38" s="35"/>
      <c r="BH38" s="35">
        <f t="shared" si="144"/>
        <v>0</v>
      </c>
      <c r="BI38" s="35"/>
      <c r="BJ38" s="35">
        <f t="shared" si="145"/>
        <v>0</v>
      </c>
      <c r="BK38" s="35"/>
      <c r="BL38" s="35">
        <f t="shared" si="146"/>
        <v>0</v>
      </c>
      <c r="BM38" s="35"/>
      <c r="BN38" s="35">
        <f t="shared" si="147"/>
        <v>0</v>
      </c>
      <c r="BO38" s="35"/>
      <c r="BP38" s="35">
        <f t="shared" si="148"/>
        <v>0</v>
      </c>
      <c r="BQ38" s="35"/>
      <c r="BR38" s="35">
        <f t="shared" si="149"/>
        <v>0</v>
      </c>
      <c r="BS38" s="35"/>
      <c r="BT38" s="35">
        <f t="shared" si="150"/>
        <v>0</v>
      </c>
      <c r="BU38" s="35"/>
      <c r="BV38" s="35">
        <f t="shared" si="151"/>
        <v>0</v>
      </c>
      <c r="BW38" s="46"/>
      <c r="BX38" s="35">
        <f t="shared" si="152"/>
        <v>0</v>
      </c>
      <c r="BY38" s="29" t="s">
        <v>216</v>
      </c>
      <c r="BZ38" s="23" t="s">
        <v>50</v>
      </c>
      <c r="CA38" s="11"/>
    </row>
    <row r="39" spans="1:79" ht="56.25" x14ac:dyDescent="0.3">
      <c r="A39" s="1" t="s">
        <v>73</v>
      </c>
      <c r="B39" s="59" t="s">
        <v>48</v>
      </c>
      <c r="C39" s="59" t="s">
        <v>32</v>
      </c>
      <c r="D39" s="34">
        <v>23476.5</v>
      </c>
      <c r="E39" s="35"/>
      <c r="F39" s="35">
        <f t="shared" si="0"/>
        <v>23476.5</v>
      </c>
      <c r="G39" s="35">
        <v>80.081000000000003</v>
      </c>
      <c r="H39" s="35">
        <f t="shared" si="121"/>
        <v>23556.580999999998</v>
      </c>
      <c r="I39" s="35"/>
      <c r="J39" s="35">
        <f t="shared" si="122"/>
        <v>23556.580999999998</v>
      </c>
      <c r="K39" s="35"/>
      <c r="L39" s="35">
        <f t="shared" si="123"/>
        <v>23556.580999999998</v>
      </c>
      <c r="M39" s="35"/>
      <c r="N39" s="35">
        <f t="shared" si="124"/>
        <v>23556.580999999998</v>
      </c>
      <c r="O39" s="78"/>
      <c r="P39" s="35">
        <f t="shared" si="125"/>
        <v>23556.580999999998</v>
      </c>
      <c r="Q39" s="35"/>
      <c r="R39" s="35">
        <f t="shared" si="126"/>
        <v>23556.580999999998</v>
      </c>
      <c r="S39" s="35"/>
      <c r="T39" s="35">
        <f t="shared" si="127"/>
        <v>23556.580999999998</v>
      </c>
      <c r="U39" s="35"/>
      <c r="V39" s="35">
        <f t="shared" si="128"/>
        <v>23556.580999999998</v>
      </c>
      <c r="W39" s="35">
        <v>11500</v>
      </c>
      <c r="X39" s="35">
        <f t="shared" si="129"/>
        <v>35056.580999999998</v>
      </c>
      <c r="Y39" s="35"/>
      <c r="Z39" s="35">
        <f t="shared" si="130"/>
        <v>35056.580999999998</v>
      </c>
      <c r="AA39" s="35"/>
      <c r="AB39" s="35">
        <f t="shared" si="131"/>
        <v>35056.580999999998</v>
      </c>
      <c r="AC39" s="35"/>
      <c r="AD39" s="35">
        <f t="shared" si="132"/>
        <v>35056.580999999998</v>
      </c>
      <c r="AE39" s="46">
        <v>138701.61900000001</v>
      </c>
      <c r="AF39" s="35">
        <f t="shared" si="133"/>
        <v>173758.2</v>
      </c>
      <c r="AG39" s="35">
        <v>222759</v>
      </c>
      <c r="AH39" s="35">
        <v>-79.599999999999994</v>
      </c>
      <c r="AI39" s="35">
        <f t="shared" si="14"/>
        <v>222679.4</v>
      </c>
      <c r="AJ39" s="35"/>
      <c r="AK39" s="35">
        <f t="shared" si="134"/>
        <v>222679.4</v>
      </c>
      <c r="AL39" s="35"/>
      <c r="AM39" s="35">
        <f t="shared" si="135"/>
        <v>222679.4</v>
      </c>
      <c r="AN39" s="35"/>
      <c r="AO39" s="35">
        <f t="shared" si="136"/>
        <v>222679.4</v>
      </c>
      <c r="AP39" s="35"/>
      <c r="AQ39" s="35">
        <f t="shared" si="137"/>
        <v>222679.4</v>
      </c>
      <c r="AR39" s="35"/>
      <c r="AS39" s="35">
        <f t="shared" si="138"/>
        <v>222679.4</v>
      </c>
      <c r="AT39" s="35">
        <v>-11500</v>
      </c>
      <c r="AU39" s="35">
        <f t="shared" si="139"/>
        <v>211179.4</v>
      </c>
      <c r="AV39" s="35"/>
      <c r="AW39" s="35">
        <f t="shared" si="140"/>
        <v>211179.4</v>
      </c>
      <c r="AX39" s="35"/>
      <c r="AY39" s="35">
        <f t="shared" si="141"/>
        <v>211179.4</v>
      </c>
      <c r="AZ39" s="35"/>
      <c r="BA39" s="35">
        <f t="shared" si="142"/>
        <v>211179.4</v>
      </c>
      <c r="BB39" s="46">
        <v>-108701.61900000001</v>
      </c>
      <c r="BC39" s="35">
        <f t="shared" si="143"/>
        <v>102477.78099999999</v>
      </c>
      <c r="BD39" s="35">
        <v>0</v>
      </c>
      <c r="BE39" s="35">
        <v>135958.44</v>
      </c>
      <c r="BF39" s="35">
        <f t="shared" si="25"/>
        <v>135958.44</v>
      </c>
      <c r="BG39" s="35"/>
      <c r="BH39" s="35">
        <f t="shared" si="144"/>
        <v>135958.44</v>
      </c>
      <c r="BI39" s="35"/>
      <c r="BJ39" s="35">
        <f t="shared" si="145"/>
        <v>135958.44</v>
      </c>
      <c r="BK39" s="35"/>
      <c r="BL39" s="35">
        <f t="shared" si="146"/>
        <v>135958.44</v>
      </c>
      <c r="BM39" s="35"/>
      <c r="BN39" s="35">
        <f t="shared" si="147"/>
        <v>135958.44</v>
      </c>
      <c r="BO39" s="35"/>
      <c r="BP39" s="35">
        <f t="shared" si="148"/>
        <v>135958.44</v>
      </c>
      <c r="BQ39" s="35"/>
      <c r="BR39" s="35">
        <f t="shared" si="149"/>
        <v>135958.44</v>
      </c>
      <c r="BS39" s="35"/>
      <c r="BT39" s="35">
        <f t="shared" si="150"/>
        <v>135958.44</v>
      </c>
      <c r="BU39" s="35"/>
      <c r="BV39" s="35">
        <f t="shared" si="151"/>
        <v>135958.44</v>
      </c>
      <c r="BW39" s="46">
        <v>-30000</v>
      </c>
      <c r="BX39" s="35">
        <f t="shared" si="152"/>
        <v>105958.44</v>
      </c>
      <c r="BY39" s="29" t="s">
        <v>196</v>
      </c>
      <c r="CA39" s="11"/>
    </row>
    <row r="40" spans="1:79" ht="37.5" x14ac:dyDescent="0.3">
      <c r="A40" s="128" t="s">
        <v>72</v>
      </c>
      <c r="B40" s="59" t="s">
        <v>49</v>
      </c>
      <c r="C40" s="59" t="s">
        <v>11</v>
      </c>
      <c r="D40" s="34"/>
      <c r="E40" s="35">
        <f>E42+E43+E44</f>
        <v>311345.35800000001</v>
      </c>
      <c r="F40" s="35">
        <f t="shared" si="0"/>
        <v>311345.35800000001</v>
      </c>
      <c r="G40" s="35">
        <f>G42+G43+G44</f>
        <v>0</v>
      </c>
      <c r="H40" s="35">
        <f t="shared" si="121"/>
        <v>311345.35800000001</v>
      </c>
      <c r="I40" s="35">
        <f>I42+I43+I44</f>
        <v>111.379</v>
      </c>
      <c r="J40" s="35">
        <f t="shared" si="122"/>
        <v>311456.73700000002</v>
      </c>
      <c r="K40" s="35">
        <f>K42+K43+K44</f>
        <v>0</v>
      </c>
      <c r="L40" s="35">
        <f t="shared" si="123"/>
        <v>311456.73700000002</v>
      </c>
      <c r="M40" s="35">
        <f>M42+M43+M44</f>
        <v>0</v>
      </c>
      <c r="N40" s="35">
        <f t="shared" si="124"/>
        <v>311456.73700000002</v>
      </c>
      <c r="O40" s="78">
        <f>O42+O43+O44</f>
        <v>1054.0150000000001</v>
      </c>
      <c r="P40" s="35">
        <f t="shared" si="125"/>
        <v>312510.75200000004</v>
      </c>
      <c r="Q40" s="35">
        <f>Q42+Q43+Q44</f>
        <v>0</v>
      </c>
      <c r="R40" s="35">
        <f t="shared" si="126"/>
        <v>312510.75200000004</v>
      </c>
      <c r="S40" s="35">
        <f>S42+S43+S44</f>
        <v>-18576.285</v>
      </c>
      <c r="T40" s="35">
        <f t="shared" si="127"/>
        <v>293934.46700000006</v>
      </c>
      <c r="U40" s="35">
        <f>U42+U43+U44</f>
        <v>0</v>
      </c>
      <c r="V40" s="35">
        <f t="shared" si="128"/>
        <v>293934.46700000006</v>
      </c>
      <c r="W40" s="35">
        <f>W42+W43+W44</f>
        <v>0</v>
      </c>
      <c r="X40" s="35">
        <f t="shared" si="129"/>
        <v>293934.46700000006</v>
      </c>
      <c r="Y40" s="35">
        <f>Y42+Y43+Y44</f>
        <v>0</v>
      </c>
      <c r="Z40" s="35">
        <f t="shared" si="130"/>
        <v>293934.46700000006</v>
      </c>
      <c r="AA40" s="35">
        <f>AA42+AA43+AA44</f>
        <v>0</v>
      </c>
      <c r="AB40" s="35">
        <f t="shared" si="131"/>
        <v>293934.46700000006</v>
      </c>
      <c r="AC40" s="35">
        <f>AC42+AC43+AC44</f>
        <v>0</v>
      </c>
      <c r="AD40" s="35">
        <f t="shared" si="132"/>
        <v>293934.46700000006</v>
      </c>
      <c r="AE40" s="46">
        <f>AE42+AE43+AE44</f>
        <v>0</v>
      </c>
      <c r="AF40" s="35">
        <f t="shared" si="133"/>
        <v>293934.46700000006</v>
      </c>
      <c r="AG40" s="35"/>
      <c r="AH40" s="35"/>
      <c r="AI40" s="35">
        <f t="shared" si="14"/>
        <v>0</v>
      </c>
      <c r="AJ40" s="35"/>
      <c r="AK40" s="35">
        <f t="shared" si="134"/>
        <v>0</v>
      </c>
      <c r="AL40" s="35"/>
      <c r="AM40" s="35">
        <f t="shared" si="135"/>
        <v>0</v>
      </c>
      <c r="AN40" s="35"/>
      <c r="AO40" s="35">
        <f t="shared" si="136"/>
        <v>0</v>
      </c>
      <c r="AP40" s="35"/>
      <c r="AQ40" s="35">
        <f t="shared" si="137"/>
        <v>0</v>
      </c>
      <c r="AR40" s="35"/>
      <c r="AS40" s="35">
        <f t="shared" si="138"/>
        <v>0</v>
      </c>
      <c r="AT40" s="35"/>
      <c r="AU40" s="35">
        <f t="shared" si="139"/>
        <v>0</v>
      </c>
      <c r="AV40" s="35"/>
      <c r="AW40" s="35">
        <f t="shared" si="140"/>
        <v>0</v>
      </c>
      <c r="AX40" s="35"/>
      <c r="AY40" s="35">
        <f t="shared" si="141"/>
        <v>0</v>
      </c>
      <c r="AZ40" s="35"/>
      <c r="BA40" s="35">
        <f t="shared" si="142"/>
        <v>0</v>
      </c>
      <c r="BB40" s="46"/>
      <c r="BC40" s="35">
        <f t="shared" si="143"/>
        <v>0</v>
      </c>
      <c r="BD40" s="35"/>
      <c r="BE40" s="35"/>
      <c r="BF40" s="35">
        <f t="shared" si="25"/>
        <v>0</v>
      </c>
      <c r="BG40" s="35"/>
      <c r="BH40" s="35">
        <f t="shared" si="144"/>
        <v>0</v>
      </c>
      <c r="BI40" s="35"/>
      <c r="BJ40" s="35">
        <f t="shared" si="145"/>
        <v>0</v>
      </c>
      <c r="BK40" s="35"/>
      <c r="BL40" s="35">
        <f t="shared" si="146"/>
        <v>0</v>
      </c>
      <c r="BM40" s="35"/>
      <c r="BN40" s="35">
        <f t="shared" si="147"/>
        <v>0</v>
      </c>
      <c r="BO40" s="35"/>
      <c r="BP40" s="35">
        <f t="shared" si="148"/>
        <v>0</v>
      </c>
      <c r="BQ40" s="35"/>
      <c r="BR40" s="35">
        <f t="shared" si="149"/>
        <v>0</v>
      </c>
      <c r="BS40" s="35"/>
      <c r="BT40" s="35">
        <f t="shared" si="150"/>
        <v>0</v>
      </c>
      <c r="BU40" s="35"/>
      <c r="BV40" s="35">
        <f t="shared" si="151"/>
        <v>0</v>
      </c>
      <c r="BW40" s="46"/>
      <c r="BX40" s="35">
        <f t="shared" si="152"/>
        <v>0</v>
      </c>
      <c r="BY40" s="29"/>
      <c r="CA40" s="11"/>
    </row>
    <row r="41" spans="1:79" x14ac:dyDescent="0.3">
      <c r="A41" s="135"/>
      <c r="B41" s="7" t="s">
        <v>5</v>
      </c>
      <c r="C41" s="59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78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46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46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46"/>
      <c r="BX41" s="35"/>
      <c r="BY41" s="29"/>
      <c r="CA41" s="11"/>
    </row>
    <row r="42" spans="1:79" hidden="1" x14ac:dyDescent="0.3">
      <c r="A42" s="136"/>
      <c r="B42" s="7" t="s">
        <v>6</v>
      </c>
      <c r="C42" s="59"/>
      <c r="D42" s="34"/>
      <c r="E42" s="35">
        <v>18576.285</v>
      </c>
      <c r="F42" s="35">
        <f t="shared" si="0"/>
        <v>18576.285</v>
      </c>
      <c r="G42" s="35"/>
      <c r="H42" s="35">
        <f t="shared" ref="H42:H45" si="153">F42+G42</f>
        <v>18576.285</v>
      </c>
      <c r="I42" s="35">
        <v>111.379</v>
      </c>
      <c r="J42" s="35">
        <f t="shared" ref="J42:J45" si="154">H42+I42</f>
        <v>18687.664000000001</v>
      </c>
      <c r="K42" s="35"/>
      <c r="L42" s="35">
        <f t="shared" ref="L42:L45" si="155">J42+K42</f>
        <v>18687.664000000001</v>
      </c>
      <c r="M42" s="35"/>
      <c r="N42" s="35">
        <f t="shared" ref="N42:N45" si="156">L42+M42</f>
        <v>18687.664000000001</v>
      </c>
      <c r="O42" s="78">
        <v>1054.0150000000001</v>
      </c>
      <c r="P42" s="35">
        <f t="shared" ref="P42:P45" si="157">N42+O42</f>
        <v>19741.679</v>
      </c>
      <c r="Q42" s="35"/>
      <c r="R42" s="35">
        <f t="shared" ref="R42:R45" si="158">P42+Q42</f>
        <v>19741.679</v>
      </c>
      <c r="S42" s="35">
        <v>-18576.285</v>
      </c>
      <c r="T42" s="35">
        <f t="shared" ref="T42:T45" si="159">R42+S42</f>
        <v>1165.3940000000002</v>
      </c>
      <c r="U42" s="35"/>
      <c r="V42" s="35">
        <f t="shared" ref="V42:V45" si="160">T42+U42</f>
        <v>1165.3940000000002</v>
      </c>
      <c r="W42" s="35"/>
      <c r="X42" s="35">
        <f t="shared" ref="X42:X45" si="161">V42+W42</f>
        <v>1165.3940000000002</v>
      </c>
      <c r="Y42" s="35"/>
      <c r="Z42" s="35">
        <f t="shared" ref="Z42:Z45" si="162">X42+Y42</f>
        <v>1165.3940000000002</v>
      </c>
      <c r="AA42" s="35"/>
      <c r="AB42" s="35">
        <f t="shared" ref="AB42:AB45" si="163">Z42+AA42</f>
        <v>1165.3940000000002</v>
      </c>
      <c r="AC42" s="35"/>
      <c r="AD42" s="35">
        <f t="shared" ref="AD42:AD45" si="164">AB42+AC42</f>
        <v>1165.3940000000002</v>
      </c>
      <c r="AE42" s="46"/>
      <c r="AF42" s="35">
        <f t="shared" ref="AF42:AF45" si="165">AD42+AE42</f>
        <v>1165.3940000000002</v>
      </c>
      <c r="AG42" s="35"/>
      <c r="AH42" s="35"/>
      <c r="AI42" s="35">
        <f t="shared" si="14"/>
        <v>0</v>
      </c>
      <c r="AJ42" s="35"/>
      <c r="AK42" s="35">
        <f t="shared" ref="AK42:AK45" si="166">AI42+AJ42</f>
        <v>0</v>
      </c>
      <c r="AL42" s="35"/>
      <c r="AM42" s="35">
        <f t="shared" ref="AM42:AM45" si="167">AK42+AL42</f>
        <v>0</v>
      </c>
      <c r="AN42" s="35"/>
      <c r="AO42" s="35">
        <f t="shared" ref="AO42:AO45" si="168">AM42+AN42</f>
        <v>0</v>
      </c>
      <c r="AP42" s="35"/>
      <c r="AQ42" s="35">
        <f t="shared" ref="AQ42:AQ45" si="169">AO42+AP42</f>
        <v>0</v>
      </c>
      <c r="AR42" s="35"/>
      <c r="AS42" s="35">
        <f t="shared" ref="AS42:AS45" si="170">AQ42+AR42</f>
        <v>0</v>
      </c>
      <c r="AT42" s="35"/>
      <c r="AU42" s="35">
        <f t="shared" ref="AU42:AU45" si="171">AS42+AT42</f>
        <v>0</v>
      </c>
      <c r="AV42" s="35"/>
      <c r="AW42" s="35">
        <f t="shared" ref="AW42:AW45" si="172">AU42+AV42</f>
        <v>0</v>
      </c>
      <c r="AX42" s="35"/>
      <c r="AY42" s="35">
        <f t="shared" ref="AY42:AY45" si="173">AW42+AX42</f>
        <v>0</v>
      </c>
      <c r="AZ42" s="35"/>
      <c r="BA42" s="35">
        <f t="shared" ref="BA42:BA45" si="174">AY42+AZ42</f>
        <v>0</v>
      </c>
      <c r="BB42" s="46"/>
      <c r="BC42" s="35">
        <f t="shared" ref="BC42:BC45" si="175">BA42+BB42</f>
        <v>0</v>
      </c>
      <c r="BD42" s="35"/>
      <c r="BE42" s="35"/>
      <c r="BF42" s="35">
        <f t="shared" si="25"/>
        <v>0</v>
      </c>
      <c r="BG42" s="35"/>
      <c r="BH42" s="35">
        <f t="shared" ref="BH42:BH45" si="176">BF42+BG42</f>
        <v>0</v>
      </c>
      <c r="BI42" s="35"/>
      <c r="BJ42" s="35">
        <f t="shared" ref="BJ42:BJ45" si="177">BH42+BI42</f>
        <v>0</v>
      </c>
      <c r="BK42" s="35"/>
      <c r="BL42" s="35">
        <f t="shared" ref="BL42:BL45" si="178">BJ42+BK42</f>
        <v>0</v>
      </c>
      <c r="BM42" s="35"/>
      <c r="BN42" s="35">
        <f t="shared" ref="BN42:BN45" si="179">BL42+BM42</f>
        <v>0</v>
      </c>
      <c r="BO42" s="35"/>
      <c r="BP42" s="35">
        <f t="shared" ref="BP42:BP45" si="180">BN42+BO42</f>
        <v>0</v>
      </c>
      <c r="BQ42" s="35"/>
      <c r="BR42" s="35">
        <f t="shared" ref="BR42:BR45" si="181">BP42+BQ42</f>
        <v>0</v>
      </c>
      <c r="BS42" s="35"/>
      <c r="BT42" s="35">
        <f t="shared" ref="BT42:BT45" si="182">BR42+BS42</f>
        <v>0</v>
      </c>
      <c r="BU42" s="35"/>
      <c r="BV42" s="35">
        <f t="shared" ref="BV42:BV45" si="183">BT42+BU42</f>
        <v>0</v>
      </c>
      <c r="BW42" s="46"/>
      <c r="BX42" s="35">
        <f t="shared" ref="BX42:BX45" si="184">BV42+BW42</f>
        <v>0</v>
      </c>
      <c r="BY42" s="29" t="s">
        <v>197</v>
      </c>
      <c r="BZ42" s="23" t="s">
        <v>50</v>
      </c>
      <c r="CA42" s="11"/>
    </row>
    <row r="43" spans="1:79" x14ac:dyDescent="0.3">
      <c r="A43" s="135"/>
      <c r="B43" s="59" t="s">
        <v>12</v>
      </c>
      <c r="C43" s="59"/>
      <c r="D43" s="34"/>
      <c r="E43" s="35">
        <f>55882.573+11844.3</f>
        <v>67726.872999999992</v>
      </c>
      <c r="F43" s="35">
        <f t="shared" si="0"/>
        <v>67726.872999999992</v>
      </c>
      <c r="G43" s="35"/>
      <c r="H43" s="35">
        <f t="shared" si="153"/>
        <v>67726.872999999992</v>
      </c>
      <c r="I43" s="35"/>
      <c r="J43" s="35">
        <f t="shared" si="154"/>
        <v>67726.872999999992</v>
      </c>
      <c r="K43" s="35"/>
      <c r="L43" s="35">
        <f t="shared" si="155"/>
        <v>67726.872999999992</v>
      </c>
      <c r="M43" s="35"/>
      <c r="N43" s="35">
        <f t="shared" si="156"/>
        <v>67726.872999999992</v>
      </c>
      <c r="O43" s="78"/>
      <c r="P43" s="35">
        <f t="shared" si="157"/>
        <v>67726.872999999992</v>
      </c>
      <c r="Q43" s="35"/>
      <c r="R43" s="35">
        <f t="shared" si="158"/>
        <v>67726.872999999992</v>
      </c>
      <c r="S43" s="35"/>
      <c r="T43" s="35">
        <f t="shared" si="159"/>
        <v>67726.872999999992</v>
      </c>
      <c r="U43" s="35"/>
      <c r="V43" s="35">
        <f t="shared" si="160"/>
        <v>67726.872999999992</v>
      </c>
      <c r="W43" s="35"/>
      <c r="X43" s="35">
        <f t="shared" si="161"/>
        <v>67726.872999999992</v>
      </c>
      <c r="Y43" s="35"/>
      <c r="Z43" s="35">
        <f t="shared" si="162"/>
        <v>67726.872999999992</v>
      </c>
      <c r="AA43" s="35"/>
      <c r="AB43" s="35">
        <f t="shared" si="163"/>
        <v>67726.872999999992</v>
      </c>
      <c r="AC43" s="35"/>
      <c r="AD43" s="35">
        <f t="shared" si="164"/>
        <v>67726.872999999992</v>
      </c>
      <c r="AE43" s="46"/>
      <c r="AF43" s="35">
        <f t="shared" si="165"/>
        <v>67726.872999999992</v>
      </c>
      <c r="AG43" s="35"/>
      <c r="AH43" s="35"/>
      <c r="AI43" s="35">
        <f t="shared" si="14"/>
        <v>0</v>
      </c>
      <c r="AJ43" s="35"/>
      <c r="AK43" s="35">
        <f t="shared" si="166"/>
        <v>0</v>
      </c>
      <c r="AL43" s="35"/>
      <c r="AM43" s="35">
        <f t="shared" si="167"/>
        <v>0</v>
      </c>
      <c r="AN43" s="35"/>
      <c r="AO43" s="35">
        <f t="shared" si="168"/>
        <v>0</v>
      </c>
      <c r="AP43" s="35"/>
      <c r="AQ43" s="35">
        <f t="shared" si="169"/>
        <v>0</v>
      </c>
      <c r="AR43" s="35"/>
      <c r="AS43" s="35">
        <f t="shared" si="170"/>
        <v>0</v>
      </c>
      <c r="AT43" s="35"/>
      <c r="AU43" s="35">
        <f t="shared" si="171"/>
        <v>0</v>
      </c>
      <c r="AV43" s="35"/>
      <c r="AW43" s="35">
        <f t="shared" si="172"/>
        <v>0</v>
      </c>
      <c r="AX43" s="35"/>
      <c r="AY43" s="35">
        <f t="shared" si="173"/>
        <v>0</v>
      </c>
      <c r="AZ43" s="35"/>
      <c r="BA43" s="35">
        <f t="shared" si="174"/>
        <v>0</v>
      </c>
      <c r="BB43" s="46"/>
      <c r="BC43" s="35">
        <f t="shared" si="175"/>
        <v>0</v>
      </c>
      <c r="BD43" s="35"/>
      <c r="BE43" s="35"/>
      <c r="BF43" s="35">
        <f t="shared" si="25"/>
        <v>0</v>
      </c>
      <c r="BG43" s="35"/>
      <c r="BH43" s="35">
        <f t="shared" si="176"/>
        <v>0</v>
      </c>
      <c r="BI43" s="35"/>
      <c r="BJ43" s="35">
        <f t="shared" si="177"/>
        <v>0</v>
      </c>
      <c r="BK43" s="35"/>
      <c r="BL43" s="35">
        <f t="shared" si="178"/>
        <v>0</v>
      </c>
      <c r="BM43" s="35"/>
      <c r="BN43" s="35">
        <f t="shared" si="179"/>
        <v>0</v>
      </c>
      <c r="BO43" s="35"/>
      <c r="BP43" s="35">
        <f t="shared" si="180"/>
        <v>0</v>
      </c>
      <c r="BQ43" s="35"/>
      <c r="BR43" s="35">
        <f t="shared" si="181"/>
        <v>0</v>
      </c>
      <c r="BS43" s="35"/>
      <c r="BT43" s="35">
        <f t="shared" si="182"/>
        <v>0</v>
      </c>
      <c r="BU43" s="35"/>
      <c r="BV43" s="35">
        <f t="shared" si="183"/>
        <v>0</v>
      </c>
      <c r="BW43" s="46"/>
      <c r="BX43" s="35">
        <f t="shared" si="184"/>
        <v>0</v>
      </c>
      <c r="BY43" s="29" t="s">
        <v>309</v>
      </c>
      <c r="CA43" s="11"/>
    </row>
    <row r="44" spans="1:79" x14ac:dyDescent="0.3">
      <c r="A44" s="135"/>
      <c r="B44" s="106" t="s">
        <v>27</v>
      </c>
      <c r="C44" s="59"/>
      <c r="D44" s="34"/>
      <c r="E44" s="35">
        <v>225042.2</v>
      </c>
      <c r="F44" s="35">
        <f t="shared" si="0"/>
        <v>225042.2</v>
      </c>
      <c r="G44" s="35"/>
      <c r="H44" s="35">
        <f t="shared" si="153"/>
        <v>225042.2</v>
      </c>
      <c r="I44" s="35"/>
      <c r="J44" s="35">
        <f t="shared" si="154"/>
        <v>225042.2</v>
      </c>
      <c r="K44" s="35"/>
      <c r="L44" s="35">
        <f t="shared" si="155"/>
        <v>225042.2</v>
      </c>
      <c r="M44" s="35"/>
      <c r="N44" s="35">
        <f t="shared" si="156"/>
        <v>225042.2</v>
      </c>
      <c r="O44" s="78"/>
      <c r="P44" s="35">
        <f t="shared" si="157"/>
        <v>225042.2</v>
      </c>
      <c r="Q44" s="35"/>
      <c r="R44" s="35">
        <f t="shared" si="158"/>
        <v>225042.2</v>
      </c>
      <c r="S44" s="35"/>
      <c r="T44" s="35">
        <f t="shared" si="159"/>
        <v>225042.2</v>
      </c>
      <c r="U44" s="35"/>
      <c r="V44" s="35">
        <f t="shared" si="160"/>
        <v>225042.2</v>
      </c>
      <c r="W44" s="35"/>
      <c r="X44" s="35">
        <f t="shared" si="161"/>
        <v>225042.2</v>
      </c>
      <c r="Y44" s="35"/>
      <c r="Z44" s="35">
        <f t="shared" si="162"/>
        <v>225042.2</v>
      </c>
      <c r="AA44" s="35"/>
      <c r="AB44" s="35">
        <f t="shared" si="163"/>
        <v>225042.2</v>
      </c>
      <c r="AC44" s="35"/>
      <c r="AD44" s="35">
        <f t="shared" si="164"/>
        <v>225042.2</v>
      </c>
      <c r="AE44" s="46"/>
      <c r="AF44" s="35">
        <f t="shared" si="165"/>
        <v>225042.2</v>
      </c>
      <c r="AG44" s="35"/>
      <c r="AH44" s="35"/>
      <c r="AI44" s="35">
        <f t="shared" si="14"/>
        <v>0</v>
      </c>
      <c r="AJ44" s="35"/>
      <c r="AK44" s="35">
        <f t="shared" si="166"/>
        <v>0</v>
      </c>
      <c r="AL44" s="35"/>
      <c r="AM44" s="35">
        <f t="shared" si="167"/>
        <v>0</v>
      </c>
      <c r="AN44" s="35"/>
      <c r="AO44" s="35">
        <f t="shared" si="168"/>
        <v>0</v>
      </c>
      <c r="AP44" s="35"/>
      <c r="AQ44" s="35">
        <f t="shared" si="169"/>
        <v>0</v>
      </c>
      <c r="AR44" s="35"/>
      <c r="AS44" s="35">
        <f t="shared" si="170"/>
        <v>0</v>
      </c>
      <c r="AT44" s="35"/>
      <c r="AU44" s="35">
        <f t="shared" si="171"/>
        <v>0</v>
      </c>
      <c r="AV44" s="35"/>
      <c r="AW44" s="35">
        <f t="shared" si="172"/>
        <v>0</v>
      </c>
      <c r="AX44" s="35"/>
      <c r="AY44" s="35">
        <f t="shared" si="173"/>
        <v>0</v>
      </c>
      <c r="AZ44" s="35"/>
      <c r="BA44" s="35">
        <f t="shared" si="174"/>
        <v>0</v>
      </c>
      <c r="BB44" s="46"/>
      <c r="BC44" s="35">
        <f t="shared" si="175"/>
        <v>0</v>
      </c>
      <c r="BD44" s="35"/>
      <c r="BE44" s="35"/>
      <c r="BF44" s="35">
        <f t="shared" si="25"/>
        <v>0</v>
      </c>
      <c r="BG44" s="35"/>
      <c r="BH44" s="35">
        <f t="shared" si="176"/>
        <v>0</v>
      </c>
      <c r="BI44" s="35"/>
      <c r="BJ44" s="35">
        <f t="shared" si="177"/>
        <v>0</v>
      </c>
      <c r="BK44" s="35"/>
      <c r="BL44" s="35">
        <f t="shared" si="178"/>
        <v>0</v>
      </c>
      <c r="BM44" s="35"/>
      <c r="BN44" s="35">
        <f t="shared" si="179"/>
        <v>0</v>
      </c>
      <c r="BO44" s="35"/>
      <c r="BP44" s="35">
        <f t="shared" si="180"/>
        <v>0</v>
      </c>
      <c r="BQ44" s="35"/>
      <c r="BR44" s="35">
        <f t="shared" si="181"/>
        <v>0</v>
      </c>
      <c r="BS44" s="35"/>
      <c r="BT44" s="35">
        <f t="shared" si="182"/>
        <v>0</v>
      </c>
      <c r="BU44" s="35"/>
      <c r="BV44" s="35">
        <f t="shared" si="183"/>
        <v>0</v>
      </c>
      <c r="BW44" s="46"/>
      <c r="BX44" s="35">
        <f t="shared" si="184"/>
        <v>0</v>
      </c>
      <c r="BY44" s="29" t="s">
        <v>308</v>
      </c>
      <c r="CA44" s="11"/>
    </row>
    <row r="45" spans="1:79" ht="56.25" x14ac:dyDescent="0.3">
      <c r="A45" s="129"/>
      <c r="B45" s="59" t="s">
        <v>49</v>
      </c>
      <c r="C45" s="59" t="s">
        <v>32</v>
      </c>
      <c r="D45" s="34">
        <f>D48+D49+D47</f>
        <v>312399.40000000002</v>
      </c>
      <c r="E45" s="35">
        <f>E48+E49+E47</f>
        <v>-311345.35799999995</v>
      </c>
      <c r="F45" s="35">
        <f t="shared" si="0"/>
        <v>1054.042000000074</v>
      </c>
      <c r="G45" s="35">
        <f>G48+G49+G47</f>
        <v>710.58699999999999</v>
      </c>
      <c r="H45" s="35">
        <f t="shared" si="153"/>
        <v>1764.629000000074</v>
      </c>
      <c r="I45" s="35">
        <f>I48+I49+I47</f>
        <v>-710.58699999999999</v>
      </c>
      <c r="J45" s="35">
        <f t="shared" si="154"/>
        <v>1054.042000000074</v>
      </c>
      <c r="K45" s="35">
        <f>K48+K49+K47</f>
        <v>0</v>
      </c>
      <c r="L45" s="35">
        <f t="shared" si="155"/>
        <v>1054.042000000074</v>
      </c>
      <c r="M45" s="35">
        <f>M48+M49+M47</f>
        <v>0</v>
      </c>
      <c r="N45" s="35">
        <f t="shared" si="156"/>
        <v>1054.042000000074</v>
      </c>
      <c r="O45" s="78">
        <f>O48+O49+O47</f>
        <v>-1054.0150000000001</v>
      </c>
      <c r="P45" s="35">
        <f t="shared" si="157"/>
        <v>2.70000000739401E-2</v>
      </c>
      <c r="Q45" s="35">
        <f>Q48+Q49+Q47</f>
        <v>0</v>
      </c>
      <c r="R45" s="35">
        <f t="shared" si="158"/>
        <v>2.70000000739401E-2</v>
      </c>
      <c r="S45" s="35">
        <f>S48+S49+S47</f>
        <v>0</v>
      </c>
      <c r="T45" s="35">
        <f t="shared" si="159"/>
        <v>2.70000000739401E-2</v>
      </c>
      <c r="U45" s="35">
        <f>U48+U49+U47</f>
        <v>0</v>
      </c>
      <c r="V45" s="35">
        <f t="shared" si="160"/>
        <v>2.70000000739401E-2</v>
      </c>
      <c r="W45" s="35">
        <f>W48+W49+W47</f>
        <v>0</v>
      </c>
      <c r="X45" s="35">
        <f t="shared" si="161"/>
        <v>2.70000000739401E-2</v>
      </c>
      <c r="Y45" s="35">
        <f>Y48+Y49+Y47</f>
        <v>0</v>
      </c>
      <c r="Z45" s="35">
        <f t="shared" si="162"/>
        <v>2.70000000739401E-2</v>
      </c>
      <c r="AA45" s="35">
        <f>AA48+AA49+AA47</f>
        <v>0</v>
      </c>
      <c r="AB45" s="35">
        <f t="shared" si="163"/>
        <v>2.70000000739401E-2</v>
      </c>
      <c r="AC45" s="35">
        <f>AC48+AC49+AC47</f>
        <v>0</v>
      </c>
      <c r="AD45" s="35">
        <f t="shared" si="164"/>
        <v>2.70000000739401E-2</v>
      </c>
      <c r="AE45" s="46">
        <f>AE48+AE49+AE47</f>
        <v>0</v>
      </c>
      <c r="AF45" s="35">
        <f t="shared" si="165"/>
        <v>2.70000000739401E-2</v>
      </c>
      <c r="AG45" s="35">
        <f t="shared" ref="AG45:BE45" si="185">AG48+AG49+AG47</f>
        <v>0</v>
      </c>
      <c r="AH45" s="35">
        <f t="shared" ref="AH45:AJ45" si="186">AH48+AH49+AH47</f>
        <v>0</v>
      </c>
      <c r="AI45" s="35">
        <f t="shared" si="14"/>
        <v>0</v>
      </c>
      <c r="AJ45" s="35">
        <f t="shared" si="186"/>
        <v>0</v>
      </c>
      <c r="AK45" s="35">
        <f t="shared" si="166"/>
        <v>0</v>
      </c>
      <c r="AL45" s="35">
        <f t="shared" ref="AL45:AN45" si="187">AL48+AL49+AL47</f>
        <v>0</v>
      </c>
      <c r="AM45" s="35">
        <f t="shared" si="167"/>
        <v>0</v>
      </c>
      <c r="AN45" s="35">
        <f t="shared" si="187"/>
        <v>0</v>
      </c>
      <c r="AO45" s="35">
        <f t="shared" si="168"/>
        <v>0</v>
      </c>
      <c r="AP45" s="35">
        <f t="shared" ref="AP45:AR45" si="188">AP48+AP49+AP47</f>
        <v>0</v>
      </c>
      <c r="AQ45" s="35">
        <f t="shared" si="169"/>
        <v>0</v>
      </c>
      <c r="AR45" s="35">
        <f t="shared" si="188"/>
        <v>0</v>
      </c>
      <c r="AS45" s="35">
        <f t="shared" si="170"/>
        <v>0</v>
      </c>
      <c r="AT45" s="35">
        <f t="shared" ref="AT45:AV45" si="189">AT48+AT49+AT47</f>
        <v>0</v>
      </c>
      <c r="AU45" s="35">
        <f t="shared" si="171"/>
        <v>0</v>
      </c>
      <c r="AV45" s="35">
        <f t="shared" si="189"/>
        <v>0</v>
      </c>
      <c r="AW45" s="35">
        <f t="shared" si="172"/>
        <v>0</v>
      </c>
      <c r="AX45" s="35">
        <f t="shared" ref="AX45:AZ45" si="190">AX48+AX49+AX47</f>
        <v>0</v>
      </c>
      <c r="AY45" s="35">
        <f t="shared" si="173"/>
        <v>0</v>
      </c>
      <c r="AZ45" s="35">
        <f t="shared" si="190"/>
        <v>0</v>
      </c>
      <c r="BA45" s="35">
        <f t="shared" si="174"/>
        <v>0</v>
      </c>
      <c r="BB45" s="46">
        <f t="shared" ref="BB45" si="191">BB48+BB49+BB47</f>
        <v>0</v>
      </c>
      <c r="BC45" s="35">
        <f t="shared" si="175"/>
        <v>0</v>
      </c>
      <c r="BD45" s="35">
        <f t="shared" si="185"/>
        <v>0</v>
      </c>
      <c r="BE45" s="35">
        <f t="shared" si="185"/>
        <v>0</v>
      </c>
      <c r="BF45" s="35">
        <f t="shared" si="25"/>
        <v>0</v>
      </c>
      <c r="BG45" s="35">
        <f t="shared" ref="BG45:BI45" si="192">BG48+BG49+BG47</f>
        <v>0</v>
      </c>
      <c r="BH45" s="35">
        <f t="shared" si="176"/>
        <v>0</v>
      </c>
      <c r="BI45" s="35">
        <f t="shared" si="192"/>
        <v>0</v>
      </c>
      <c r="BJ45" s="35">
        <f t="shared" si="177"/>
        <v>0</v>
      </c>
      <c r="BK45" s="35">
        <f t="shared" ref="BK45:BM45" si="193">BK48+BK49+BK47</f>
        <v>0</v>
      </c>
      <c r="BL45" s="35">
        <f t="shared" si="178"/>
        <v>0</v>
      </c>
      <c r="BM45" s="35">
        <f t="shared" si="193"/>
        <v>0</v>
      </c>
      <c r="BN45" s="35">
        <f t="shared" si="179"/>
        <v>0</v>
      </c>
      <c r="BO45" s="35">
        <f t="shared" ref="BO45:BQ45" si="194">BO48+BO49+BO47</f>
        <v>0</v>
      </c>
      <c r="BP45" s="35">
        <f t="shared" si="180"/>
        <v>0</v>
      </c>
      <c r="BQ45" s="35">
        <f t="shared" si="194"/>
        <v>0</v>
      </c>
      <c r="BR45" s="35">
        <f t="shared" si="181"/>
        <v>0</v>
      </c>
      <c r="BS45" s="35">
        <f t="shared" ref="BS45:BU45" si="195">BS48+BS49+BS47</f>
        <v>0</v>
      </c>
      <c r="BT45" s="35">
        <f t="shared" si="182"/>
        <v>0</v>
      </c>
      <c r="BU45" s="35">
        <f t="shared" si="195"/>
        <v>0</v>
      </c>
      <c r="BV45" s="35">
        <f t="shared" si="183"/>
        <v>0</v>
      </c>
      <c r="BW45" s="46">
        <f t="shared" ref="BW45" si="196">BW48+BW49+BW47</f>
        <v>0</v>
      </c>
      <c r="BX45" s="35">
        <f t="shared" si="184"/>
        <v>0</v>
      </c>
      <c r="BY45" s="29"/>
      <c r="CA45" s="11"/>
    </row>
    <row r="46" spans="1:79" x14ac:dyDescent="0.3">
      <c r="A46" s="1"/>
      <c r="B46" s="7" t="s">
        <v>5</v>
      </c>
      <c r="C46" s="59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78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46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46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46"/>
      <c r="BX46" s="35"/>
      <c r="BY46" s="29"/>
      <c r="CA46" s="11"/>
    </row>
    <row r="47" spans="1:79" hidden="1" x14ac:dyDescent="0.3">
      <c r="A47" s="1"/>
      <c r="B47" s="7" t="s">
        <v>6</v>
      </c>
      <c r="C47" s="43"/>
      <c r="D47" s="34">
        <v>19630.300000000047</v>
      </c>
      <c r="E47" s="35">
        <v>-18576.285</v>
      </c>
      <c r="F47" s="35">
        <f t="shared" si="0"/>
        <v>1054.0150000000467</v>
      </c>
      <c r="G47" s="35">
        <f>111.379+599.208</f>
        <v>710.58699999999999</v>
      </c>
      <c r="H47" s="35">
        <f t="shared" ref="H47:H54" si="197">F47+G47</f>
        <v>1764.6020000000467</v>
      </c>
      <c r="I47" s="35">
        <f>-111.379-599.208</f>
        <v>-710.58699999999999</v>
      </c>
      <c r="J47" s="35">
        <f t="shared" ref="J47:J54" si="198">H47+I47</f>
        <v>1054.0150000000467</v>
      </c>
      <c r="K47" s="35"/>
      <c r="L47" s="35">
        <f t="shared" ref="L47:L54" si="199">J47+K47</f>
        <v>1054.0150000000467</v>
      </c>
      <c r="M47" s="35"/>
      <c r="N47" s="35">
        <f t="shared" ref="N47:N54" si="200">L47+M47</f>
        <v>1054.0150000000467</v>
      </c>
      <c r="O47" s="78">
        <v>-1054.0150000000001</v>
      </c>
      <c r="P47" s="35">
        <f t="shared" ref="P47:P54" si="201">N47+O47</f>
        <v>4.6611603465862572E-11</v>
      </c>
      <c r="Q47" s="35"/>
      <c r="R47" s="35">
        <f t="shared" ref="R47:R54" si="202">P47+Q47</f>
        <v>4.6611603465862572E-11</v>
      </c>
      <c r="S47" s="35"/>
      <c r="T47" s="35">
        <f t="shared" ref="T47:T54" si="203">R47+S47</f>
        <v>4.6611603465862572E-11</v>
      </c>
      <c r="U47" s="35"/>
      <c r="V47" s="35">
        <f t="shared" ref="V47:V54" si="204">T47+U47</f>
        <v>4.6611603465862572E-11</v>
      </c>
      <c r="W47" s="35"/>
      <c r="X47" s="35">
        <f t="shared" ref="X47:X54" si="205">V47+W47</f>
        <v>4.6611603465862572E-11</v>
      </c>
      <c r="Y47" s="35"/>
      <c r="Z47" s="35">
        <f t="shared" ref="Z47:Z54" si="206">X47+Y47</f>
        <v>4.6611603465862572E-11</v>
      </c>
      <c r="AA47" s="35"/>
      <c r="AB47" s="35">
        <f t="shared" ref="AB47:AB54" si="207">Z47+AA47</f>
        <v>4.6611603465862572E-11</v>
      </c>
      <c r="AC47" s="35"/>
      <c r="AD47" s="35">
        <f t="shared" ref="AD47:AD54" si="208">AB47+AC47</f>
        <v>4.6611603465862572E-11</v>
      </c>
      <c r="AE47" s="46"/>
      <c r="AF47" s="35">
        <f t="shared" ref="AF47:AF54" si="209">AD47+AE47</f>
        <v>4.6611603465862572E-11</v>
      </c>
      <c r="AG47" s="35">
        <v>0</v>
      </c>
      <c r="AH47" s="35"/>
      <c r="AI47" s="35">
        <f t="shared" si="14"/>
        <v>0</v>
      </c>
      <c r="AJ47" s="35"/>
      <c r="AK47" s="35">
        <f t="shared" ref="AK47:AK54" si="210">AI47+AJ47</f>
        <v>0</v>
      </c>
      <c r="AL47" s="35"/>
      <c r="AM47" s="35">
        <f t="shared" ref="AM47:AM54" si="211">AK47+AL47</f>
        <v>0</v>
      </c>
      <c r="AN47" s="35"/>
      <c r="AO47" s="35">
        <f t="shared" ref="AO47:AO54" si="212">AM47+AN47</f>
        <v>0</v>
      </c>
      <c r="AP47" s="35"/>
      <c r="AQ47" s="35">
        <f t="shared" ref="AQ47:AQ54" si="213">AO47+AP47</f>
        <v>0</v>
      </c>
      <c r="AR47" s="35"/>
      <c r="AS47" s="35">
        <f t="shared" ref="AS47:AS54" si="214">AQ47+AR47</f>
        <v>0</v>
      </c>
      <c r="AT47" s="35"/>
      <c r="AU47" s="35">
        <f t="shared" ref="AU47:AU54" si="215">AS47+AT47</f>
        <v>0</v>
      </c>
      <c r="AV47" s="35"/>
      <c r="AW47" s="35">
        <f t="shared" ref="AW47:AW54" si="216">AU47+AV47</f>
        <v>0</v>
      </c>
      <c r="AX47" s="35"/>
      <c r="AY47" s="35">
        <f t="shared" ref="AY47:AY54" si="217">AW47+AX47</f>
        <v>0</v>
      </c>
      <c r="AZ47" s="35"/>
      <c r="BA47" s="35">
        <f t="shared" ref="BA47:BA54" si="218">AY47+AZ47</f>
        <v>0</v>
      </c>
      <c r="BB47" s="46"/>
      <c r="BC47" s="35">
        <f t="shared" ref="BC47:BC54" si="219">BA47+BB47</f>
        <v>0</v>
      </c>
      <c r="BD47" s="35">
        <v>0</v>
      </c>
      <c r="BE47" s="35"/>
      <c r="BF47" s="35">
        <f t="shared" si="25"/>
        <v>0</v>
      </c>
      <c r="BG47" s="35"/>
      <c r="BH47" s="35">
        <f t="shared" ref="BH47:BH54" si="220">BF47+BG47</f>
        <v>0</v>
      </c>
      <c r="BI47" s="35"/>
      <c r="BJ47" s="35">
        <f t="shared" ref="BJ47:BJ54" si="221">BH47+BI47</f>
        <v>0</v>
      </c>
      <c r="BK47" s="35"/>
      <c r="BL47" s="35">
        <f t="shared" ref="BL47:BL54" si="222">BJ47+BK47</f>
        <v>0</v>
      </c>
      <c r="BM47" s="35"/>
      <c r="BN47" s="35">
        <f t="shared" ref="BN47:BN54" si="223">BL47+BM47</f>
        <v>0</v>
      </c>
      <c r="BO47" s="35"/>
      <c r="BP47" s="35">
        <f t="shared" ref="BP47:BP54" si="224">BN47+BO47</f>
        <v>0</v>
      </c>
      <c r="BQ47" s="35"/>
      <c r="BR47" s="35">
        <f t="shared" ref="BR47:BR54" si="225">BP47+BQ47</f>
        <v>0</v>
      </c>
      <c r="BS47" s="35"/>
      <c r="BT47" s="35">
        <f t="shared" ref="BT47:BT54" si="226">BR47+BS47</f>
        <v>0</v>
      </c>
      <c r="BU47" s="35"/>
      <c r="BV47" s="35">
        <f t="shared" ref="BV47:BV54" si="227">BT47+BU47</f>
        <v>0</v>
      </c>
      <c r="BW47" s="46"/>
      <c r="BX47" s="35">
        <f t="shared" ref="BX47:BX54" si="228">BV47+BW47</f>
        <v>0</v>
      </c>
      <c r="BY47" s="29" t="s">
        <v>197</v>
      </c>
      <c r="BZ47" s="23" t="s">
        <v>50</v>
      </c>
      <c r="CA47" s="11"/>
    </row>
    <row r="48" spans="1:79" x14ac:dyDescent="0.3">
      <c r="A48" s="1"/>
      <c r="B48" s="59" t="s">
        <v>12</v>
      </c>
      <c r="C48" s="59"/>
      <c r="D48" s="34">
        <v>67726.899999999994</v>
      </c>
      <c r="E48" s="35">
        <f>-55882.573-11844.3</f>
        <v>-67726.872999999992</v>
      </c>
      <c r="F48" s="35">
        <f t="shared" si="0"/>
        <v>2.7000000001862645E-2</v>
      </c>
      <c r="G48" s="35"/>
      <c r="H48" s="35">
        <f t="shared" si="197"/>
        <v>2.7000000001862645E-2</v>
      </c>
      <c r="I48" s="35"/>
      <c r="J48" s="35">
        <f t="shared" si="198"/>
        <v>2.7000000001862645E-2</v>
      </c>
      <c r="K48" s="35"/>
      <c r="L48" s="35">
        <f t="shared" si="199"/>
        <v>2.7000000001862645E-2</v>
      </c>
      <c r="M48" s="35"/>
      <c r="N48" s="35">
        <f t="shared" si="200"/>
        <v>2.7000000001862645E-2</v>
      </c>
      <c r="O48" s="78"/>
      <c r="P48" s="35">
        <f t="shared" si="201"/>
        <v>2.7000000001862645E-2</v>
      </c>
      <c r="Q48" s="35"/>
      <c r="R48" s="35">
        <f t="shared" si="202"/>
        <v>2.7000000001862645E-2</v>
      </c>
      <c r="S48" s="35"/>
      <c r="T48" s="35">
        <f t="shared" si="203"/>
        <v>2.7000000001862645E-2</v>
      </c>
      <c r="U48" s="35"/>
      <c r="V48" s="35">
        <f t="shared" si="204"/>
        <v>2.7000000001862645E-2</v>
      </c>
      <c r="W48" s="35"/>
      <c r="X48" s="35">
        <f t="shared" si="205"/>
        <v>2.7000000001862645E-2</v>
      </c>
      <c r="Y48" s="35"/>
      <c r="Z48" s="35">
        <f t="shared" si="206"/>
        <v>2.7000000001862645E-2</v>
      </c>
      <c r="AA48" s="35"/>
      <c r="AB48" s="35">
        <f t="shared" si="207"/>
        <v>2.7000000001862645E-2</v>
      </c>
      <c r="AC48" s="35"/>
      <c r="AD48" s="35">
        <f t="shared" si="208"/>
        <v>2.7000000001862645E-2</v>
      </c>
      <c r="AE48" s="46"/>
      <c r="AF48" s="35">
        <f t="shared" si="209"/>
        <v>2.7000000001862645E-2</v>
      </c>
      <c r="AG48" s="35">
        <v>0</v>
      </c>
      <c r="AH48" s="35"/>
      <c r="AI48" s="35">
        <f t="shared" si="14"/>
        <v>0</v>
      </c>
      <c r="AJ48" s="35"/>
      <c r="AK48" s="35">
        <f t="shared" si="210"/>
        <v>0</v>
      </c>
      <c r="AL48" s="35"/>
      <c r="AM48" s="35">
        <f t="shared" si="211"/>
        <v>0</v>
      </c>
      <c r="AN48" s="35"/>
      <c r="AO48" s="35">
        <f t="shared" si="212"/>
        <v>0</v>
      </c>
      <c r="AP48" s="35"/>
      <c r="AQ48" s="35">
        <f t="shared" si="213"/>
        <v>0</v>
      </c>
      <c r="AR48" s="35"/>
      <c r="AS48" s="35">
        <f t="shared" si="214"/>
        <v>0</v>
      </c>
      <c r="AT48" s="35"/>
      <c r="AU48" s="35">
        <f t="shared" si="215"/>
        <v>0</v>
      </c>
      <c r="AV48" s="35"/>
      <c r="AW48" s="35">
        <f t="shared" si="216"/>
        <v>0</v>
      </c>
      <c r="AX48" s="35"/>
      <c r="AY48" s="35">
        <f t="shared" si="217"/>
        <v>0</v>
      </c>
      <c r="AZ48" s="35"/>
      <c r="BA48" s="35">
        <f t="shared" si="218"/>
        <v>0</v>
      </c>
      <c r="BB48" s="46"/>
      <c r="BC48" s="35">
        <f t="shared" si="219"/>
        <v>0</v>
      </c>
      <c r="BD48" s="35">
        <v>0</v>
      </c>
      <c r="BE48" s="35"/>
      <c r="BF48" s="35">
        <f t="shared" si="25"/>
        <v>0</v>
      </c>
      <c r="BG48" s="35"/>
      <c r="BH48" s="35">
        <f t="shared" si="220"/>
        <v>0</v>
      </c>
      <c r="BI48" s="35"/>
      <c r="BJ48" s="35">
        <f t="shared" si="221"/>
        <v>0</v>
      </c>
      <c r="BK48" s="35"/>
      <c r="BL48" s="35">
        <f t="shared" si="222"/>
        <v>0</v>
      </c>
      <c r="BM48" s="35"/>
      <c r="BN48" s="35">
        <f t="shared" si="223"/>
        <v>0</v>
      </c>
      <c r="BO48" s="35"/>
      <c r="BP48" s="35">
        <f t="shared" si="224"/>
        <v>0</v>
      </c>
      <c r="BQ48" s="35"/>
      <c r="BR48" s="35">
        <f t="shared" si="225"/>
        <v>0</v>
      </c>
      <c r="BS48" s="35"/>
      <c r="BT48" s="35">
        <f t="shared" si="226"/>
        <v>0</v>
      </c>
      <c r="BU48" s="35"/>
      <c r="BV48" s="35">
        <f t="shared" si="227"/>
        <v>0</v>
      </c>
      <c r="BW48" s="46"/>
      <c r="BX48" s="35">
        <f t="shared" si="228"/>
        <v>0</v>
      </c>
      <c r="BY48" s="29" t="s">
        <v>309</v>
      </c>
      <c r="CA48" s="11"/>
    </row>
    <row r="49" spans="1:79" hidden="1" x14ac:dyDescent="0.3">
      <c r="A49" s="1"/>
      <c r="B49" s="41" t="s">
        <v>27</v>
      </c>
      <c r="C49" s="6"/>
      <c r="D49" s="34">
        <v>225042.2</v>
      </c>
      <c r="E49" s="35">
        <v>-225042.2</v>
      </c>
      <c r="F49" s="35">
        <f t="shared" si="0"/>
        <v>0</v>
      </c>
      <c r="G49" s="35"/>
      <c r="H49" s="35">
        <f t="shared" si="197"/>
        <v>0</v>
      </c>
      <c r="I49" s="35"/>
      <c r="J49" s="35">
        <f t="shared" si="198"/>
        <v>0</v>
      </c>
      <c r="K49" s="35"/>
      <c r="L49" s="35">
        <f t="shared" si="199"/>
        <v>0</v>
      </c>
      <c r="M49" s="35"/>
      <c r="N49" s="35">
        <f t="shared" si="200"/>
        <v>0</v>
      </c>
      <c r="O49" s="78"/>
      <c r="P49" s="35">
        <f t="shared" si="201"/>
        <v>0</v>
      </c>
      <c r="Q49" s="35"/>
      <c r="R49" s="35">
        <f t="shared" si="202"/>
        <v>0</v>
      </c>
      <c r="S49" s="35"/>
      <c r="T49" s="35">
        <f t="shared" si="203"/>
        <v>0</v>
      </c>
      <c r="U49" s="35"/>
      <c r="V49" s="35">
        <f t="shared" si="204"/>
        <v>0</v>
      </c>
      <c r="W49" s="35"/>
      <c r="X49" s="35">
        <f t="shared" si="205"/>
        <v>0</v>
      </c>
      <c r="Y49" s="35"/>
      <c r="Z49" s="35">
        <f t="shared" si="206"/>
        <v>0</v>
      </c>
      <c r="AA49" s="35"/>
      <c r="AB49" s="35">
        <f t="shared" si="207"/>
        <v>0</v>
      </c>
      <c r="AC49" s="35"/>
      <c r="AD49" s="35">
        <f t="shared" si="208"/>
        <v>0</v>
      </c>
      <c r="AE49" s="46"/>
      <c r="AF49" s="35">
        <f t="shared" si="209"/>
        <v>0</v>
      </c>
      <c r="AG49" s="35">
        <v>0</v>
      </c>
      <c r="AH49" s="35"/>
      <c r="AI49" s="35">
        <f t="shared" si="14"/>
        <v>0</v>
      </c>
      <c r="AJ49" s="35"/>
      <c r="AK49" s="35">
        <f t="shared" si="210"/>
        <v>0</v>
      </c>
      <c r="AL49" s="35"/>
      <c r="AM49" s="35">
        <f t="shared" si="211"/>
        <v>0</v>
      </c>
      <c r="AN49" s="35"/>
      <c r="AO49" s="35">
        <f t="shared" si="212"/>
        <v>0</v>
      </c>
      <c r="AP49" s="35"/>
      <c r="AQ49" s="35">
        <f t="shared" si="213"/>
        <v>0</v>
      </c>
      <c r="AR49" s="35"/>
      <c r="AS49" s="35">
        <f t="shared" si="214"/>
        <v>0</v>
      </c>
      <c r="AT49" s="35"/>
      <c r="AU49" s="35">
        <f t="shared" si="215"/>
        <v>0</v>
      </c>
      <c r="AV49" s="35"/>
      <c r="AW49" s="35">
        <f t="shared" si="216"/>
        <v>0</v>
      </c>
      <c r="AX49" s="35"/>
      <c r="AY49" s="35">
        <f t="shared" si="217"/>
        <v>0</v>
      </c>
      <c r="AZ49" s="35"/>
      <c r="BA49" s="35">
        <f t="shared" si="218"/>
        <v>0</v>
      </c>
      <c r="BB49" s="46"/>
      <c r="BC49" s="35">
        <f t="shared" si="219"/>
        <v>0</v>
      </c>
      <c r="BD49" s="35">
        <v>0</v>
      </c>
      <c r="BE49" s="35"/>
      <c r="BF49" s="35">
        <f t="shared" si="25"/>
        <v>0</v>
      </c>
      <c r="BG49" s="35"/>
      <c r="BH49" s="35">
        <f t="shared" si="220"/>
        <v>0</v>
      </c>
      <c r="BI49" s="35"/>
      <c r="BJ49" s="35">
        <f t="shared" si="221"/>
        <v>0</v>
      </c>
      <c r="BK49" s="35"/>
      <c r="BL49" s="35">
        <f t="shared" si="222"/>
        <v>0</v>
      </c>
      <c r="BM49" s="35"/>
      <c r="BN49" s="35">
        <f t="shared" si="223"/>
        <v>0</v>
      </c>
      <c r="BO49" s="35"/>
      <c r="BP49" s="35">
        <f t="shared" si="224"/>
        <v>0</v>
      </c>
      <c r="BQ49" s="35"/>
      <c r="BR49" s="35">
        <f t="shared" si="225"/>
        <v>0</v>
      </c>
      <c r="BS49" s="35"/>
      <c r="BT49" s="35">
        <f t="shared" si="226"/>
        <v>0</v>
      </c>
      <c r="BU49" s="35"/>
      <c r="BV49" s="35">
        <f t="shared" si="227"/>
        <v>0</v>
      </c>
      <c r="BW49" s="46"/>
      <c r="BX49" s="35">
        <f t="shared" si="228"/>
        <v>0</v>
      </c>
      <c r="BY49" s="29" t="s">
        <v>308</v>
      </c>
      <c r="BZ49" s="23" t="s">
        <v>50</v>
      </c>
      <c r="CA49" s="11"/>
    </row>
    <row r="50" spans="1:79" ht="56.25" hidden="1" x14ac:dyDescent="0.3">
      <c r="A50" s="1" t="s">
        <v>71</v>
      </c>
      <c r="B50" s="43" t="s">
        <v>51</v>
      </c>
      <c r="C50" s="43" t="s">
        <v>32</v>
      </c>
      <c r="D50" s="34">
        <v>780</v>
      </c>
      <c r="E50" s="35">
        <v>-780</v>
      </c>
      <c r="F50" s="35">
        <f t="shared" si="0"/>
        <v>0</v>
      </c>
      <c r="G50" s="35"/>
      <c r="H50" s="35">
        <f t="shared" si="197"/>
        <v>0</v>
      </c>
      <c r="I50" s="35"/>
      <c r="J50" s="35">
        <f t="shared" si="198"/>
        <v>0</v>
      </c>
      <c r="K50" s="35"/>
      <c r="L50" s="35">
        <f t="shared" si="199"/>
        <v>0</v>
      </c>
      <c r="M50" s="35"/>
      <c r="N50" s="35">
        <f t="shared" si="200"/>
        <v>0</v>
      </c>
      <c r="O50" s="78"/>
      <c r="P50" s="35">
        <f t="shared" si="201"/>
        <v>0</v>
      </c>
      <c r="Q50" s="35"/>
      <c r="R50" s="35">
        <f t="shared" si="202"/>
        <v>0</v>
      </c>
      <c r="S50" s="35"/>
      <c r="T50" s="35">
        <f t="shared" si="203"/>
        <v>0</v>
      </c>
      <c r="U50" s="35"/>
      <c r="V50" s="35">
        <f t="shared" si="204"/>
        <v>0</v>
      </c>
      <c r="W50" s="35"/>
      <c r="X50" s="35">
        <f t="shared" si="205"/>
        <v>0</v>
      </c>
      <c r="Y50" s="35"/>
      <c r="Z50" s="35">
        <f t="shared" si="206"/>
        <v>0</v>
      </c>
      <c r="AA50" s="35"/>
      <c r="AB50" s="35">
        <f t="shared" si="207"/>
        <v>0</v>
      </c>
      <c r="AC50" s="35"/>
      <c r="AD50" s="35">
        <f t="shared" si="208"/>
        <v>0</v>
      </c>
      <c r="AE50" s="46"/>
      <c r="AF50" s="35">
        <f t="shared" si="209"/>
        <v>0</v>
      </c>
      <c r="AG50" s="35">
        <v>0</v>
      </c>
      <c r="AH50" s="35"/>
      <c r="AI50" s="35">
        <f t="shared" si="14"/>
        <v>0</v>
      </c>
      <c r="AJ50" s="35"/>
      <c r="AK50" s="35">
        <f t="shared" si="210"/>
        <v>0</v>
      </c>
      <c r="AL50" s="35"/>
      <c r="AM50" s="35">
        <f t="shared" si="211"/>
        <v>0</v>
      </c>
      <c r="AN50" s="35"/>
      <c r="AO50" s="35">
        <f t="shared" si="212"/>
        <v>0</v>
      </c>
      <c r="AP50" s="35"/>
      <c r="AQ50" s="35">
        <f t="shared" si="213"/>
        <v>0</v>
      </c>
      <c r="AR50" s="35"/>
      <c r="AS50" s="35">
        <f t="shared" si="214"/>
        <v>0</v>
      </c>
      <c r="AT50" s="35"/>
      <c r="AU50" s="35">
        <f t="shared" si="215"/>
        <v>0</v>
      </c>
      <c r="AV50" s="35"/>
      <c r="AW50" s="35">
        <f t="shared" si="216"/>
        <v>0</v>
      </c>
      <c r="AX50" s="35"/>
      <c r="AY50" s="35">
        <f t="shared" si="217"/>
        <v>0</v>
      </c>
      <c r="AZ50" s="35"/>
      <c r="BA50" s="35">
        <f t="shared" si="218"/>
        <v>0</v>
      </c>
      <c r="BB50" s="46"/>
      <c r="BC50" s="35">
        <f t="shared" si="219"/>
        <v>0</v>
      </c>
      <c r="BD50" s="35">
        <v>0</v>
      </c>
      <c r="BE50" s="35"/>
      <c r="BF50" s="35">
        <f t="shared" si="25"/>
        <v>0</v>
      </c>
      <c r="BG50" s="35"/>
      <c r="BH50" s="35">
        <f t="shared" si="220"/>
        <v>0</v>
      </c>
      <c r="BI50" s="35"/>
      <c r="BJ50" s="35">
        <f t="shared" si="221"/>
        <v>0</v>
      </c>
      <c r="BK50" s="35"/>
      <c r="BL50" s="35">
        <f t="shared" si="222"/>
        <v>0</v>
      </c>
      <c r="BM50" s="35"/>
      <c r="BN50" s="35">
        <f t="shared" si="223"/>
        <v>0</v>
      </c>
      <c r="BO50" s="35"/>
      <c r="BP50" s="35">
        <f t="shared" si="224"/>
        <v>0</v>
      </c>
      <c r="BQ50" s="35"/>
      <c r="BR50" s="35">
        <f t="shared" si="225"/>
        <v>0</v>
      </c>
      <c r="BS50" s="35"/>
      <c r="BT50" s="35">
        <f t="shared" si="226"/>
        <v>0</v>
      </c>
      <c r="BU50" s="35"/>
      <c r="BV50" s="35">
        <f t="shared" si="227"/>
        <v>0</v>
      </c>
      <c r="BW50" s="46"/>
      <c r="BX50" s="35">
        <f t="shared" si="228"/>
        <v>0</v>
      </c>
      <c r="BY50" s="29" t="s">
        <v>198</v>
      </c>
      <c r="BZ50" s="23" t="s">
        <v>50</v>
      </c>
      <c r="CA50" s="11"/>
    </row>
    <row r="51" spans="1:79" ht="56.25" x14ac:dyDescent="0.3">
      <c r="A51" s="1" t="s">
        <v>70</v>
      </c>
      <c r="B51" s="106" t="s">
        <v>52</v>
      </c>
      <c r="C51" s="59" t="s">
        <v>32</v>
      </c>
      <c r="D51" s="34">
        <v>0</v>
      </c>
      <c r="E51" s="35"/>
      <c r="F51" s="35">
        <f t="shared" si="0"/>
        <v>0</v>
      </c>
      <c r="G51" s="35"/>
      <c r="H51" s="35">
        <f t="shared" si="197"/>
        <v>0</v>
      </c>
      <c r="I51" s="35"/>
      <c r="J51" s="35">
        <f t="shared" si="198"/>
        <v>0</v>
      </c>
      <c r="K51" s="35"/>
      <c r="L51" s="35">
        <f t="shared" si="199"/>
        <v>0</v>
      </c>
      <c r="M51" s="35"/>
      <c r="N51" s="35">
        <f t="shared" si="200"/>
        <v>0</v>
      </c>
      <c r="O51" s="78"/>
      <c r="P51" s="35">
        <f t="shared" si="201"/>
        <v>0</v>
      </c>
      <c r="Q51" s="35"/>
      <c r="R51" s="35">
        <f t="shared" si="202"/>
        <v>0</v>
      </c>
      <c r="S51" s="35"/>
      <c r="T51" s="35">
        <f t="shared" si="203"/>
        <v>0</v>
      </c>
      <c r="U51" s="35"/>
      <c r="V51" s="35">
        <f t="shared" si="204"/>
        <v>0</v>
      </c>
      <c r="W51" s="35"/>
      <c r="X51" s="35">
        <f t="shared" si="205"/>
        <v>0</v>
      </c>
      <c r="Y51" s="35"/>
      <c r="Z51" s="35">
        <f t="shared" si="206"/>
        <v>0</v>
      </c>
      <c r="AA51" s="35"/>
      <c r="AB51" s="35">
        <f t="shared" si="207"/>
        <v>0</v>
      </c>
      <c r="AC51" s="35"/>
      <c r="AD51" s="35">
        <f t="shared" si="208"/>
        <v>0</v>
      </c>
      <c r="AE51" s="46"/>
      <c r="AF51" s="35">
        <f t="shared" si="209"/>
        <v>0</v>
      </c>
      <c r="AG51" s="35">
        <v>25599.8</v>
      </c>
      <c r="AH51" s="35">
        <v>-25599.8</v>
      </c>
      <c r="AI51" s="35">
        <f t="shared" si="14"/>
        <v>0</v>
      </c>
      <c r="AJ51" s="35"/>
      <c r="AK51" s="35">
        <f t="shared" si="210"/>
        <v>0</v>
      </c>
      <c r="AL51" s="35"/>
      <c r="AM51" s="35">
        <f t="shared" si="211"/>
        <v>0</v>
      </c>
      <c r="AN51" s="35"/>
      <c r="AO51" s="35">
        <f t="shared" si="212"/>
        <v>0</v>
      </c>
      <c r="AP51" s="35"/>
      <c r="AQ51" s="35">
        <f t="shared" si="213"/>
        <v>0</v>
      </c>
      <c r="AR51" s="35"/>
      <c r="AS51" s="35">
        <f t="shared" si="214"/>
        <v>0</v>
      </c>
      <c r="AT51" s="35"/>
      <c r="AU51" s="35">
        <f t="shared" si="215"/>
        <v>0</v>
      </c>
      <c r="AV51" s="35"/>
      <c r="AW51" s="35">
        <f t="shared" si="216"/>
        <v>0</v>
      </c>
      <c r="AX51" s="35"/>
      <c r="AY51" s="35">
        <f t="shared" si="217"/>
        <v>0</v>
      </c>
      <c r="AZ51" s="35"/>
      <c r="BA51" s="35">
        <f t="shared" si="218"/>
        <v>0</v>
      </c>
      <c r="BB51" s="46"/>
      <c r="BC51" s="35">
        <f t="shared" si="219"/>
        <v>0</v>
      </c>
      <c r="BD51" s="35">
        <v>245085.6</v>
      </c>
      <c r="BE51" s="35"/>
      <c r="BF51" s="35">
        <f t="shared" si="25"/>
        <v>245085.6</v>
      </c>
      <c r="BG51" s="35"/>
      <c r="BH51" s="35">
        <f t="shared" si="220"/>
        <v>245085.6</v>
      </c>
      <c r="BI51" s="35"/>
      <c r="BJ51" s="35">
        <f t="shared" si="221"/>
        <v>245085.6</v>
      </c>
      <c r="BK51" s="35"/>
      <c r="BL51" s="35">
        <f t="shared" si="222"/>
        <v>245085.6</v>
      </c>
      <c r="BM51" s="35"/>
      <c r="BN51" s="35">
        <f t="shared" si="223"/>
        <v>245085.6</v>
      </c>
      <c r="BO51" s="35"/>
      <c r="BP51" s="35">
        <f t="shared" si="224"/>
        <v>245085.6</v>
      </c>
      <c r="BQ51" s="35"/>
      <c r="BR51" s="35">
        <f t="shared" si="225"/>
        <v>245085.6</v>
      </c>
      <c r="BS51" s="35"/>
      <c r="BT51" s="35">
        <f t="shared" si="226"/>
        <v>245085.6</v>
      </c>
      <c r="BU51" s="35"/>
      <c r="BV51" s="35">
        <f t="shared" si="227"/>
        <v>245085.6</v>
      </c>
      <c r="BW51" s="46"/>
      <c r="BX51" s="35">
        <f t="shared" si="228"/>
        <v>245085.6</v>
      </c>
      <c r="BY51" s="29" t="s">
        <v>199</v>
      </c>
      <c r="CA51" s="11"/>
    </row>
    <row r="52" spans="1:79" ht="56.25" hidden="1" x14ac:dyDescent="0.3">
      <c r="A52" s="1" t="s">
        <v>75</v>
      </c>
      <c r="B52" s="41" t="s">
        <v>53</v>
      </c>
      <c r="C52" s="43" t="s">
        <v>32</v>
      </c>
      <c r="D52" s="34">
        <v>0</v>
      </c>
      <c r="E52" s="35"/>
      <c r="F52" s="35">
        <f t="shared" si="0"/>
        <v>0</v>
      </c>
      <c r="G52" s="35"/>
      <c r="H52" s="35">
        <f t="shared" si="197"/>
        <v>0</v>
      </c>
      <c r="I52" s="35"/>
      <c r="J52" s="35">
        <f t="shared" si="198"/>
        <v>0</v>
      </c>
      <c r="K52" s="35"/>
      <c r="L52" s="35">
        <f t="shared" si="199"/>
        <v>0</v>
      </c>
      <c r="M52" s="35"/>
      <c r="N52" s="35">
        <f t="shared" si="200"/>
        <v>0</v>
      </c>
      <c r="O52" s="78"/>
      <c r="P52" s="35">
        <f t="shared" si="201"/>
        <v>0</v>
      </c>
      <c r="Q52" s="35"/>
      <c r="R52" s="35">
        <f t="shared" si="202"/>
        <v>0</v>
      </c>
      <c r="S52" s="35"/>
      <c r="T52" s="35">
        <f t="shared" si="203"/>
        <v>0</v>
      </c>
      <c r="U52" s="35"/>
      <c r="V52" s="35">
        <f t="shared" si="204"/>
        <v>0</v>
      </c>
      <c r="W52" s="35"/>
      <c r="X52" s="35">
        <f t="shared" si="205"/>
        <v>0</v>
      </c>
      <c r="Y52" s="35"/>
      <c r="Z52" s="35">
        <f t="shared" si="206"/>
        <v>0</v>
      </c>
      <c r="AA52" s="35"/>
      <c r="AB52" s="35">
        <f t="shared" si="207"/>
        <v>0</v>
      </c>
      <c r="AC52" s="35"/>
      <c r="AD52" s="35">
        <f t="shared" si="208"/>
        <v>0</v>
      </c>
      <c r="AE52" s="46"/>
      <c r="AF52" s="35">
        <f t="shared" si="209"/>
        <v>0</v>
      </c>
      <c r="AG52" s="35">
        <v>30734.9</v>
      </c>
      <c r="AH52" s="35">
        <v>-30734.9</v>
      </c>
      <c r="AI52" s="35">
        <f t="shared" si="14"/>
        <v>0</v>
      </c>
      <c r="AJ52" s="35"/>
      <c r="AK52" s="35">
        <f t="shared" si="210"/>
        <v>0</v>
      </c>
      <c r="AL52" s="35"/>
      <c r="AM52" s="35">
        <f t="shared" si="211"/>
        <v>0</v>
      </c>
      <c r="AN52" s="35"/>
      <c r="AO52" s="35">
        <f t="shared" si="212"/>
        <v>0</v>
      </c>
      <c r="AP52" s="35"/>
      <c r="AQ52" s="35">
        <f t="shared" si="213"/>
        <v>0</v>
      </c>
      <c r="AR52" s="35"/>
      <c r="AS52" s="35">
        <f t="shared" si="214"/>
        <v>0</v>
      </c>
      <c r="AT52" s="35"/>
      <c r="AU52" s="35">
        <f t="shared" si="215"/>
        <v>0</v>
      </c>
      <c r="AV52" s="35"/>
      <c r="AW52" s="35">
        <f t="shared" si="216"/>
        <v>0</v>
      </c>
      <c r="AX52" s="35"/>
      <c r="AY52" s="35">
        <f t="shared" si="217"/>
        <v>0</v>
      </c>
      <c r="AZ52" s="35"/>
      <c r="BA52" s="35">
        <f t="shared" si="218"/>
        <v>0</v>
      </c>
      <c r="BB52" s="46"/>
      <c r="BC52" s="35">
        <f t="shared" si="219"/>
        <v>0</v>
      </c>
      <c r="BD52" s="35">
        <v>0</v>
      </c>
      <c r="BE52" s="35"/>
      <c r="BF52" s="35">
        <f t="shared" si="25"/>
        <v>0</v>
      </c>
      <c r="BG52" s="35"/>
      <c r="BH52" s="35">
        <f t="shared" si="220"/>
        <v>0</v>
      </c>
      <c r="BI52" s="35"/>
      <c r="BJ52" s="35">
        <f t="shared" si="221"/>
        <v>0</v>
      </c>
      <c r="BK52" s="35"/>
      <c r="BL52" s="35">
        <f t="shared" si="222"/>
        <v>0</v>
      </c>
      <c r="BM52" s="35"/>
      <c r="BN52" s="35">
        <f t="shared" si="223"/>
        <v>0</v>
      </c>
      <c r="BO52" s="35"/>
      <c r="BP52" s="35">
        <f t="shared" si="224"/>
        <v>0</v>
      </c>
      <c r="BQ52" s="35"/>
      <c r="BR52" s="35">
        <f t="shared" si="225"/>
        <v>0</v>
      </c>
      <c r="BS52" s="35"/>
      <c r="BT52" s="35">
        <f t="shared" si="226"/>
        <v>0</v>
      </c>
      <c r="BU52" s="35"/>
      <c r="BV52" s="35">
        <f t="shared" si="227"/>
        <v>0</v>
      </c>
      <c r="BW52" s="46"/>
      <c r="BX52" s="35">
        <f t="shared" si="228"/>
        <v>0</v>
      </c>
      <c r="BY52" s="29" t="s">
        <v>200</v>
      </c>
      <c r="BZ52" s="23" t="s">
        <v>50</v>
      </c>
      <c r="CA52" s="11"/>
    </row>
    <row r="53" spans="1:79" ht="56.25" x14ac:dyDescent="0.3">
      <c r="A53" s="1" t="s">
        <v>71</v>
      </c>
      <c r="B53" s="106" t="s">
        <v>54</v>
      </c>
      <c r="C53" s="59" t="s">
        <v>32</v>
      </c>
      <c r="D53" s="34">
        <v>0</v>
      </c>
      <c r="E53" s="35"/>
      <c r="F53" s="35">
        <f t="shared" si="0"/>
        <v>0</v>
      </c>
      <c r="G53" s="35"/>
      <c r="H53" s="35">
        <f t="shared" si="197"/>
        <v>0</v>
      </c>
      <c r="I53" s="35"/>
      <c r="J53" s="35">
        <f t="shared" si="198"/>
        <v>0</v>
      </c>
      <c r="K53" s="35"/>
      <c r="L53" s="35">
        <f t="shared" si="199"/>
        <v>0</v>
      </c>
      <c r="M53" s="35"/>
      <c r="N53" s="35">
        <f t="shared" si="200"/>
        <v>0</v>
      </c>
      <c r="O53" s="78"/>
      <c r="P53" s="35">
        <f t="shared" si="201"/>
        <v>0</v>
      </c>
      <c r="Q53" s="35"/>
      <c r="R53" s="35">
        <f t="shared" si="202"/>
        <v>0</v>
      </c>
      <c r="S53" s="35"/>
      <c r="T53" s="35">
        <f t="shared" si="203"/>
        <v>0</v>
      </c>
      <c r="U53" s="35"/>
      <c r="V53" s="35">
        <f t="shared" si="204"/>
        <v>0</v>
      </c>
      <c r="W53" s="35"/>
      <c r="X53" s="35">
        <f t="shared" si="205"/>
        <v>0</v>
      </c>
      <c r="Y53" s="35"/>
      <c r="Z53" s="35">
        <f t="shared" si="206"/>
        <v>0</v>
      </c>
      <c r="AA53" s="35"/>
      <c r="AB53" s="35">
        <f t="shared" si="207"/>
        <v>0</v>
      </c>
      <c r="AC53" s="35"/>
      <c r="AD53" s="35">
        <f t="shared" si="208"/>
        <v>0</v>
      </c>
      <c r="AE53" s="46"/>
      <c r="AF53" s="35">
        <f t="shared" si="209"/>
        <v>0</v>
      </c>
      <c r="AG53" s="35">
        <v>9100.4</v>
      </c>
      <c r="AH53" s="35"/>
      <c r="AI53" s="35">
        <f t="shared" si="14"/>
        <v>9100.4</v>
      </c>
      <c r="AJ53" s="35"/>
      <c r="AK53" s="35">
        <f t="shared" si="210"/>
        <v>9100.4</v>
      </c>
      <c r="AL53" s="35"/>
      <c r="AM53" s="35">
        <f t="shared" si="211"/>
        <v>9100.4</v>
      </c>
      <c r="AN53" s="35"/>
      <c r="AO53" s="35">
        <f t="shared" si="212"/>
        <v>9100.4</v>
      </c>
      <c r="AP53" s="35"/>
      <c r="AQ53" s="35">
        <f t="shared" si="213"/>
        <v>9100.4</v>
      </c>
      <c r="AR53" s="35"/>
      <c r="AS53" s="35">
        <f t="shared" si="214"/>
        <v>9100.4</v>
      </c>
      <c r="AT53" s="35"/>
      <c r="AU53" s="35">
        <f t="shared" si="215"/>
        <v>9100.4</v>
      </c>
      <c r="AV53" s="35"/>
      <c r="AW53" s="35">
        <f t="shared" si="216"/>
        <v>9100.4</v>
      </c>
      <c r="AX53" s="35"/>
      <c r="AY53" s="35">
        <f t="shared" si="217"/>
        <v>9100.4</v>
      </c>
      <c r="AZ53" s="35"/>
      <c r="BA53" s="35">
        <f t="shared" si="218"/>
        <v>9100.4</v>
      </c>
      <c r="BB53" s="46"/>
      <c r="BC53" s="35">
        <f t="shared" si="219"/>
        <v>9100.4</v>
      </c>
      <c r="BD53" s="35">
        <v>0</v>
      </c>
      <c r="BE53" s="35"/>
      <c r="BF53" s="35">
        <f t="shared" si="25"/>
        <v>0</v>
      </c>
      <c r="BG53" s="35"/>
      <c r="BH53" s="35">
        <f t="shared" si="220"/>
        <v>0</v>
      </c>
      <c r="BI53" s="35"/>
      <c r="BJ53" s="35">
        <f t="shared" si="221"/>
        <v>0</v>
      </c>
      <c r="BK53" s="35"/>
      <c r="BL53" s="35">
        <f t="shared" si="222"/>
        <v>0</v>
      </c>
      <c r="BM53" s="35"/>
      <c r="BN53" s="35">
        <f t="shared" si="223"/>
        <v>0</v>
      </c>
      <c r="BO53" s="35"/>
      <c r="BP53" s="35">
        <f t="shared" si="224"/>
        <v>0</v>
      </c>
      <c r="BQ53" s="35"/>
      <c r="BR53" s="35">
        <f t="shared" si="225"/>
        <v>0</v>
      </c>
      <c r="BS53" s="35"/>
      <c r="BT53" s="35">
        <f t="shared" si="226"/>
        <v>0</v>
      </c>
      <c r="BU53" s="35"/>
      <c r="BV53" s="35">
        <f t="shared" si="227"/>
        <v>0</v>
      </c>
      <c r="BW53" s="46"/>
      <c r="BX53" s="35">
        <f t="shared" si="228"/>
        <v>0</v>
      </c>
      <c r="BY53" s="29" t="s">
        <v>201</v>
      </c>
      <c r="CA53" s="11"/>
    </row>
    <row r="54" spans="1:79" ht="56.25" x14ac:dyDescent="0.3">
      <c r="A54" s="1" t="s">
        <v>74</v>
      </c>
      <c r="B54" s="106" t="s">
        <v>55</v>
      </c>
      <c r="C54" s="59" t="s">
        <v>32</v>
      </c>
      <c r="D54" s="34">
        <f>D56+D57</f>
        <v>0</v>
      </c>
      <c r="E54" s="35">
        <f>E56+E57</f>
        <v>0</v>
      </c>
      <c r="F54" s="35">
        <f t="shared" si="0"/>
        <v>0</v>
      </c>
      <c r="G54" s="35">
        <f>G56+G57</f>
        <v>0</v>
      </c>
      <c r="H54" s="35">
        <f t="shared" si="197"/>
        <v>0</v>
      </c>
      <c r="I54" s="35">
        <f>I56+I57</f>
        <v>0</v>
      </c>
      <c r="J54" s="35">
        <f t="shared" si="198"/>
        <v>0</v>
      </c>
      <c r="K54" s="35">
        <f>K56+K57</f>
        <v>0</v>
      </c>
      <c r="L54" s="35">
        <f t="shared" si="199"/>
        <v>0</v>
      </c>
      <c r="M54" s="35">
        <f>M56+M57</f>
        <v>0</v>
      </c>
      <c r="N54" s="35">
        <f t="shared" si="200"/>
        <v>0</v>
      </c>
      <c r="O54" s="78">
        <f>O56+O57</f>
        <v>0</v>
      </c>
      <c r="P54" s="35">
        <f t="shared" si="201"/>
        <v>0</v>
      </c>
      <c r="Q54" s="35">
        <f>Q56+Q57</f>
        <v>0</v>
      </c>
      <c r="R54" s="35">
        <f t="shared" si="202"/>
        <v>0</v>
      </c>
      <c r="S54" s="35">
        <f>S56+S57</f>
        <v>0</v>
      </c>
      <c r="T54" s="35">
        <f t="shared" si="203"/>
        <v>0</v>
      </c>
      <c r="U54" s="35">
        <f>U56+U57</f>
        <v>0</v>
      </c>
      <c r="V54" s="35">
        <f t="shared" si="204"/>
        <v>0</v>
      </c>
      <c r="W54" s="35">
        <f>W56+W57</f>
        <v>0</v>
      </c>
      <c r="X54" s="35">
        <f t="shared" si="205"/>
        <v>0</v>
      </c>
      <c r="Y54" s="35">
        <f>Y56+Y57</f>
        <v>0</v>
      </c>
      <c r="Z54" s="35">
        <f t="shared" si="206"/>
        <v>0</v>
      </c>
      <c r="AA54" s="35">
        <f>AA56+AA57</f>
        <v>0</v>
      </c>
      <c r="AB54" s="35">
        <f t="shared" si="207"/>
        <v>0</v>
      </c>
      <c r="AC54" s="35">
        <f>AC56+AC57</f>
        <v>0</v>
      </c>
      <c r="AD54" s="35">
        <f t="shared" si="208"/>
        <v>0</v>
      </c>
      <c r="AE54" s="46">
        <f>AE56+AE57</f>
        <v>0</v>
      </c>
      <c r="AF54" s="35">
        <f t="shared" si="209"/>
        <v>0</v>
      </c>
      <c r="AG54" s="35">
        <f t="shared" ref="AG54:BE54" si="229">AG56+AG57</f>
        <v>19435.099999999999</v>
      </c>
      <c r="AH54" s="35">
        <f t="shared" ref="AH54:AJ54" si="230">AH56+AH57</f>
        <v>0</v>
      </c>
      <c r="AI54" s="35">
        <f t="shared" si="14"/>
        <v>19435.099999999999</v>
      </c>
      <c r="AJ54" s="35">
        <f t="shared" si="230"/>
        <v>0</v>
      </c>
      <c r="AK54" s="35">
        <f t="shared" si="210"/>
        <v>19435.099999999999</v>
      </c>
      <c r="AL54" s="35">
        <f t="shared" ref="AL54:AN54" si="231">AL56+AL57</f>
        <v>0</v>
      </c>
      <c r="AM54" s="35">
        <f t="shared" si="211"/>
        <v>19435.099999999999</v>
      </c>
      <c r="AN54" s="35">
        <f t="shared" si="231"/>
        <v>0</v>
      </c>
      <c r="AO54" s="35">
        <f t="shared" si="212"/>
        <v>19435.099999999999</v>
      </c>
      <c r="AP54" s="35">
        <f t="shared" ref="AP54:AR54" si="232">AP56+AP57</f>
        <v>0</v>
      </c>
      <c r="AQ54" s="35">
        <f t="shared" si="213"/>
        <v>19435.099999999999</v>
      </c>
      <c r="AR54" s="35">
        <f t="shared" si="232"/>
        <v>0</v>
      </c>
      <c r="AS54" s="35">
        <f t="shared" si="214"/>
        <v>19435.099999999999</v>
      </c>
      <c r="AT54" s="35">
        <f t="shared" ref="AT54:AV54" si="233">AT56+AT57</f>
        <v>0</v>
      </c>
      <c r="AU54" s="35">
        <f t="shared" si="215"/>
        <v>19435.099999999999</v>
      </c>
      <c r="AV54" s="35">
        <f t="shared" si="233"/>
        <v>0</v>
      </c>
      <c r="AW54" s="35">
        <f t="shared" si="216"/>
        <v>19435.099999999999</v>
      </c>
      <c r="AX54" s="35">
        <f t="shared" ref="AX54:AZ54" si="234">AX56+AX57</f>
        <v>0</v>
      </c>
      <c r="AY54" s="35">
        <f t="shared" si="217"/>
        <v>19435.099999999999</v>
      </c>
      <c r="AZ54" s="35">
        <f t="shared" si="234"/>
        <v>0</v>
      </c>
      <c r="BA54" s="35">
        <f t="shared" si="218"/>
        <v>19435.099999999999</v>
      </c>
      <c r="BB54" s="46">
        <f t="shared" ref="BB54" si="235">BB56+BB57</f>
        <v>0</v>
      </c>
      <c r="BC54" s="35">
        <f t="shared" si="219"/>
        <v>19435.099999999999</v>
      </c>
      <c r="BD54" s="35">
        <f t="shared" si="229"/>
        <v>200564.9</v>
      </c>
      <c r="BE54" s="35">
        <f t="shared" si="229"/>
        <v>0</v>
      </c>
      <c r="BF54" s="35">
        <f t="shared" si="25"/>
        <v>200564.9</v>
      </c>
      <c r="BG54" s="35">
        <f t="shared" ref="BG54:BI54" si="236">BG56+BG57</f>
        <v>0</v>
      </c>
      <c r="BH54" s="35">
        <f t="shared" si="220"/>
        <v>200564.9</v>
      </c>
      <c r="BI54" s="35">
        <f t="shared" si="236"/>
        <v>0</v>
      </c>
      <c r="BJ54" s="35">
        <f t="shared" si="221"/>
        <v>200564.9</v>
      </c>
      <c r="BK54" s="35">
        <f t="shared" ref="BK54:BM54" si="237">BK56+BK57</f>
        <v>0</v>
      </c>
      <c r="BL54" s="35">
        <f t="shared" si="222"/>
        <v>200564.9</v>
      </c>
      <c r="BM54" s="35">
        <f t="shared" si="237"/>
        <v>0</v>
      </c>
      <c r="BN54" s="35">
        <f t="shared" si="223"/>
        <v>200564.9</v>
      </c>
      <c r="BO54" s="35">
        <f t="shared" ref="BO54:BQ54" si="238">BO56+BO57</f>
        <v>0</v>
      </c>
      <c r="BP54" s="35">
        <f t="shared" si="224"/>
        <v>200564.9</v>
      </c>
      <c r="BQ54" s="35">
        <f t="shared" si="238"/>
        <v>0</v>
      </c>
      <c r="BR54" s="35">
        <f t="shared" si="225"/>
        <v>200564.9</v>
      </c>
      <c r="BS54" s="35">
        <f t="shared" ref="BS54:BU54" si="239">BS56+BS57</f>
        <v>0</v>
      </c>
      <c r="BT54" s="35">
        <f t="shared" si="226"/>
        <v>200564.9</v>
      </c>
      <c r="BU54" s="35">
        <f t="shared" si="239"/>
        <v>0</v>
      </c>
      <c r="BV54" s="35">
        <f t="shared" si="227"/>
        <v>200564.9</v>
      </c>
      <c r="BW54" s="46">
        <f t="shared" ref="BW54" si="240">BW56+BW57</f>
        <v>0</v>
      </c>
      <c r="BX54" s="35">
        <f t="shared" si="228"/>
        <v>200564.9</v>
      </c>
      <c r="BY54" s="29"/>
      <c r="CA54" s="11"/>
    </row>
    <row r="55" spans="1:79" x14ac:dyDescent="0.3">
      <c r="A55" s="1"/>
      <c r="B55" s="7" t="s">
        <v>5</v>
      </c>
      <c r="C55" s="59"/>
      <c r="D55" s="34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78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46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46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46"/>
      <c r="BX55" s="35"/>
      <c r="BY55" s="29"/>
      <c r="CA55" s="11"/>
    </row>
    <row r="56" spans="1:79" hidden="1" x14ac:dyDescent="0.3">
      <c r="A56" s="1"/>
      <c r="B56" s="7" t="s">
        <v>6</v>
      </c>
      <c r="C56" s="43"/>
      <c r="D56" s="34">
        <v>0</v>
      </c>
      <c r="E56" s="35"/>
      <c r="F56" s="35">
        <f t="shared" si="0"/>
        <v>0</v>
      </c>
      <c r="G56" s="35"/>
      <c r="H56" s="35">
        <f t="shared" ref="H56:H58" si="241">F56+G56</f>
        <v>0</v>
      </c>
      <c r="I56" s="35"/>
      <c r="J56" s="35">
        <f t="shared" ref="J56:J58" si="242">H56+I56</f>
        <v>0</v>
      </c>
      <c r="K56" s="35"/>
      <c r="L56" s="35">
        <f t="shared" ref="L56:L58" si="243">J56+K56</f>
        <v>0</v>
      </c>
      <c r="M56" s="35"/>
      <c r="N56" s="35">
        <f t="shared" ref="N56:N58" si="244">L56+M56</f>
        <v>0</v>
      </c>
      <c r="O56" s="78"/>
      <c r="P56" s="35">
        <f t="shared" ref="P56:P58" si="245">N56+O56</f>
        <v>0</v>
      </c>
      <c r="Q56" s="35"/>
      <c r="R56" s="35">
        <f t="shared" ref="R56:R58" si="246">P56+Q56</f>
        <v>0</v>
      </c>
      <c r="S56" s="35"/>
      <c r="T56" s="35">
        <f t="shared" ref="T56:T58" si="247">R56+S56</f>
        <v>0</v>
      </c>
      <c r="U56" s="35"/>
      <c r="V56" s="35">
        <f t="shared" ref="V56:V58" si="248">T56+U56</f>
        <v>0</v>
      </c>
      <c r="W56" s="35"/>
      <c r="X56" s="35">
        <f t="shared" ref="X56:X58" si="249">V56+W56</f>
        <v>0</v>
      </c>
      <c r="Y56" s="35"/>
      <c r="Z56" s="35">
        <f t="shared" ref="Z56:Z58" si="250">X56+Y56</f>
        <v>0</v>
      </c>
      <c r="AA56" s="35"/>
      <c r="AB56" s="35">
        <f t="shared" ref="AB56:AB58" si="251">Z56+AA56</f>
        <v>0</v>
      </c>
      <c r="AC56" s="35"/>
      <c r="AD56" s="35">
        <f t="shared" ref="AD56:AD58" si="252">AB56+AC56</f>
        <v>0</v>
      </c>
      <c r="AE56" s="46"/>
      <c r="AF56" s="35">
        <f t="shared" ref="AF56:AF58" si="253">AD56+AE56</f>
        <v>0</v>
      </c>
      <c r="AG56" s="35">
        <v>19435.099999999999</v>
      </c>
      <c r="AH56" s="35"/>
      <c r="AI56" s="35">
        <f t="shared" si="14"/>
        <v>19435.099999999999</v>
      </c>
      <c r="AJ56" s="35"/>
      <c r="AK56" s="35">
        <f t="shared" ref="AK56:AK58" si="254">AI56+AJ56</f>
        <v>19435.099999999999</v>
      </c>
      <c r="AL56" s="35"/>
      <c r="AM56" s="35">
        <f t="shared" ref="AM56:AM58" si="255">AK56+AL56</f>
        <v>19435.099999999999</v>
      </c>
      <c r="AN56" s="35"/>
      <c r="AO56" s="35">
        <f t="shared" ref="AO56:AO58" si="256">AM56+AN56</f>
        <v>19435.099999999999</v>
      </c>
      <c r="AP56" s="35"/>
      <c r="AQ56" s="35">
        <f t="shared" ref="AQ56:AQ58" si="257">AO56+AP56</f>
        <v>19435.099999999999</v>
      </c>
      <c r="AR56" s="35"/>
      <c r="AS56" s="35">
        <f t="shared" ref="AS56:AS58" si="258">AQ56+AR56</f>
        <v>19435.099999999999</v>
      </c>
      <c r="AT56" s="35"/>
      <c r="AU56" s="35">
        <f t="shared" ref="AU56:AU58" si="259">AS56+AT56</f>
        <v>19435.099999999999</v>
      </c>
      <c r="AV56" s="35"/>
      <c r="AW56" s="35">
        <f t="shared" ref="AW56:AW58" si="260">AU56+AV56</f>
        <v>19435.099999999999</v>
      </c>
      <c r="AX56" s="35"/>
      <c r="AY56" s="35">
        <f t="shared" ref="AY56:AY58" si="261">AW56+AX56</f>
        <v>19435.099999999999</v>
      </c>
      <c r="AZ56" s="35"/>
      <c r="BA56" s="35">
        <f t="shared" ref="BA56:BA58" si="262">AY56+AZ56</f>
        <v>19435.099999999999</v>
      </c>
      <c r="BB56" s="46"/>
      <c r="BC56" s="35">
        <f t="shared" ref="BC56:BC58" si="263">BA56+BB56</f>
        <v>19435.099999999999</v>
      </c>
      <c r="BD56" s="35">
        <v>93792.299999999988</v>
      </c>
      <c r="BE56" s="35"/>
      <c r="BF56" s="35">
        <f t="shared" si="25"/>
        <v>93792.299999999988</v>
      </c>
      <c r="BG56" s="35"/>
      <c r="BH56" s="35">
        <f t="shared" ref="BH56:BH58" si="264">BF56+BG56</f>
        <v>93792.299999999988</v>
      </c>
      <c r="BI56" s="35"/>
      <c r="BJ56" s="35">
        <f t="shared" ref="BJ56:BJ58" si="265">BH56+BI56</f>
        <v>93792.299999999988</v>
      </c>
      <c r="BK56" s="35"/>
      <c r="BL56" s="35">
        <f t="shared" ref="BL56:BL58" si="266">BJ56+BK56</f>
        <v>93792.299999999988</v>
      </c>
      <c r="BM56" s="35"/>
      <c r="BN56" s="35">
        <f t="shared" ref="BN56:BN58" si="267">BL56+BM56</f>
        <v>93792.299999999988</v>
      </c>
      <c r="BO56" s="35"/>
      <c r="BP56" s="35">
        <f t="shared" ref="BP56:BP58" si="268">BN56+BO56</f>
        <v>93792.299999999988</v>
      </c>
      <c r="BQ56" s="35"/>
      <c r="BR56" s="35">
        <f t="shared" ref="BR56:BR58" si="269">BP56+BQ56</f>
        <v>93792.299999999988</v>
      </c>
      <c r="BS56" s="35"/>
      <c r="BT56" s="35">
        <f t="shared" ref="BT56:BT58" si="270">BR56+BS56</f>
        <v>93792.299999999988</v>
      </c>
      <c r="BU56" s="35"/>
      <c r="BV56" s="35">
        <f t="shared" ref="BV56:BV58" si="271">BT56+BU56</f>
        <v>93792.299999999988</v>
      </c>
      <c r="BW56" s="46"/>
      <c r="BX56" s="35">
        <f t="shared" ref="BX56:BX58" si="272">BV56+BW56</f>
        <v>93792.299999999988</v>
      </c>
      <c r="BY56" s="29" t="s">
        <v>202</v>
      </c>
      <c r="BZ56" s="23" t="s">
        <v>50</v>
      </c>
      <c r="CA56" s="11"/>
    </row>
    <row r="57" spans="1:79" x14ac:dyDescent="0.3">
      <c r="A57" s="1"/>
      <c r="B57" s="59" t="s">
        <v>12</v>
      </c>
      <c r="C57" s="59"/>
      <c r="D57" s="34">
        <v>0</v>
      </c>
      <c r="E57" s="35"/>
      <c r="F57" s="35">
        <f t="shared" si="0"/>
        <v>0</v>
      </c>
      <c r="G57" s="35"/>
      <c r="H57" s="35">
        <f t="shared" si="241"/>
        <v>0</v>
      </c>
      <c r="I57" s="35"/>
      <c r="J57" s="35">
        <f t="shared" si="242"/>
        <v>0</v>
      </c>
      <c r="K57" s="35"/>
      <c r="L57" s="35">
        <f t="shared" si="243"/>
        <v>0</v>
      </c>
      <c r="M57" s="35"/>
      <c r="N57" s="35">
        <f t="shared" si="244"/>
        <v>0</v>
      </c>
      <c r="O57" s="78"/>
      <c r="P57" s="35">
        <f t="shared" si="245"/>
        <v>0</v>
      </c>
      <c r="Q57" s="35"/>
      <c r="R57" s="35">
        <f t="shared" si="246"/>
        <v>0</v>
      </c>
      <c r="S57" s="35"/>
      <c r="T57" s="35">
        <f t="shared" si="247"/>
        <v>0</v>
      </c>
      <c r="U57" s="35"/>
      <c r="V57" s="35">
        <f t="shared" si="248"/>
        <v>0</v>
      </c>
      <c r="W57" s="35"/>
      <c r="X57" s="35">
        <f t="shared" si="249"/>
        <v>0</v>
      </c>
      <c r="Y57" s="35"/>
      <c r="Z57" s="35">
        <f t="shared" si="250"/>
        <v>0</v>
      </c>
      <c r="AA57" s="35"/>
      <c r="AB57" s="35">
        <f t="shared" si="251"/>
        <v>0</v>
      </c>
      <c r="AC57" s="35"/>
      <c r="AD57" s="35">
        <f t="shared" si="252"/>
        <v>0</v>
      </c>
      <c r="AE57" s="46"/>
      <c r="AF57" s="35">
        <f t="shared" si="253"/>
        <v>0</v>
      </c>
      <c r="AG57" s="35">
        <v>0</v>
      </c>
      <c r="AH57" s="35"/>
      <c r="AI57" s="35">
        <f t="shared" si="14"/>
        <v>0</v>
      </c>
      <c r="AJ57" s="35"/>
      <c r="AK57" s="35">
        <f t="shared" si="254"/>
        <v>0</v>
      </c>
      <c r="AL57" s="35"/>
      <c r="AM57" s="35">
        <f t="shared" si="255"/>
        <v>0</v>
      </c>
      <c r="AN57" s="35"/>
      <c r="AO57" s="35">
        <f t="shared" si="256"/>
        <v>0</v>
      </c>
      <c r="AP57" s="35"/>
      <c r="AQ57" s="35">
        <f t="shared" si="257"/>
        <v>0</v>
      </c>
      <c r="AR57" s="35"/>
      <c r="AS57" s="35">
        <f t="shared" si="258"/>
        <v>0</v>
      </c>
      <c r="AT57" s="35"/>
      <c r="AU57" s="35">
        <f t="shared" si="259"/>
        <v>0</v>
      </c>
      <c r="AV57" s="35"/>
      <c r="AW57" s="35">
        <f t="shared" si="260"/>
        <v>0</v>
      </c>
      <c r="AX57" s="35"/>
      <c r="AY57" s="35">
        <f t="shared" si="261"/>
        <v>0</v>
      </c>
      <c r="AZ57" s="35"/>
      <c r="BA57" s="35">
        <f t="shared" si="262"/>
        <v>0</v>
      </c>
      <c r="BB57" s="46"/>
      <c r="BC57" s="35">
        <f t="shared" si="263"/>
        <v>0</v>
      </c>
      <c r="BD57" s="35">
        <v>106772.6</v>
      </c>
      <c r="BE57" s="35"/>
      <c r="BF57" s="35">
        <f t="shared" si="25"/>
        <v>106772.6</v>
      </c>
      <c r="BG57" s="35"/>
      <c r="BH57" s="35">
        <f t="shared" si="264"/>
        <v>106772.6</v>
      </c>
      <c r="BI57" s="35"/>
      <c r="BJ57" s="35">
        <f t="shared" si="265"/>
        <v>106772.6</v>
      </c>
      <c r="BK57" s="35"/>
      <c r="BL57" s="35">
        <f t="shared" si="266"/>
        <v>106772.6</v>
      </c>
      <c r="BM57" s="35"/>
      <c r="BN57" s="35">
        <f t="shared" si="267"/>
        <v>106772.6</v>
      </c>
      <c r="BO57" s="35"/>
      <c r="BP57" s="35">
        <f t="shared" si="268"/>
        <v>106772.6</v>
      </c>
      <c r="BQ57" s="35"/>
      <c r="BR57" s="35">
        <f t="shared" si="269"/>
        <v>106772.6</v>
      </c>
      <c r="BS57" s="35"/>
      <c r="BT57" s="35">
        <f t="shared" si="270"/>
        <v>106772.6</v>
      </c>
      <c r="BU57" s="35"/>
      <c r="BV57" s="35">
        <f t="shared" si="271"/>
        <v>106772.6</v>
      </c>
      <c r="BW57" s="46"/>
      <c r="BX57" s="35">
        <f t="shared" si="272"/>
        <v>106772.6</v>
      </c>
      <c r="BY57" s="29" t="s">
        <v>305</v>
      </c>
      <c r="CA57" s="11"/>
    </row>
    <row r="58" spans="1:79" ht="56.25" x14ac:dyDescent="0.3">
      <c r="A58" s="1" t="s">
        <v>75</v>
      </c>
      <c r="B58" s="106" t="s">
        <v>347</v>
      </c>
      <c r="C58" s="59" t="s">
        <v>32</v>
      </c>
      <c r="D58" s="34">
        <v>17739.900000000001</v>
      </c>
      <c r="E58" s="35">
        <f>E60+E61+E62</f>
        <v>368533.6</v>
      </c>
      <c r="F58" s="35">
        <f t="shared" si="0"/>
        <v>386273.5</v>
      </c>
      <c r="G58" s="35">
        <f>G60+G61+G62</f>
        <v>0</v>
      </c>
      <c r="H58" s="35">
        <f t="shared" si="241"/>
        <v>386273.5</v>
      </c>
      <c r="I58" s="35">
        <f>I60+I61+I62</f>
        <v>0</v>
      </c>
      <c r="J58" s="35">
        <f t="shared" si="242"/>
        <v>386273.5</v>
      </c>
      <c r="K58" s="35">
        <f>K60+K61+K62</f>
        <v>0</v>
      </c>
      <c r="L58" s="35">
        <f t="shared" si="243"/>
        <v>386273.5</v>
      </c>
      <c r="M58" s="35">
        <f>M60+M61+M62</f>
        <v>0</v>
      </c>
      <c r="N58" s="35">
        <f t="shared" si="244"/>
        <v>386273.5</v>
      </c>
      <c r="O58" s="78">
        <f>O60+O61+O62</f>
        <v>0</v>
      </c>
      <c r="P58" s="35">
        <f t="shared" si="245"/>
        <v>386273.5</v>
      </c>
      <c r="Q58" s="35">
        <f>Q60+Q61+Q62</f>
        <v>0</v>
      </c>
      <c r="R58" s="35">
        <f t="shared" si="246"/>
        <v>386273.5</v>
      </c>
      <c r="S58" s="35">
        <f>S60+S61+S62</f>
        <v>0</v>
      </c>
      <c r="T58" s="35">
        <f t="shared" si="247"/>
        <v>386273.5</v>
      </c>
      <c r="U58" s="35">
        <f>U60+U61+U62</f>
        <v>0</v>
      </c>
      <c r="V58" s="35">
        <f t="shared" si="248"/>
        <v>386273.5</v>
      </c>
      <c r="W58" s="35">
        <f>W60+W61+W62</f>
        <v>0</v>
      </c>
      <c r="X58" s="35">
        <f t="shared" si="249"/>
        <v>386273.5</v>
      </c>
      <c r="Y58" s="35">
        <f>Y60+Y61+Y62</f>
        <v>-19203.5</v>
      </c>
      <c r="Z58" s="35">
        <f t="shared" si="250"/>
        <v>367070</v>
      </c>
      <c r="AA58" s="35">
        <f>AA60+AA61+AA62</f>
        <v>-25000</v>
      </c>
      <c r="AB58" s="35">
        <f t="shared" si="251"/>
        <v>342070</v>
      </c>
      <c r="AC58" s="35">
        <f>AC60+AC61+AC62</f>
        <v>0</v>
      </c>
      <c r="AD58" s="35">
        <f t="shared" si="252"/>
        <v>342070</v>
      </c>
      <c r="AE58" s="46">
        <f>AE60+AE61+AE62</f>
        <v>-115300</v>
      </c>
      <c r="AF58" s="35">
        <f t="shared" si="253"/>
        <v>226770</v>
      </c>
      <c r="AG58" s="35">
        <v>359255.5</v>
      </c>
      <c r="AH58" s="35">
        <f>AH60+AH61+AH62</f>
        <v>339200.5</v>
      </c>
      <c r="AI58" s="35">
        <f t="shared" si="14"/>
        <v>698456</v>
      </c>
      <c r="AJ58" s="35">
        <f>AJ60+AJ61+AJ62</f>
        <v>-179602.7</v>
      </c>
      <c r="AK58" s="35">
        <f t="shared" si="254"/>
        <v>518853.3</v>
      </c>
      <c r="AL58" s="35">
        <f>AL60+AL61+AL62</f>
        <v>0</v>
      </c>
      <c r="AM58" s="35">
        <f t="shared" si="255"/>
        <v>518853.3</v>
      </c>
      <c r="AN58" s="35">
        <f>AN60+AN61+AN62</f>
        <v>0</v>
      </c>
      <c r="AO58" s="35">
        <f t="shared" si="256"/>
        <v>518853.3</v>
      </c>
      <c r="AP58" s="35">
        <f>AP60+AP61+AP62</f>
        <v>0</v>
      </c>
      <c r="AQ58" s="35">
        <f t="shared" si="257"/>
        <v>518853.3</v>
      </c>
      <c r="AR58" s="35">
        <f>AR60+AR61+AR62</f>
        <v>0</v>
      </c>
      <c r="AS58" s="35">
        <f t="shared" si="258"/>
        <v>518853.3</v>
      </c>
      <c r="AT58" s="35">
        <f>AT60+AT61+AT62</f>
        <v>0</v>
      </c>
      <c r="AU58" s="35">
        <f t="shared" si="259"/>
        <v>518853.3</v>
      </c>
      <c r="AV58" s="35">
        <f>AV60+AV61+AV62</f>
        <v>19203.5</v>
      </c>
      <c r="AW58" s="35">
        <f t="shared" si="260"/>
        <v>538056.80000000005</v>
      </c>
      <c r="AX58" s="35">
        <f>AX60+AX61+AX62</f>
        <v>25000</v>
      </c>
      <c r="AY58" s="35">
        <f t="shared" si="261"/>
        <v>563056.80000000005</v>
      </c>
      <c r="AZ58" s="35">
        <f>AZ60+AZ61+AZ62</f>
        <v>0</v>
      </c>
      <c r="BA58" s="35">
        <f t="shared" si="262"/>
        <v>563056.80000000005</v>
      </c>
      <c r="BB58" s="46">
        <f>BB60+BB61+BB62</f>
        <v>115300</v>
      </c>
      <c r="BC58" s="35">
        <f t="shared" si="263"/>
        <v>678356.8</v>
      </c>
      <c r="BD58" s="35">
        <v>94000</v>
      </c>
      <c r="BE58" s="35">
        <f>BE60+BE61+BE62</f>
        <v>-94000</v>
      </c>
      <c r="BF58" s="35">
        <f t="shared" si="25"/>
        <v>0</v>
      </c>
      <c r="BG58" s="35">
        <f>BG60+BG61+BG62</f>
        <v>0</v>
      </c>
      <c r="BH58" s="35">
        <f t="shared" si="264"/>
        <v>0</v>
      </c>
      <c r="BI58" s="35">
        <f>BI60+BI61+BI62</f>
        <v>0</v>
      </c>
      <c r="BJ58" s="35">
        <f t="shared" si="265"/>
        <v>0</v>
      </c>
      <c r="BK58" s="35">
        <f>BK60+BK61+BK62</f>
        <v>0</v>
      </c>
      <c r="BL58" s="35">
        <f t="shared" si="266"/>
        <v>0</v>
      </c>
      <c r="BM58" s="35">
        <f>BM60+BM61+BM62</f>
        <v>0</v>
      </c>
      <c r="BN58" s="35">
        <f t="shared" si="267"/>
        <v>0</v>
      </c>
      <c r="BO58" s="35">
        <f>BO60+BO61+BO62</f>
        <v>0</v>
      </c>
      <c r="BP58" s="35">
        <f t="shared" si="268"/>
        <v>0</v>
      </c>
      <c r="BQ58" s="35">
        <f>BQ60+BQ61+BQ62</f>
        <v>0</v>
      </c>
      <c r="BR58" s="35">
        <f t="shared" si="269"/>
        <v>0</v>
      </c>
      <c r="BS58" s="35">
        <f>BS60+BS61+BS62</f>
        <v>0</v>
      </c>
      <c r="BT58" s="35">
        <f t="shared" si="270"/>
        <v>0</v>
      </c>
      <c r="BU58" s="35">
        <f>BU60+BU61+BU62</f>
        <v>0</v>
      </c>
      <c r="BV58" s="35">
        <f t="shared" si="271"/>
        <v>0</v>
      </c>
      <c r="BW58" s="46">
        <f>BW60+BW61+BW62</f>
        <v>0</v>
      </c>
      <c r="BX58" s="35">
        <f t="shared" si="272"/>
        <v>0</v>
      </c>
      <c r="CA58" s="11"/>
    </row>
    <row r="59" spans="1:79" x14ac:dyDescent="0.3">
      <c r="A59" s="1"/>
      <c r="B59" s="7" t="s">
        <v>5</v>
      </c>
      <c r="C59" s="59"/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78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46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46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46"/>
      <c r="BX59" s="35"/>
      <c r="BY59" s="29"/>
      <c r="CA59" s="11"/>
    </row>
    <row r="60" spans="1:79" hidden="1" x14ac:dyDescent="0.3">
      <c r="A60" s="1"/>
      <c r="B60" s="7" t="s">
        <v>6</v>
      </c>
      <c r="C60" s="43"/>
      <c r="D60" s="34">
        <v>17739.900000000001</v>
      </c>
      <c r="E60" s="35">
        <v>178999.9</v>
      </c>
      <c r="F60" s="35">
        <f t="shared" si="0"/>
        <v>196739.8</v>
      </c>
      <c r="G60" s="35"/>
      <c r="H60" s="35">
        <f t="shared" ref="H60:H63" si="273">F60+G60</f>
        <v>196739.8</v>
      </c>
      <c r="I60" s="35"/>
      <c r="J60" s="35">
        <f t="shared" ref="J60:J63" si="274">H60+I60</f>
        <v>196739.8</v>
      </c>
      <c r="K60" s="35"/>
      <c r="L60" s="35">
        <f t="shared" ref="L60:L63" si="275">J60+K60</f>
        <v>196739.8</v>
      </c>
      <c r="M60" s="35"/>
      <c r="N60" s="35">
        <f t="shared" ref="N60:N63" si="276">L60+M60</f>
        <v>196739.8</v>
      </c>
      <c r="O60" s="78"/>
      <c r="P60" s="35">
        <f t="shared" ref="P60:P63" si="277">N60+O60</f>
        <v>196739.8</v>
      </c>
      <c r="Q60" s="35"/>
      <c r="R60" s="35">
        <f t="shared" ref="R60:R63" si="278">P60+Q60</f>
        <v>196739.8</v>
      </c>
      <c r="S60" s="35"/>
      <c r="T60" s="35">
        <f t="shared" ref="T60:T63" si="279">R60+S60</f>
        <v>196739.8</v>
      </c>
      <c r="U60" s="35"/>
      <c r="V60" s="35">
        <f t="shared" ref="V60:V63" si="280">T60+U60</f>
        <v>196739.8</v>
      </c>
      <c r="W60" s="35"/>
      <c r="X60" s="35">
        <f t="shared" ref="X60:X63" si="281">V60+W60</f>
        <v>196739.8</v>
      </c>
      <c r="Y60" s="35">
        <v>-19203.5</v>
      </c>
      <c r="Z60" s="35">
        <f t="shared" ref="Z60:Z63" si="282">X60+Y60</f>
        <v>177536.3</v>
      </c>
      <c r="AA60" s="35">
        <v>-25000</v>
      </c>
      <c r="AB60" s="35">
        <f t="shared" ref="AB60:AB63" si="283">Z60+AA60</f>
        <v>152536.29999999999</v>
      </c>
      <c r="AC60" s="35"/>
      <c r="AD60" s="35">
        <f t="shared" ref="AD60:AD63" si="284">AB60+AC60</f>
        <v>152536.29999999999</v>
      </c>
      <c r="AE60" s="46">
        <v>-115300</v>
      </c>
      <c r="AF60" s="35">
        <f t="shared" ref="AF60:AF63" si="285">AD60+AE60</f>
        <v>37236.299999999988</v>
      </c>
      <c r="AG60" s="35">
        <v>359255.5</v>
      </c>
      <c r="AH60" s="35">
        <v>-166015.79999999999</v>
      </c>
      <c r="AI60" s="35">
        <f t="shared" si="14"/>
        <v>193239.7</v>
      </c>
      <c r="AJ60" s="35">
        <v>-179602.7</v>
      </c>
      <c r="AK60" s="35">
        <f t="shared" ref="AK60:AK63" si="286">AI60+AJ60</f>
        <v>13637</v>
      </c>
      <c r="AL60" s="35"/>
      <c r="AM60" s="35">
        <f t="shared" ref="AM60:AM63" si="287">AK60+AL60</f>
        <v>13637</v>
      </c>
      <c r="AN60" s="35"/>
      <c r="AO60" s="35">
        <f t="shared" ref="AO60:AO63" si="288">AM60+AN60</f>
        <v>13637</v>
      </c>
      <c r="AP60" s="35"/>
      <c r="AQ60" s="35">
        <f t="shared" ref="AQ60:AQ63" si="289">AO60+AP60</f>
        <v>13637</v>
      </c>
      <c r="AR60" s="35"/>
      <c r="AS60" s="35">
        <f t="shared" ref="AS60:AS63" si="290">AQ60+AR60</f>
        <v>13637</v>
      </c>
      <c r="AT60" s="35"/>
      <c r="AU60" s="35">
        <f t="shared" ref="AU60:AU63" si="291">AS60+AT60</f>
        <v>13637</v>
      </c>
      <c r="AV60" s="35">
        <v>19203.5</v>
      </c>
      <c r="AW60" s="35">
        <f t="shared" ref="AW60:AW63" si="292">AU60+AV60</f>
        <v>32840.5</v>
      </c>
      <c r="AX60" s="35">
        <v>25000</v>
      </c>
      <c r="AY60" s="35">
        <f t="shared" ref="AY60:AY63" si="293">AW60+AX60</f>
        <v>57840.5</v>
      </c>
      <c r="AZ60" s="35"/>
      <c r="BA60" s="35">
        <f t="shared" ref="BA60:BA63" si="294">AY60+AZ60</f>
        <v>57840.5</v>
      </c>
      <c r="BB60" s="46">
        <v>115300</v>
      </c>
      <c r="BC60" s="35">
        <f t="shared" ref="BC60:BC63" si="295">BA60+BB60</f>
        <v>173140.5</v>
      </c>
      <c r="BD60" s="35">
        <v>94000</v>
      </c>
      <c r="BE60" s="35">
        <v>-94000</v>
      </c>
      <c r="BF60" s="35">
        <f t="shared" si="25"/>
        <v>0</v>
      </c>
      <c r="BG60" s="35"/>
      <c r="BH60" s="35">
        <f t="shared" ref="BH60:BH63" si="296">BF60+BG60</f>
        <v>0</v>
      </c>
      <c r="BI60" s="35"/>
      <c r="BJ60" s="35">
        <f t="shared" ref="BJ60:BJ63" si="297">BH60+BI60</f>
        <v>0</v>
      </c>
      <c r="BK60" s="35"/>
      <c r="BL60" s="35">
        <f t="shared" ref="BL60:BL63" si="298">BJ60+BK60</f>
        <v>0</v>
      </c>
      <c r="BM60" s="35"/>
      <c r="BN60" s="35">
        <f t="shared" ref="BN60:BN63" si="299">BL60+BM60</f>
        <v>0</v>
      </c>
      <c r="BO60" s="35"/>
      <c r="BP60" s="35">
        <f t="shared" ref="BP60:BP63" si="300">BN60+BO60</f>
        <v>0</v>
      </c>
      <c r="BQ60" s="35"/>
      <c r="BR60" s="35">
        <f t="shared" ref="BR60:BR63" si="301">BP60+BQ60</f>
        <v>0</v>
      </c>
      <c r="BS60" s="35"/>
      <c r="BT60" s="35">
        <f t="shared" ref="BT60:BT63" si="302">BR60+BS60</f>
        <v>0</v>
      </c>
      <c r="BU60" s="35"/>
      <c r="BV60" s="35">
        <f t="shared" ref="BV60:BV63" si="303">BT60+BU60</f>
        <v>0</v>
      </c>
      <c r="BW60" s="46"/>
      <c r="BX60" s="35">
        <f t="shared" ref="BX60:BX63" si="304">BV60+BW60</f>
        <v>0</v>
      </c>
      <c r="BY60" s="29" t="s">
        <v>203</v>
      </c>
      <c r="BZ60" s="23" t="s">
        <v>50</v>
      </c>
      <c r="CA60" s="11"/>
    </row>
    <row r="61" spans="1:79" x14ac:dyDescent="0.3">
      <c r="A61" s="1"/>
      <c r="B61" s="59" t="s">
        <v>12</v>
      </c>
      <c r="C61" s="59"/>
      <c r="D61" s="34"/>
      <c r="E61" s="35">
        <v>9476.7000000000007</v>
      </c>
      <c r="F61" s="35">
        <f t="shared" si="0"/>
        <v>9476.7000000000007</v>
      </c>
      <c r="G61" s="35"/>
      <c r="H61" s="35">
        <f t="shared" si="273"/>
        <v>9476.7000000000007</v>
      </c>
      <c r="I61" s="35"/>
      <c r="J61" s="35">
        <f t="shared" si="274"/>
        <v>9476.7000000000007</v>
      </c>
      <c r="K61" s="35"/>
      <c r="L61" s="35">
        <f t="shared" si="275"/>
        <v>9476.7000000000007</v>
      </c>
      <c r="M61" s="35"/>
      <c r="N61" s="35">
        <f t="shared" si="276"/>
        <v>9476.7000000000007</v>
      </c>
      <c r="O61" s="78"/>
      <c r="P61" s="35">
        <f t="shared" si="277"/>
        <v>9476.7000000000007</v>
      </c>
      <c r="Q61" s="35"/>
      <c r="R61" s="35">
        <f t="shared" si="278"/>
        <v>9476.7000000000007</v>
      </c>
      <c r="S61" s="35"/>
      <c r="T61" s="35">
        <f t="shared" si="279"/>
        <v>9476.7000000000007</v>
      </c>
      <c r="U61" s="35"/>
      <c r="V61" s="35">
        <f t="shared" si="280"/>
        <v>9476.7000000000007</v>
      </c>
      <c r="W61" s="35"/>
      <c r="X61" s="35">
        <f t="shared" si="281"/>
        <v>9476.7000000000007</v>
      </c>
      <c r="Y61" s="35"/>
      <c r="Z61" s="35">
        <f t="shared" si="282"/>
        <v>9476.7000000000007</v>
      </c>
      <c r="AA61" s="35"/>
      <c r="AB61" s="35">
        <f t="shared" si="283"/>
        <v>9476.7000000000007</v>
      </c>
      <c r="AC61" s="35"/>
      <c r="AD61" s="35">
        <f t="shared" si="284"/>
        <v>9476.7000000000007</v>
      </c>
      <c r="AE61" s="46"/>
      <c r="AF61" s="35">
        <f t="shared" si="285"/>
        <v>9476.7000000000007</v>
      </c>
      <c r="AG61" s="35"/>
      <c r="AH61" s="35">
        <v>25260.799999999999</v>
      </c>
      <c r="AI61" s="35">
        <f t="shared" si="14"/>
        <v>25260.799999999999</v>
      </c>
      <c r="AJ61" s="35"/>
      <c r="AK61" s="35">
        <f t="shared" si="286"/>
        <v>25260.799999999999</v>
      </c>
      <c r="AL61" s="35"/>
      <c r="AM61" s="35">
        <f t="shared" si="287"/>
        <v>25260.799999999999</v>
      </c>
      <c r="AN61" s="35"/>
      <c r="AO61" s="35">
        <f t="shared" si="288"/>
        <v>25260.799999999999</v>
      </c>
      <c r="AP61" s="35"/>
      <c r="AQ61" s="35">
        <f t="shared" si="289"/>
        <v>25260.799999999999</v>
      </c>
      <c r="AR61" s="35"/>
      <c r="AS61" s="35">
        <f t="shared" si="290"/>
        <v>25260.799999999999</v>
      </c>
      <c r="AT61" s="35"/>
      <c r="AU61" s="35">
        <f t="shared" si="291"/>
        <v>25260.799999999999</v>
      </c>
      <c r="AV61" s="35"/>
      <c r="AW61" s="35">
        <f t="shared" si="292"/>
        <v>25260.799999999999</v>
      </c>
      <c r="AX61" s="35"/>
      <c r="AY61" s="35">
        <f t="shared" si="293"/>
        <v>25260.799999999999</v>
      </c>
      <c r="AZ61" s="35"/>
      <c r="BA61" s="35">
        <f t="shared" si="294"/>
        <v>25260.799999999999</v>
      </c>
      <c r="BB61" s="46"/>
      <c r="BC61" s="35">
        <f t="shared" si="295"/>
        <v>25260.799999999999</v>
      </c>
      <c r="BD61" s="35"/>
      <c r="BE61" s="35"/>
      <c r="BF61" s="35">
        <f t="shared" si="25"/>
        <v>0</v>
      </c>
      <c r="BG61" s="35"/>
      <c r="BH61" s="35">
        <f t="shared" si="296"/>
        <v>0</v>
      </c>
      <c r="BI61" s="35"/>
      <c r="BJ61" s="35">
        <f t="shared" si="297"/>
        <v>0</v>
      </c>
      <c r="BK61" s="35"/>
      <c r="BL61" s="35">
        <f t="shared" si="298"/>
        <v>0</v>
      </c>
      <c r="BM61" s="35"/>
      <c r="BN61" s="35">
        <f t="shared" si="299"/>
        <v>0</v>
      </c>
      <c r="BO61" s="35"/>
      <c r="BP61" s="35">
        <f t="shared" si="300"/>
        <v>0</v>
      </c>
      <c r="BQ61" s="35"/>
      <c r="BR61" s="35">
        <f t="shared" si="301"/>
        <v>0</v>
      </c>
      <c r="BS61" s="35"/>
      <c r="BT61" s="35">
        <f t="shared" si="302"/>
        <v>0</v>
      </c>
      <c r="BU61" s="35"/>
      <c r="BV61" s="35">
        <f t="shared" si="303"/>
        <v>0</v>
      </c>
      <c r="BW61" s="46"/>
      <c r="BX61" s="35">
        <f t="shared" si="304"/>
        <v>0</v>
      </c>
      <c r="BY61" s="29" t="s">
        <v>308</v>
      </c>
      <c r="CA61" s="11"/>
    </row>
    <row r="62" spans="1:79" x14ac:dyDescent="0.3">
      <c r="A62" s="1"/>
      <c r="B62" s="106" t="s">
        <v>27</v>
      </c>
      <c r="C62" s="59"/>
      <c r="D62" s="34"/>
      <c r="E62" s="35">
        <v>180057</v>
      </c>
      <c r="F62" s="35">
        <f t="shared" si="0"/>
        <v>180057</v>
      </c>
      <c r="G62" s="35"/>
      <c r="H62" s="35">
        <f t="shared" si="273"/>
        <v>180057</v>
      </c>
      <c r="I62" s="35"/>
      <c r="J62" s="35">
        <f t="shared" si="274"/>
        <v>180057</v>
      </c>
      <c r="K62" s="35"/>
      <c r="L62" s="35">
        <f t="shared" si="275"/>
        <v>180057</v>
      </c>
      <c r="M62" s="35"/>
      <c r="N62" s="35">
        <f t="shared" si="276"/>
        <v>180057</v>
      </c>
      <c r="O62" s="78"/>
      <c r="P62" s="35">
        <f t="shared" si="277"/>
        <v>180057</v>
      </c>
      <c r="Q62" s="35"/>
      <c r="R62" s="35">
        <f t="shared" si="278"/>
        <v>180057</v>
      </c>
      <c r="S62" s="35"/>
      <c r="T62" s="35">
        <f t="shared" si="279"/>
        <v>180057</v>
      </c>
      <c r="U62" s="35"/>
      <c r="V62" s="35">
        <f t="shared" si="280"/>
        <v>180057</v>
      </c>
      <c r="W62" s="35"/>
      <c r="X62" s="35">
        <f t="shared" si="281"/>
        <v>180057</v>
      </c>
      <c r="Y62" s="35"/>
      <c r="Z62" s="35">
        <f t="shared" si="282"/>
        <v>180057</v>
      </c>
      <c r="AA62" s="35"/>
      <c r="AB62" s="35">
        <f t="shared" si="283"/>
        <v>180057</v>
      </c>
      <c r="AC62" s="35"/>
      <c r="AD62" s="35">
        <f t="shared" si="284"/>
        <v>180057</v>
      </c>
      <c r="AE62" s="46"/>
      <c r="AF62" s="35">
        <f t="shared" si="285"/>
        <v>180057</v>
      </c>
      <c r="AG62" s="35"/>
      <c r="AH62" s="35">
        <v>479955.5</v>
      </c>
      <c r="AI62" s="35">
        <f t="shared" si="14"/>
        <v>479955.5</v>
      </c>
      <c r="AJ62" s="35"/>
      <c r="AK62" s="35">
        <f t="shared" si="286"/>
        <v>479955.5</v>
      </c>
      <c r="AL62" s="35"/>
      <c r="AM62" s="35">
        <f t="shared" si="287"/>
        <v>479955.5</v>
      </c>
      <c r="AN62" s="35"/>
      <c r="AO62" s="35">
        <f t="shared" si="288"/>
        <v>479955.5</v>
      </c>
      <c r="AP62" s="35"/>
      <c r="AQ62" s="35">
        <f t="shared" si="289"/>
        <v>479955.5</v>
      </c>
      <c r="AR62" s="35"/>
      <c r="AS62" s="35">
        <f t="shared" si="290"/>
        <v>479955.5</v>
      </c>
      <c r="AT62" s="35"/>
      <c r="AU62" s="35">
        <f t="shared" si="291"/>
        <v>479955.5</v>
      </c>
      <c r="AV62" s="35"/>
      <c r="AW62" s="35">
        <f t="shared" si="292"/>
        <v>479955.5</v>
      </c>
      <c r="AX62" s="35"/>
      <c r="AY62" s="35">
        <f t="shared" si="293"/>
        <v>479955.5</v>
      </c>
      <c r="AZ62" s="35"/>
      <c r="BA62" s="35">
        <f t="shared" si="294"/>
        <v>479955.5</v>
      </c>
      <c r="BB62" s="46"/>
      <c r="BC62" s="35">
        <f t="shared" si="295"/>
        <v>479955.5</v>
      </c>
      <c r="BD62" s="35"/>
      <c r="BE62" s="35"/>
      <c r="BF62" s="35">
        <f t="shared" si="25"/>
        <v>0</v>
      </c>
      <c r="BG62" s="35"/>
      <c r="BH62" s="35">
        <f t="shared" si="296"/>
        <v>0</v>
      </c>
      <c r="BI62" s="35"/>
      <c r="BJ62" s="35">
        <f t="shared" si="297"/>
        <v>0</v>
      </c>
      <c r="BK62" s="35"/>
      <c r="BL62" s="35">
        <f t="shared" si="298"/>
        <v>0</v>
      </c>
      <c r="BM62" s="35"/>
      <c r="BN62" s="35">
        <f t="shared" si="299"/>
        <v>0</v>
      </c>
      <c r="BO62" s="35"/>
      <c r="BP62" s="35">
        <f t="shared" si="300"/>
        <v>0</v>
      </c>
      <c r="BQ62" s="35"/>
      <c r="BR62" s="35">
        <f t="shared" si="301"/>
        <v>0</v>
      </c>
      <c r="BS62" s="35"/>
      <c r="BT62" s="35">
        <f t="shared" si="302"/>
        <v>0</v>
      </c>
      <c r="BU62" s="35"/>
      <c r="BV62" s="35">
        <f t="shared" si="303"/>
        <v>0</v>
      </c>
      <c r="BW62" s="46"/>
      <c r="BX62" s="35">
        <f t="shared" si="304"/>
        <v>0</v>
      </c>
      <c r="BY62" s="29" t="s">
        <v>308</v>
      </c>
      <c r="CA62" s="11"/>
    </row>
    <row r="63" spans="1:79" ht="56.25" x14ac:dyDescent="0.3">
      <c r="A63" s="1" t="s">
        <v>76</v>
      </c>
      <c r="B63" s="106" t="s">
        <v>313</v>
      </c>
      <c r="C63" s="59" t="s">
        <v>32</v>
      </c>
      <c r="D63" s="34">
        <f>D65+D66</f>
        <v>17770.600000000006</v>
      </c>
      <c r="E63" s="35">
        <f>E65+E66+E67</f>
        <v>368502.9</v>
      </c>
      <c r="F63" s="35">
        <f t="shared" si="0"/>
        <v>386273.5</v>
      </c>
      <c r="G63" s="35">
        <f>G65+G66+G67</f>
        <v>0</v>
      </c>
      <c r="H63" s="35">
        <f t="shared" si="273"/>
        <v>386273.5</v>
      </c>
      <c r="I63" s="35">
        <f>I65+I66+I67</f>
        <v>0</v>
      </c>
      <c r="J63" s="35">
        <f t="shared" si="274"/>
        <v>386273.5</v>
      </c>
      <c r="K63" s="35">
        <f>K65+K66+K67</f>
        <v>0</v>
      </c>
      <c r="L63" s="35">
        <f t="shared" si="275"/>
        <v>386273.5</v>
      </c>
      <c r="M63" s="35">
        <f>M65+M66+M67</f>
        <v>0</v>
      </c>
      <c r="N63" s="35">
        <f t="shared" si="276"/>
        <v>386273.5</v>
      </c>
      <c r="O63" s="78">
        <f>O65+O66+O67</f>
        <v>0</v>
      </c>
      <c r="P63" s="35">
        <f t="shared" si="277"/>
        <v>386273.5</v>
      </c>
      <c r="Q63" s="35">
        <f>Q65+Q66+Q67</f>
        <v>0</v>
      </c>
      <c r="R63" s="35">
        <f t="shared" si="278"/>
        <v>386273.5</v>
      </c>
      <c r="S63" s="35">
        <f>S65+S66+S67</f>
        <v>0</v>
      </c>
      <c r="T63" s="35">
        <f t="shared" si="279"/>
        <v>386273.5</v>
      </c>
      <c r="U63" s="35">
        <f>U65+U66+U67</f>
        <v>0</v>
      </c>
      <c r="V63" s="35">
        <f t="shared" si="280"/>
        <v>386273.5</v>
      </c>
      <c r="W63" s="35">
        <f>W65+W66+W67</f>
        <v>0</v>
      </c>
      <c r="X63" s="35">
        <f t="shared" si="281"/>
        <v>386273.5</v>
      </c>
      <c r="Y63" s="35">
        <f>Y65+Y66+Y67</f>
        <v>0</v>
      </c>
      <c r="Z63" s="35">
        <f t="shared" si="282"/>
        <v>386273.5</v>
      </c>
      <c r="AA63" s="35">
        <f>AA65+AA66+AA67</f>
        <v>-25000</v>
      </c>
      <c r="AB63" s="35">
        <f t="shared" si="283"/>
        <v>361273.5</v>
      </c>
      <c r="AC63" s="35">
        <f>AC65+AC66+AC67</f>
        <v>0</v>
      </c>
      <c r="AD63" s="35">
        <f t="shared" si="284"/>
        <v>361273.5</v>
      </c>
      <c r="AE63" s="46">
        <f>AE65+AE66+AE67</f>
        <v>-125170.2</v>
      </c>
      <c r="AF63" s="35">
        <f t="shared" si="285"/>
        <v>236103.3</v>
      </c>
      <c r="AG63" s="35">
        <f t="shared" ref="AG63:BD63" si="305">AG65+AG66</f>
        <v>359224.79999999993</v>
      </c>
      <c r="AH63" s="35">
        <f>AH65+AH66+AH67</f>
        <v>552406.6</v>
      </c>
      <c r="AI63" s="35">
        <f t="shared" si="14"/>
        <v>911631.39999999991</v>
      </c>
      <c r="AJ63" s="35">
        <f>AJ65+AJ66+AJ67</f>
        <v>179602.7</v>
      </c>
      <c r="AK63" s="35">
        <f t="shared" si="286"/>
        <v>1091234.0999999999</v>
      </c>
      <c r="AL63" s="35">
        <f>AL65+AL66+AL67</f>
        <v>0</v>
      </c>
      <c r="AM63" s="35">
        <f t="shared" si="287"/>
        <v>1091234.0999999999</v>
      </c>
      <c r="AN63" s="35">
        <f>AN65+AN66+AN67</f>
        <v>0</v>
      </c>
      <c r="AO63" s="35">
        <f t="shared" si="288"/>
        <v>1091234.0999999999</v>
      </c>
      <c r="AP63" s="35">
        <f>AP65+AP66+AP67</f>
        <v>0</v>
      </c>
      <c r="AQ63" s="35">
        <f t="shared" si="289"/>
        <v>1091234.0999999999</v>
      </c>
      <c r="AR63" s="35">
        <f>AR65+AR66+AR67</f>
        <v>0</v>
      </c>
      <c r="AS63" s="35">
        <f t="shared" si="290"/>
        <v>1091234.0999999999</v>
      </c>
      <c r="AT63" s="35">
        <f>AT65+AT66+AT67</f>
        <v>0</v>
      </c>
      <c r="AU63" s="35">
        <f t="shared" si="291"/>
        <v>1091234.0999999999</v>
      </c>
      <c r="AV63" s="35">
        <f>AV65+AV66+AV67</f>
        <v>0</v>
      </c>
      <c r="AW63" s="35">
        <f t="shared" si="292"/>
        <v>1091234.0999999999</v>
      </c>
      <c r="AX63" s="35">
        <f>AX65+AX66+AX67</f>
        <v>25000</v>
      </c>
      <c r="AY63" s="35">
        <f t="shared" si="293"/>
        <v>1116234.0999999999</v>
      </c>
      <c r="AZ63" s="35">
        <f>AZ65+AZ66+AZ67</f>
        <v>0</v>
      </c>
      <c r="BA63" s="35">
        <f t="shared" si="294"/>
        <v>1116234.0999999999</v>
      </c>
      <c r="BB63" s="46">
        <f>BB65+BB66+BB67</f>
        <v>125170.2</v>
      </c>
      <c r="BC63" s="35">
        <f t="shared" si="295"/>
        <v>1241404.2999999998</v>
      </c>
      <c r="BD63" s="35">
        <f t="shared" si="305"/>
        <v>94000</v>
      </c>
      <c r="BE63" s="35">
        <f>BE65+BE66+BE67</f>
        <v>-94000</v>
      </c>
      <c r="BF63" s="35">
        <f t="shared" si="25"/>
        <v>0</v>
      </c>
      <c r="BG63" s="35">
        <f>BG65+BG66+BG67</f>
        <v>0</v>
      </c>
      <c r="BH63" s="35">
        <f t="shared" si="296"/>
        <v>0</v>
      </c>
      <c r="BI63" s="35">
        <f>BI65+BI66+BI67</f>
        <v>0</v>
      </c>
      <c r="BJ63" s="35">
        <f t="shared" si="297"/>
        <v>0</v>
      </c>
      <c r="BK63" s="35">
        <f>BK65+BK66+BK67</f>
        <v>0</v>
      </c>
      <c r="BL63" s="35">
        <f t="shared" si="298"/>
        <v>0</v>
      </c>
      <c r="BM63" s="35">
        <f>BM65+BM66+BM67</f>
        <v>0</v>
      </c>
      <c r="BN63" s="35">
        <f t="shared" si="299"/>
        <v>0</v>
      </c>
      <c r="BO63" s="35">
        <f>BO65+BO66+BO67</f>
        <v>0</v>
      </c>
      <c r="BP63" s="35">
        <f t="shared" si="300"/>
        <v>0</v>
      </c>
      <c r="BQ63" s="35">
        <f>BQ65+BQ66+BQ67</f>
        <v>0</v>
      </c>
      <c r="BR63" s="35">
        <f t="shared" si="301"/>
        <v>0</v>
      </c>
      <c r="BS63" s="35">
        <f>BS65+BS66+BS67</f>
        <v>0</v>
      </c>
      <c r="BT63" s="35">
        <f t="shared" si="302"/>
        <v>0</v>
      </c>
      <c r="BU63" s="35">
        <f>BU65+BU66+BU67</f>
        <v>0</v>
      </c>
      <c r="BV63" s="35">
        <f t="shared" si="303"/>
        <v>0</v>
      </c>
      <c r="BW63" s="46">
        <f>BW65+BW66+BW67</f>
        <v>0</v>
      </c>
      <c r="BX63" s="35">
        <f t="shared" si="304"/>
        <v>0</v>
      </c>
      <c r="BY63" s="29"/>
      <c r="CA63" s="11"/>
    </row>
    <row r="64" spans="1:79" x14ac:dyDescent="0.3">
      <c r="A64" s="1"/>
      <c r="B64" s="106" t="s">
        <v>5</v>
      </c>
      <c r="C64" s="59"/>
      <c r="D64" s="34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78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46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46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46"/>
      <c r="BX64" s="35"/>
      <c r="BY64" s="29"/>
      <c r="CA64" s="11"/>
    </row>
    <row r="65" spans="1:79" hidden="1" x14ac:dyDescent="0.3">
      <c r="A65" s="1"/>
      <c r="B65" s="41" t="s">
        <v>6</v>
      </c>
      <c r="C65" s="6"/>
      <c r="D65" s="34">
        <v>17770.600000000006</v>
      </c>
      <c r="E65" s="35">
        <v>178969.2</v>
      </c>
      <c r="F65" s="35">
        <f t="shared" si="0"/>
        <v>196739.80000000002</v>
      </c>
      <c r="G65" s="35"/>
      <c r="H65" s="35">
        <f t="shared" ref="H65:H87" si="306">F65+G65</f>
        <v>196739.80000000002</v>
      </c>
      <c r="I65" s="35"/>
      <c r="J65" s="35">
        <f t="shared" ref="J65:J87" si="307">H65+I65</f>
        <v>196739.80000000002</v>
      </c>
      <c r="K65" s="35"/>
      <c r="L65" s="35">
        <f t="shared" ref="L65:L87" si="308">J65+K65</f>
        <v>196739.80000000002</v>
      </c>
      <c r="M65" s="35"/>
      <c r="N65" s="35">
        <f t="shared" ref="N65:N87" si="309">L65+M65</f>
        <v>196739.80000000002</v>
      </c>
      <c r="O65" s="78"/>
      <c r="P65" s="35">
        <f t="shared" ref="P65:P87" si="310">N65+O65</f>
        <v>196739.80000000002</v>
      </c>
      <c r="Q65" s="35"/>
      <c r="R65" s="35">
        <f t="shared" ref="R65:R87" si="311">P65+Q65</f>
        <v>196739.80000000002</v>
      </c>
      <c r="S65" s="35"/>
      <c r="T65" s="35">
        <f t="shared" ref="T65:T87" si="312">R65+S65</f>
        <v>196739.80000000002</v>
      </c>
      <c r="U65" s="35"/>
      <c r="V65" s="35">
        <f t="shared" ref="V65:V87" si="313">T65+U65</f>
        <v>196739.80000000002</v>
      </c>
      <c r="W65" s="35"/>
      <c r="X65" s="35">
        <f t="shared" ref="X65:X87" si="314">V65+W65</f>
        <v>196739.80000000002</v>
      </c>
      <c r="Y65" s="35"/>
      <c r="Z65" s="35">
        <f t="shared" ref="Z65:Z87" si="315">X65+Y65</f>
        <v>196739.80000000002</v>
      </c>
      <c r="AA65" s="35">
        <v>-25000</v>
      </c>
      <c r="AB65" s="35">
        <f t="shared" ref="AB65:AB87" si="316">Z65+AA65</f>
        <v>171739.80000000002</v>
      </c>
      <c r="AC65" s="35"/>
      <c r="AD65" s="35">
        <f t="shared" ref="AD65:AD87" si="317">AB65+AC65</f>
        <v>171739.80000000002</v>
      </c>
      <c r="AE65" s="46">
        <v>-125170.2</v>
      </c>
      <c r="AF65" s="35">
        <f t="shared" ref="AF65:AF87" si="318">AD65+AE65</f>
        <v>46569.60000000002</v>
      </c>
      <c r="AG65" s="35">
        <v>344947.19999999995</v>
      </c>
      <c r="AH65" s="35">
        <v>61467.9</v>
      </c>
      <c r="AI65" s="35">
        <f t="shared" si="14"/>
        <v>406415.1</v>
      </c>
      <c r="AJ65" s="35">
        <v>179602.7</v>
      </c>
      <c r="AK65" s="35">
        <f t="shared" ref="AK65:AK87" si="319">AI65+AJ65</f>
        <v>586017.80000000005</v>
      </c>
      <c r="AL65" s="35"/>
      <c r="AM65" s="35">
        <f t="shared" ref="AM65:AM87" si="320">AK65+AL65</f>
        <v>586017.80000000005</v>
      </c>
      <c r="AN65" s="35"/>
      <c r="AO65" s="35">
        <f t="shared" ref="AO65:AO87" si="321">AM65+AN65</f>
        <v>586017.80000000005</v>
      </c>
      <c r="AP65" s="35"/>
      <c r="AQ65" s="35">
        <f t="shared" ref="AQ65:AQ87" si="322">AO65+AP65</f>
        <v>586017.80000000005</v>
      </c>
      <c r="AR65" s="35"/>
      <c r="AS65" s="35">
        <f t="shared" ref="AS65:AS87" si="323">AQ65+AR65</f>
        <v>586017.80000000005</v>
      </c>
      <c r="AT65" s="35"/>
      <c r="AU65" s="35">
        <f t="shared" ref="AU65:AU87" si="324">AS65+AT65</f>
        <v>586017.80000000005</v>
      </c>
      <c r="AV65" s="35"/>
      <c r="AW65" s="35">
        <f t="shared" ref="AW65:AW87" si="325">AU65+AV65</f>
        <v>586017.80000000005</v>
      </c>
      <c r="AX65" s="35">
        <v>25000</v>
      </c>
      <c r="AY65" s="35">
        <f t="shared" ref="AY65:AY86" si="326">AW65+AX65</f>
        <v>611017.80000000005</v>
      </c>
      <c r="AZ65" s="35"/>
      <c r="BA65" s="35">
        <f t="shared" ref="BA65:BA86" si="327">AY65+AZ65</f>
        <v>611017.80000000005</v>
      </c>
      <c r="BB65" s="46">
        <v>125170.2</v>
      </c>
      <c r="BC65" s="35">
        <f t="shared" ref="BC65:BC86" si="328">BA65+BB65</f>
        <v>736188</v>
      </c>
      <c r="BD65" s="35">
        <v>94000</v>
      </c>
      <c r="BE65" s="35">
        <v>-94000</v>
      </c>
      <c r="BF65" s="35">
        <f t="shared" si="25"/>
        <v>0</v>
      </c>
      <c r="BG65" s="35"/>
      <c r="BH65" s="35">
        <f t="shared" ref="BH65:BH87" si="329">BF65+BG65</f>
        <v>0</v>
      </c>
      <c r="BI65" s="35"/>
      <c r="BJ65" s="35">
        <f t="shared" ref="BJ65:BJ87" si="330">BH65+BI65</f>
        <v>0</v>
      </c>
      <c r="BK65" s="35"/>
      <c r="BL65" s="35">
        <f t="shared" ref="BL65:BL87" si="331">BJ65+BK65</f>
        <v>0</v>
      </c>
      <c r="BM65" s="35"/>
      <c r="BN65" s="35">
        <f t="shared" ref="BN65:BN87" si="332">BL65+BM65</f>
        <v>0</v>
      </c>
      <c r="BO65" s="35"/>
      <c r="BP65" s="35">
        <f t="shared" ref="BP65:BP87" si="333">BN65+BO65</f>
        <v>0</v>
      </c>
      <c r="BQ65" s="35"/>
      <c r="BR65" s="35">
        <f t="shared" ref="BR65:BR87" si="334">BP65+BQ65</f>
        <v>0</v>
      </c>
      <c r="BS65" s="35"/>
      <c r="BT65" s="35">
        <f t="shared" ref="BT65:BT87" si="335">BR65+BS65</f>
        <v>0</v>
      </c>
      <c r="BU65" s="35"/>
      <c r="BV65" s="35">
        <f t="shared" ref="BV65:BV87" si="336">BT65+BU65</f>
        <v>0</v>
      </c>
      <c r="BW65" s="46"/>
      <c r="BX65" s="35">
        <f t="shared" ref="BX65:BX87" si="337">BV65+BW65</f>
        <v>0</v>
      </c>
      <c r="BY65" s="29" t="s">
        <v>204</v>
      </c>
      <c r="BZ65" s="23" t="s">
        <v>50</v>
      </c>
      <c r="CA65" s="11"/>
    </row>
    <row r="66" spans="1:79" x14ac:dyDescent="0.3">
      <c r="A66" s="1"/>
      <c r="B66" s="106" t="s">
        <v>12</v>
      </c>
      <c r="C66" s="6"/>
      <c r="D66" s="34">
        <v>0</v>
      </c>
      <c r="E66" s="35">
        <v>9476.7000000000007</v>
      </c>
      <c r="F66" s="35">
        <f t="shared" si="0"/>
        <v>9476.7000000000007</v>
      </c>
      <c r="G66" s="35"/>
      <c r="H66" s="35">
        <f t="shared" si="306"/>
        <v>9476.7000000000007</v>
      </c>
      <c r="I66" s="35"/>
      <c r="J66" s="35">
        <f t="shared" si="307"/>
        <v>9476.7000000000007</v>
      </c>
      <c r="K66" s="35"/>
      <c r="L66" s="35">
        <f t="shared" si="308"/>
        <v>9476.7000000000007</v>
      </c>
      <c r="M66" s="35"/>
      <c r="N66" s="35">
        <f t="shared" si="309"/>
        <v>9476.7000000000007</v>
      </c>
      <c r="O66" s="78"/>
      <c r="P66" s="35">
        <f t="shared" si="310"/>
        <v>9476.7000000000007</v>
      </c>
      <c r="Q66" s="35"/>
      <c r="R66" s="35">
        <f t="shared" si="311"/>
        <v>9476.7000000000007</v>
      </c>
      <c r="S66" s="35"/>
      <c r="T66" s="35">
        <f t="shared" si="312"/>
        <v>9476.7000000000007</v>
      </c>
      <c r="U66" s="35"/>
      <c r="V66" s="35">
        <f t="shared" si="313"/>
        <v>9476.7000000000007</v>
      </c>
      <c r="W66" s="35"/>
      <c r="X66" s="35">
        <f t="shared" si="314"/>
        <v>9476.7000000000007</v>
      </c>
      <c r="Y66" s="35"/>
      <c r="Z66" s="35">
        <f t="shared" si="315"/>
        <v>9476.7000000000007</v>
      </c>
      <c r="AA66" s="35"/>
      <c r="AB66" s="35">
        <f t="shared" si="316"/>
        <v>9476.7000000000007</v>
      </c>
      <c r="AC66" s="35"/>
      <c r="AD66" s="35">
        <f t="shared" si="317"/>
        <v>9476.7000000000007</v>
      </c>
      <c r="AE66" s="46"/>
      <c r="AF66" s="35">
        <f t="shared" si="318"/>
        <v>9476.7000000000007</v>
      </c>
      <c r="AG66" s="35">
        <v>14277.6</v>
      </c>
      <c r="AH66" s="35">
        <f>-14277.6+25260.8</f>
        <v>10983.199999999999</v>
      </c>
      <c r="AI66" s="35">
        <f t="shared" si="14"/>
        <v>25260.799999999999</v>
      </c>
      <c r="AJ66" s="35"/>
      <c r="AK66" s="35">
        <f t="shared" si="319"/>
        <v>25260.799999999999</v>
      </c>
      <c r="AL66" s="35"/>
      <c r="AM66" s="35">
        <f t="shared" si="320"/>
        <v>25260.799999999999</v>
      </c>
      <c r="AN66" s="35"/>
      <c r="AO66" s="35">
        <f t="shared" si="321"/>
        <v>25260.799999999999</v>
      </c>
      <c r="AP66" s="35"/>
      <c r="AQ66" s="35">
        <f t="shared" si="322"/>
        <v>25260.799999999999</v>
      </c>
      <c r="AR66" s="35"/>
      <c r="AS66" s="35">
        <f t="shared" si="323"/>
        <v>25260.799999999999</v>
      </c>
      <c r="AT66" s="35"/>
      <c r="AU66" s="35">
        <f t="shared" si="324"/>
        <v>25260.799999999999</v>
      </c>
      <c r="AV66" s="35"/>
      <c r="AW66" s="35">
        <f t="shared" si="325"/>
        <v>25260.799999999999</v>
      </c>
      <c r="AX66" s="35"/>
      <c r="AY66" s="35">
        <f t="shared" si="326"/>
        <v>25260.799999999999</v>
      </c>
      <c r="AZ66" s="35"/>
      <c r="BA66" s="35">
        <f t="shared" si="327"/>
        <v>25260.799999999999</v>
      </c>
      <c r="BB66" s="46"/>
      <c r="BC66" s="35">
        <f t="shared" si="328"/>
        <v>25260.799999999999</v>
      </c>
      <c r="BD66" s="35">
        <v>0</v>
      </c>
      <c r="BE66" s="35"/>
      <c r="BF66" s="35">
        <f t="shared" si="25"/>
        <v>0</v>
      </c>
      <c r="BG66" s="35"/>
      <c r="BH66" s="35">
        <f t="shared" si="329"/>
        <v>0</v>
      </c>
      <c r="BI66" s="35"/>
      <c r="BJ66" s="35">
        <f t="shared" si="330"/>
        <v>0</v>
      </c>
      <c r="BK66" s="35"/>
      <c r="BL66" s="35">
        <f t="shared" si="331"/>
        <v>0</v>
      </c>
      <c r="BM66" s="35"/>
      <c r="BN66" s="35">
        <f t="shared" si="332"/>
        <v>0</v>
      </c>
      <c r="BO66" s="35"/>
      <c r="BP66" s="35">
        <f t="shared" si="333"/>
        <v>0</v>
      </c>
      <c r="BQ66" s="35"/>
      <c r="BR66" s="35">
        <f t="shared" si="334"/>
        <v>0</v>
      </c>
      <c r="BS66" s="35"/>
      <c r="BT66" s="35">
        <f t="shared" si="335"/>
        <v>0</v>
      </c>
      <c r="BU66" s="35"/>
      <c r="BV66" s="35">
        <f t="shared" si="336"/>
        <v>0</v>
      </c>
      <c r="BW66" s="46"/>
      <c r="BX66" s="35">
        <f t="shared" si="337"/>
        <v>0</v>
      </c>
      <c r="BY66" s="29" t="s">
        <v>310</v>
      </c>
      <c r="CA66" s="11"/>
    </row>
    <row r="67" spans="1:79" x14ac:dyDescent="0.3">
      <c r="A67" s="1"/>
      <c r="B67" s="106" t="s">
        <v>27</v>
      </c>
      <c r="C67" s="6"/>
      <c r="D67" s="34"/>
      <c r="E67" s="35">
        <v>180057</v>
      </c>
      <c r="F67" s="35">
        <f t="shared" si="0"/>
        <v>180057</v>
      </c>
      <c r="G67" s="35"/>
      <c r="H67" s="35">
        <f t="shared" si="306"/>
        <v>180057</v>
      </c>
      <c r="I67" s="35"/>
      <c r="J67" s="35">
        <f t="shared" si="307"/>
        <v>180057</v>
      </c>
      <c r="K67" s="35"/>
      <c r="L67" s="35">
        <f t="shared" si="308"/>
        <v>180057</v>
      </c>
      <c r="M67" s="35"/>
      <c r="N67" s="35">
        <f t="shared" si="309"/>
        <v>180057</v>
      </c>
      <c r="O67" s="78"/>
      <c r="P67" s="35">
        <f t="shared" si="310"/>
        <v>180057</v>
      </c>
      <c r="Q67" s="35"/>
      <c r="R67" s="35">
        <f t="shared" si="311"/>
        <v>180057</v>
      </c>
      <c r="S67" s="35"/>
      <c r="T67" s="35">
        <f t="shared" si="312"/>
        <v>180057</v>
      </c>
      <c r="U67" s="35"/>
      <c r="V67" s="35">
        <f t="shared" si="313"/>
        <v>180057</v>
      </c>
      <c r="W67" s="35"/>
      <c r="X67" s="35">
        <f t="shared" si="314"/>
        <v>180057</v>
      </c>
      <c r="Y67" s="35"/>
      <c r="Z67" s="35">
        <f t="shared" si="315"/>
        <v>180057</v>
      </c>
      <c r="AA67" s="35"/>
      <c r="AB67" s="35">
        <f t="shared" si="316"/>
        <v>180057</v>
      </c>
      <c r="AC67" s="35"/>
      <c r="AD67" s="35">
        <f t="shared" si="317"/>
        <v>180057</v>
      </c>
      <c r="AE67" s="46"/>
      <c r="AF67" s="35">
        <f t="shared" si="318"/>
        <v>180057</v>
      </c>
      <c r="AG67" s="35"/>
      <c r="AH67" s="35">
        <v>479955.5</v>
      </c>
      <c r="AI67" s="35">
        <f t="shared" si="14"/>
        <v>479955.5</v>
      </c>
      <c r="AJ67" s="35"/>
      <c r="AK67" s="35">
        <f t="shared" si="319"/>
        <v>479955.5</v>
      </c>
      <c r="AL67" s="35"/>
      <c r="AM67" s="35">
        <f t="shared" si="320"/>
        <v>479955.5</v>
      </c>
      <c r="AN67" s="35"/>
      <c r="AO67" s="35">
        <f t="shared" si="321"/>
        <v>479955.5</v>
      </c>
      <c r="AP67" s="35"/>
      <c r="AQ67" s="35">
        <f t="shared" si="322"/>
        <v>479955.5</v>
      </c>
      <c r="AR67" s="35"/>
      <c r="AS67" s="35">
        <f t="shared" si="323"/>
        <v>479955.5</v>
      </c>
      <c r="AT67" s="35"/>
      <c r="AU67" s="35">
        <f t="shared" si="324"/>
        <v>479955.5</v>
      </c>
      <c r="AV67" s="35"/>
      <c r="AW67" s="35">
        <f t="shared" si="325"/>
        <v>479955.5</v>
      </c>
      <c r="AX67" s="35"/>
      <c r="AY67" s="35">
        <f t="shared" si="326"/>
        <v>479955.5</v>
      </c>
      <c r="AZ67" s="35"/>
      <c r="BA67" s="35">
        <f t="shared" si="327"/>
        <v>479955.5</v>
      </c>
      <c r="BB67" s="46"/>
      <c r="BC67" s="35">
        <f t="shared" si="328"/>
        <v>479955.5</v>
      </c>
      <c r="BD67" s="35"/>
      <c r="BE67" s="35"/>
      <c r="BF67" s="35">
        <f t="shared" si="25"/>
        <v>0</v>
      </c>
      <c r="BG67" s="35"/>
      <c r="BH67" s="35">
        <f t="shared" si="329"/>
        <v>0</v>
      </c>
      <c r="BI67" s="35"/>
      <c r="BJ67" s="35">
        <f t="shared" si="330"/>
        <v>0</v>
      </c>
      <c r="BK67" s="35"/>
      <c r="BL67" s="35">
        <f t="shared" si="331"/>
        <v>0</v>
      </c>
      <c r="BM67" s="35"/>
      <c r="BN67" s="35">
        <f t="shared" si="332"/>
        <v>0</v>
      </c>
      <c r="BO67" s="35"/>
      <c r="BP67" s="35">
        <f t="shared" si="333"/>
        <v>0</v>
      </c>
      <c r="BQ67" s="35"/>
      <c r="BR67" s="35">
        <f t="shared" si="334"/>
        <v>0</v>
      </c>
      <c r="BS67" s="35"/>
      <c r="BT67" s="35">
        <f t="shared" si="335"/>
        <v>0</v>
      </c>
      <c r="BU67" s="35"/>
      <c r="BV67" s="35">
        <f t="shared" si="336"/>
        <v>0</v>
      </c>
      <c r="BW67" s="46"/>
      <c r="BX67" s="35">
        <f t="shared" si="337"/>
        <v>0</v>
      </c>
      <c r="BY67" s="29" t="s">
        <v>308</v>
      </c>
      <c r="CA67" s="11"/>
    </row>
    <row r="68" spans="1:79" ht="37.5" x14ac:dyDescent="0.3">
      <c r="A68" s="1" t="s">
        <v>77</v>
      </c>
      <c r="B68" s="106" t="s">
        <v>56</v>
      </c>
      <c r="C68" s="59" t="s">
        <v>11</v>
      </c>
      <c r="D68" s="34">
        <v>6999.9</v>
      </c>
      <c r="E68" s="35"/>
      <c r="F68" s="35">
        <f t="shared" si="0"/>
        <v>6999.9</v>
      </c>
      <c r="G68" s="35"/>
      <c r="H68" s="35">
        <f t="shared" si="306"/>
        <v>6999.9</v>
      </c>
      <c r="I68" s="35"/>
      <c r="J68" s="35">
        <f t="shared" si="307"/>
        <v>6999.9</v>
      </c>
      <c r="K68" s="35"/>
      <c r="L68" s="35">
        <f t="shared" si="308"/>
        <v>6999.9</v>
      </c>
      <c r="M68" s="35"/>
      <c r="N68" s="35">
        <f t="shared" si="309"/>
        <v>6999.9</v>
      </c>
      <c r="O68" s="78">
        <v>-6999.9</v>
      </c>
      <c r="P68" s="35">
        <f t="shared" si="310"/>
        <v>0</v>
      </c>
      <c r="Q68" s="35"/>
      <c r="R68" s="35">
        <f t="shared" si="311"/>
        <v>0</v>
      </c>
      <c r="S68" s="35"/>
      <c r="T68" s="35">
        <f t="shared" si="312"/>
        <v>0</v>
      </c>
      <c r="U68" s="35"/>
      <c r="V68" s="35">
        <f t="shared" si="313"/>
        <v>0</v>
      </c>
      <c r="W68" s="35"/>
      <c r="X68" s="35">
        <f t="shared" si="314"/>
        <v>0</v>
      </c>
      <c r="Y68" s="35"/>
      <c r="Z68" s="35">
        <f t="shared" si="315"/>
        <v>0</v>
      </c>
      <c r="AA68" s="35"/>
      <c r="AB68" s="35">
        <f t="shared" si="316"/>
        <v>0</v>
      </c>
      <c r="AC68" s="35"/>
      <c r="AD68" s="35">
        <f t="shared" si="317"/>
        <v>0</v>
      </c>
      <c r="AE68" s="46"/>
      <c r="AF68" s="35">
        <f t="shared" si="318"/>
        <v>0</v>
      </c>
      <c r="AG68" s="35">
        <v>0</v>
      </c>
      <c r="AH68" s="35"/>
      <c r="AI68" s="35">
        <f t="shared" si="14"/>
        <v>0</v>
      </c>
      <c r="AJ68" s="35"/>
      <c r="AK68" s="35">
        <f t="shared" si="319"/>
        <v>0</v>
      </c>
      <c r="AL68" s="35"/>
      <c r="AM68" s="35">
        <f t="shared" si="320"/>
        <v>0</v>
      </c>
      <c r="AN68" s="35"/>
      <c r="AO68" s="35">
        <f t="shared" si="321"/>
        <v>0</v>
      </c>
      <c r="AP68" s="35"/>
      <c r="AQ68" s="35">
        <f t="shared" si="322"/>
        <v>0</v>
      </c>
      <c r="AR68" s="35"/>
      <c r="AS68" s="35">
        <f t="shared" si="323"/>
        <v>0</v>
      </c>
      <c r="AT68" s="35"/>
      <c r="AU68" s="35">
        <f t="shared" si="324"/>
        <v>0</v>
      </c>
      <c r="AV68" s="35"/>
      <c r="AW68" s="35">
        <f t="shared" si="325"/>
        <v>0</v>
      </c>
      <c r="AX68" s="35"/>
      <c r="AY68" s="35">
        <f t="shared" si="326"/>
        <v>0</v>
      </c>
      <c r="AZ68" s="35"/>
      <c r="BA68" s="35">
        <f t="shared" si="327"/>
        <v>0</v>
      </c>
      <c r="BB68" s="46"/>
      <c r="BC68" s="35">
        <f t="shared" si="328"/>
        <v>0</v>
      </c>
      <c r="BD68" s="35">
        <v>0</v>
      </c>
      <c r="BE68" s="35"/>
      <c r="BF68" s="35">
        <f t="shared" si="25"/>
        <v>0</v>
      </c>
      <c r="BG68" s="35"/>
      <c r="BH68" s="35">
        <f t="shared" si="329"/>
        <v>0</v>
      </c>
      <c r="BI68" s="35"/>
      <c r="BJ68" s="35">
        <f t="shared" si="330"/>
        <v>0</v>
      </c>
      <c r="BK68" s="35"/>
      <c r="BL68" s="35">
        <f t="shared" si="331"/>
        <v>0</v>
      </c>
      <c r="BM68" s="35">
        <v>6999.9</v>
      </c>
      <c r="BN68" s="35">
        <f t="shared" si="332"/>
        <v>6999.9</v>
      </c>
      <c r="BO68" s="35"/>
      <c r="BP68" s="35">
        <f t="shared" si="333"/>
        <v>6999.9</v>
      </c>
      <c r="BQ68" s="35"/>
      <c r="BR68" s="35">
        <f t="shared" si="334"/>
        <v>6999.9</v>
      </c>
      <c r="BS68" s="35"/>
      <c r="BT68" s="35">
        <f t="shared" si="335"/>
        <v>6999.9</v>
      </c>
      <c r="BU68" s="35"/>
      <c r="BV68" s="35">
        <f t="shared" si="336"/>
        <v>6999.9</v>
      </c>
      <c r="BW68" s="46"/>
      <c r="BX68" s="35">
        <f t="shared" si="337"/>
        <v>6999.9</v>
      </c>
      <c r="BY68" s="29" t="s">
        <v>205</v>
      </c>
      <c r="CA68" s="11"/>
    </row>
    <row r="69" spans="1:79" ht="37.5" x14ac:dyDescent="0.3">
      <c r="A69" s="1" t="s">
        <v>78</v>
      </c>
      <c r="B69" s="106" t="s">
        <v>57</v>
      </c>
      <c r="C69" s="59" t="s">
        <v>11</v>
      </c>
      <c r="D69" s="34">
        <v>622.9</v>
      </c>
      <c r="E69" s="35"/>
      <c r="F69" s="35">
        <f t="shared" si="0"/>
        <v>622.9</v>
      </c>
      <c r="G69" s="35"/>
      <c r="H69" s="35">
        <f t="shared" si="306"/>
        <v>622.9</v>
      </c>
      <c r="I69" s="35"/>
      <c r="J69" s="35">
        <f t="shared" si="307"/>
        <v>622.9</v>
      </c>
      <c r="K69" s="35"/>
      <c r="L69" s="35">
        <f t="shared" si="308"/>
        <v>622.9</v>
      </c>
      <c r="M69" s="35"/>
      <c r="N69" s="35">
        <f t="shared" si="309"/>
        <v>622.9</v>
      </c>
      <c r="O69" s="78"/>
      <c r="P69" s="35">
        <f t="shared" si="310"/>
        <v>622.9</v>
      </c>
      <c r="Q69" s="35"/>
      <c r="R69" s="35">
        <f t="shared" si="311"/>
        <v>622.9</v>
      </c>
      <c r="S69" s="35"/>
      <c r="T69" s="35">
        <f t="shared" si="312"/>
        <v>622.9</v>
      </c>
      <c r="U69" s="35"/>
      <c r="V69" s="35">
        <f t="shared" si="313"/>
        <v>622.9</v>
      </c>
      <c r="W69" s="35"/>
      <c r="X69" s="35">
        <f t="shared" si="314"/>
        <v>622.9</v>
      </c>
      <c r="Y69" s="35"/>
      <c r="Z69" s="35">
        <f t="shared" si="315"/>
        <v>622.9</v>
      </c>
      <c r="AA69" s="35"/>
      <c r="AB69" s="35">
        <f t="shared" si="316"/>
        <v>622.9</v>
      </c>
      <c r="AC69" s="35"/>
      <c r="AD69" s="35">
        <f t="shared" si="317"/>
        <v>622.9</v>
      </c>
      <c r="AE69" s="46"/>
      <c r="AF69" s="35">
        <f t="shared" si="318"/>
        <v>622.9</v>
      </c>
      <c r="AG69" s="35">
        <v>16000</v>
      </c>
      <c r="AH69" s="35"/>
      <c r="AI69" s="35">
        <f t="shared" si="14"/>
        <v>16000</v>
      </c>
      <c r="AJ69" s="35"/>
      <c r="AK69" s="35">
        <f t="shared" si="319"/>
        <v>16000</v>
      </c>
      <c r="AL69" s="35"/>
      <c r="AM69" s="35">
        <f t="shared" si="320"/>
        <v>16000</v>
      </c>
      <c r="AN69" s="35"/>
      <c r="AO69" s="35">
        <f t="shared" si="321"/>
        <v>16000</v>
      </c>
      <c r="AP69" s="35"/>
      <c r="AQ69" s="35">
        <f t="shared" si="322"/>
        <v>16000</v>
      </c>
      <c r="AR69" s="35"/>
      <c r="AS69" s="35">
        <f t="shared" si="323"/>
        <v>16000</v>
      </c>
      <c r="AT69" s="35"/>
      <c r="AU69" s="35">
        <f t="shared" si="324"/>
        <v>16000</v>
      </c>
      <c r="AV69" s="35"/>
      <c r="AW69" s="35">
        <f t="shared" si="325"/>
        <v>16000</v>
      </c>
      <c r="AX69" s="35"/>
      <c r="AY69" s="35">
        <f t="shared" si="326"/>
        <v>16000</v>
      </c>
      <c r="AZ69" s="35"/>
      <c r="BA69" s="35">
        <f t="shared" si="327"/>
        <v>16000</v>
      </c>
      <c r="BB69" s="46"/>
      <c r="BC69" s="35">
        <f t="shared" si="328"/>
        <v>16000</v>
      </c>
      <c r="BD69" s="35">
        <v>0</v>
      </c>
      <c r="BE69" s="35"/>
      <c r="BF69" s="35">
        <f t="shared" si="25"/>
        <v>0</v>
      </c>
      <c r="BG69" s="35"/>
      <c r="BH69" s="35">
        <f t="shared" si="329"/>
        <v>0</v>
      </c>
      <c r="BI69" s="35"/>
      <c r="BJ69" s="35">
        <f t="shared" si="330"/>
        <v>0</v>
      </c>
      <c r="BK69" s="35"/>
      <c r="BL69" s="35">
        <f t="shared" si="331"/>
        <v>0</v>
      </c>
      <c r="BM69" s="35"/>
      <c r="BN69" s="35">
        <f t="shared" si="332"/>
        <v>0</v>
      </c>
      <c r="BO69" s="35"/>
      <c r="BP69" s="35">
        <f t="shared" si="333"/>
        <v>0</v>
      </c>
      <c r="BQ69" s="35"/>
      <c r="BR69" s="35">
        <f t="shared" si="334"/>
        <v>0</v>
      </c>
      <c r="BS69" s="35"/>
      <c r="BT69" s="35">
        <f t="shared" si="335"/>
        <v>0</v>
      </c>
      <c r="BU69" s="35"/>
      <c r="BV69" s="35">
        <f t="shared" si="336"/>
        <v>0</v>
      </c>
      <c r="BW69" s="46"/>
      <c r="BX69" s="35">
        <f t="shared" si="337"/>
        <v>0</v>
      </c>
      <c r="BY69" s="29" t="s">
        <v>206</v>
      </c>
      <c r="CA69" s="11"/>
    </row>
    <row r="70" spans="1:79" ht="37.5" x14ac:dyDescent="0.3">
      <c r="A70" s="1" t="s">
        <v>79</v>
      </c>
      <c r="B70" s="106" t="s">
        <v>58</v>
      </c>
      <c r="C70" s="59" t="s">
        <v>11</v>
      </c>
      <c r="D70" s="34">
        <v>622.9</v>
      </c>
      <c r="E70" s="35"/>
      <c r="F70" s="35">
        <f t="shared" si="0"/>
        <v>622.9</v>
      </c>
      <c r="G70" s="35"/>
      <c r="H70" s="35">
        <f t="shared" si="306"/>
        <v>622.9</v>
      </c>
      <c r="I70" s="35"/>
      <c r="J70" s="35">
        <f t="shared" si="307"/>
        <v>622.9</v>
      </c>
      <c r="K70" s="35"/>
      <c r="L70" s="35">
        <f t="shared" si="308"/>
        <v>622.9</v>
      </c>
      <c r="M70" s="35"/>
      <c r="N70" s="35">
        <f t="shared" si="309"/>
        <v>622.9</v>
      </c>
      <c r="O70" s="78"/>
      <c r="P70" s="35">
        <f t="shared" si="310"/>
        <v>622.9</v>
      </c>
      <c r="Q70" s="35"/>
      <c r="R70" s="35">
        <f t="shared" si="311"/>
        <v>622.9</v>
      </c>
      <c r="S70" s="35"/>
      <c r="T70" s="35">
        <f t="shared" si="312"/>
        <v>622.9</v>
      </c>
      <c r="U70" s="35"/>
      <c r="V70" s="35">
        <f t="shared" si="313"/>
        <v>622.9</v>
      </c>
      <c r="W70" s="35"/>
      <c r="X70" s="35">
        <f t="shared" si="314"/>
        <v>622.9</v>
      </c>
      <c r="Y70" s="35"/>
      <c r="Z70" s="35">
        <f t="shared" si="315"/>
        <v>622.9</v>
      </c>
      <c r="AA70" s="35"/>
      <c r="AB70" s="35">
        <f t="shared" si="316"/>
        <v>622.9</v>
      </c>
      <c r="AC70" s="35"/>
      <c r="AD70" s="35">
        <f t="shared" si="317"/>
        <v>622.9</v>
      </c>
      <c r="AE70" s="46"/>
      <c r="AF70" s="35">
        <f t="shared" si="318"/>
        <v>622.9</v>
      </c>
      <c r="AG70" s="35">
        <v>16000</v>
      </c>
      <c r="AH70" s="35"/>
      <c r="AI70" s="35">
        <f t="shared" si="14"/>
        <v>16000</v>
      </c>
      <c r="AJ70" s="35"/>
      <c r="AK70" s="35">
        <f t="shared" si="319"/>
        <v>16000</v>
      </c>
      <c r="AL70" s="35"/>
      <c r="AM70" s="35">
        <f t="shared" si="320"/>
        <v>16000</v>
      </c>
      <c r="AN70" s="35"/>
      <c r="AO70" s="35">
        <f t="shared" si="321"/>
        <v>16000</v>
      </c>
      <c r="AP70" s="35"/>
      <c r="AQ70" s="35">
        <f t="shared" si="322"/>
        <v>16000</v>
      </c>
      <c r="AR70" s="35"/>
      <c r="AS70" s="35">
        <f t="shared" si="323"/>
        <v>16000</v>
      </c>
      <c r="AT70" s="35"/>
      <c r="AU70" s="35">
        <f t="shared" si="324"/>
        <v>16000</v>
      </c>
      <c r="AV70" s="35"/>
      <c r="AW70" s="35">
        <f t="shared" si="325"/>
        <v>16000</v>
      </c>
      <c r="AX70" s="35"/>
      <c r="AY70" s="35">
        <f t="shared" si="326"/>
        <v>16000</v>
      </c>
      <c r="AZ70" s="35"/>
      <c r="BA70" s="35">
        <f t="shared" si="327"/>
        <v>16000</v>
      </c>
      <c r="BB70" s="46"/>
      <c r="BC70" s="35">
        <f t="shared" si="328"/>
        <v>16000</v>
      </c>
      <c r="BD70" s="35">
        <v>0</v>
      </c>
      <c r="BE70" s="35"/>
      <c r="BF70" s="35">
        <f t="shared" si="25"/>
        <v>0</v>
      </c>
      <c r="BG70" s="35"/>
      <c r="BH70" s="35">
        <f t="shared" si="329"/>
        <v>0</v>
      </c>
      <c r="BI70" s="35"/>
      <c r="BJ70" s="35">
        <f t="shared" si="330"/>
        <v>0</v>
      </c>
      <c r="BK70" s="35"/>
      <c r="BL70" s="35">
        <f t="shared" si="331"/>
        <v>0</v>
      </c>
      <c r="BM70" s="35"/>
      <c r="BN70" s="35">
        <f t="shared" si="332"/>
        <v>0</v>
      </c>
      <c r="BO70" s="35"/>
      <c r="BP70" s="35">
        <f t="shared" si="333"/>
        <v>0</v>
      </c>
      <c r="BQ70" s="35"/>
      <c r="BR70" s="35">
        <f t="shared" si="334"/>
        <v>0</v>
      </c>
      <c r="BS70" s="35"/>
      <c r="BT70" s="35">
        <f t="shared" si="335"/>
        <v>0</v>
      </c>
      <c r="BU70" s="35"/>
      <c r="BV70" s="35">
        <f t="shared" si="336"/>
        <v>0</v>
      </c>
      <c r="BW70" s="46"/>
      <c r="BX70" s="35">
        <f t="shared" si="337"/>
        <v>0</v>
      </c>
      <c r="BY70" s="29" t="s">
        <v>207</v>
      </c>
      <c r="CA70" s="11"/>
    </row>
    <row r="71" spans="1:79" ht="37.5" x14ac:dyDescent="0.3">
      <c r="A71" s="1" t="s">
        <v>80</v>
      </c>
      <c r="B71" s="106" t="s">
        <v>59</v>
      </c>
      <c r="C71" s="59" t="s">
        <v>11</v>
      </c>
      <c r="D71" s="34">
        <v>16622.900000000001</v>
      </c>
      <c r="E71" s="35"/>
      <c r="F71" s="35">
        <f t="shared" si="0"/>
        <v>16622.900000000001</v>
      </c>
      <c r="G71" s="35"/>
      <c r="H71" s="35">
        <f t="shared" si="306"/>
        <v>16622.900000000001</v>
      </c>
      <c r="I71" s="35"/>
      <c r="J71" s="35">
        <f t="shared" si="307"/>
        <v>16622.900000000001</v>
      </c>
      <c r="K71" s="35"/>
      <c r="L71" s="35">
        <f t="shared" si="308"/>
        <v>16622.900000000001</v>
      </c>
      <c r="M71" s="35"/>
      <c r="N71" s="35">
        <f t="shared" si="309"/>
        <v>16622.900000000001</v>
      </c>
      <c r="O71" s="78">
        <v>-16622.900000000001</v>
      </c>
      <c r="P71" s="35">
        <f t="shared" si="310"/>
        <v>0</v>
      </c>
      <c r="Q71" s="35"/>
      <c r="R71" s="35">
        <f t="shared" si="311"/>
        <v>0</v>
      </c>
      <c r="S71" s="35"/>
      <c r="T71" s="35">
        <f t="shared" si="312"/>
        <v>0</v>
      </c>
      <c r="U71" s="35"/>
      <c r="V71" s="35">
        <f t="shared" si="313"/>
        <v>0</v>
      </c>
      <c r="W71" s="35"/>
      <c r="X71" s="35">
        <f t="shared" si="314"/>
        <v>0</v>
      </c>
      <c r="Y71" s="35"/>
      <c r="Z71" s="35">
        <f t="shared" si="315"/>
        <v>0</v>
      </c>
      <c r="AA71" s="35"/>
      <c r="AB71" s="35">
        <f t="shared" si="316"/>
        <v>0</v>
      </c>
      <c r="AC71" s="35"/>
      <c r="AD71" s="35">
        <f t="shared" si="317"/>
        <v>0</v>
      </c>
      <c r="AE71" s="46"/>
      <c r="AF71" s="35">
        <f t="shared" si="318"/>
        <v>0</v>
      </c>
      <c r="AG71" s="35">
        <v>0</v>
      </c>
      <c r="AH71" s="35"/>
      <c r="AI71" s="35">
        <f t="shared" si="14"/>
        <v>0</v>
      </c>
      <c r="AJ71" s="35"/>
      <c r="AK71" s="35">
        <f t="shared" si="319"/>
        <v>0</v>
      </c>
      <c r="AL71" s="35"/>
      <c r="AM71" s="35">
        <f t="shared" si="320"/>
        <v>0</v>
      </c>
      <c r="AN71" s="35"/>
      <c r="AO71" s="35">
        <f t="shared" si="321"/>
        <v>0</v>
      </c>
      <c r="AP71" s="35"/>
      <c r="AQ71" s="35">
        <f t="shared" si="322"/>
        <v>0</v>
      </c>
      <c r="AR71" s="35"/>
      <c r="AS71" s="35">
        <f t="shared" si="323"/>
        <v>0</v>
      </c>
      <c r="AT71" s="35"/>
      <c r="AU71" s="35">
        <f t="shared" si="324"/>
        <v>0</v>
      </c>
      <c r="AV71" s="35"/>
      <c r="AW71" s="35">
        <f t="shared" si="325"/>
        <v>0</v>
      </c>
      <c r="AX71" s="35"/>
      <c r="AY71" s="35">
        <f t="shared" si="326"/>
        <v>0</v>
      </c>
      <c r="AZ71" s="35"/>
      <c r="BA71" s="35">
        <f t="shared" si="327"/>
        <v>0</v>
      </c>
      <c r="BB71" s="46"/>
      <c r="BC71" s="35">
        <f t="shared" si="328"/>
        <v>0</v>
      </c>
      <c r="BD71" s="35">
        <v>0</v>
      </c>
      <c r="BE71" s="35"/>
      <c r="BF71" s="35">
        <f t="shared" si="25"/>
        <v>0</v>
      </c>
      <c r="BG71" s="35"/>
      <c r="BH71" s="35">
        <f t="shared" si="329"/>
        <v>0</v>
      </c>
      <c r="BI71" s="35"/>
      <c r="BJ71" s="35">
        <f t="shared" si="330"/>
        <v>0</v>
      </c>
      <c r="BK71" s="35"/>
      <c r="BL71" s="35">
        <f t="shared" si="331"/>
        <v>0</v>
      </c>
      <c r="BM71" s="35">
        <v>16622.900000000001</v>
      </c>
      <c r="BN71" s="35">
        <f t="shared" si="332"/>
        <v>16622.900000000001</v>
      </c>
      <c r="BO71" s="35"/>
      <c r="BP71" s="35">
        <f t="shared" si="333"/>
        <v>16622.900000000001</v>
      </c>
      <c r="BQ71" s="35"/>
      <c r="BR71" s="35">
        <f t="shared" si="334"/>
        <v>16622.900000000001</v>
      </c>
      <c r="BS71" s="35"/>
      <c r="BT71" s="35">
        <f t="shared" si="335"/>
        <v>16622.900000000001</v>
      </c>
      <c r="BU71" s="35"/>
      <c r="BV71" s="35">
        <f t="shared" si="336"/>
        <v>16622.900000000001</v>
      </c>
      <c r="BW71" s="46"/>
      <c r="BX71" s="35">
        <f t="shared" si="337"/>
        <v>16622.900000000001</v>
      </c>
      <c r="BY71" s="29" t="s">
        <v>208</v>
      </c>
      <c r="CA71" s="11"/>
    </row>
    <row r="72" spans="1:79" ht="37.5" x14ac:dyDescent="0.3">
      <c r="A72" s="1" t="s">
        <v>81</v>
      </c>
      <c r="B72" s="106" t="s">
        <v>60</v>
      </c>
      <c r="C72" s="59" t="s">
        <v>11</v>
      </c>
      <c r="D72" s="34">
        <v>16000</v>
      </c>
      <c r="E72" s="35"/>
      <c r="F72" s="35">
        <f t="shared" si="0"/>
        <v>16000</v>
      </c>
      <c r="G72" s="35"/>
      <c r="H72" s="35">
        <f t="shared" si="306"/>
        <v>16000</v>
      </c>
      <c r="I72" s="35"/>
      <c r="J72" s="35">
        <f t="shared" si="307"/>
        <v>16000</v>
      </c>
      <c r="K72" s="35"/>
      <c r="L72" s="35">
        <f t="shared" si="308"/>
        <v>16000</v>
      </c>
      <c r="M72" s="35"/>
      <c r="N72" s="35">
        <f t="shared" si="309"/>
        <v>16000</v>
      </c>
      <c r="O72" s="78"/>
      <c r="P72" s="35">
        <f t="shared" si="310"/>
        <v>16000</v>
      </c>
      <c r="Q72" s="35"/>
      <c r="R72" s="35">
        <f t="shared" si="311"/>
        <v>16000</v>
      </c>
      <c r="S72" s="35"/>
      <c r="T72" s="35">
        <f t="shared" si="312"/>
        <v>16000</v>
      </c>
      <c r="U72" s="35"/>
      <c r="V72" s="35">
        <f t="shared" si="313"/>
        <v>16000</v>
      </c>
      <c r="W72" s="35"/>
      <c r="X72" s="35">
        <f t="shared" si="314"/>
        <v>16000</v>
      </c>
      <c r="Y72" s="35"/>
      <c r="Z72" s="35">
        <f t="shared" si="315"/>
        <v>16000</v>
      </c>
      <c r="AA72" s="35"/>
      <c r="AB72" s="35">
        <f t="shared" si="316"/>
        <v>16000</v>
      </c>
      <c r="AC72" s="35"/>
      <c r="AD72" s="35">
        <f t="shared" si="317"/>
        <v>16000</v>
      </c>
      <c r="AE72" s="46"/>
      <c r="AF72" s="35">
        <f t="shared" si="318"/>
        <v>16000</v>
      </c>
      <c r="AG72" s="35">
        <v>0</v>
      </c>
      <c r="AH72" s="35"/>
      <c r="AI72" s="35">
        <f t="shared" si="14"/>
        <v>0</v>
      </c>
      <c r="AJ72" s="35"/>
      <c r="AK72" s="35">
        <f t="shared" si="319"/>
        <v>0</v>
      </c>
      <c r="AL72" s="35"/>
      <c r="AM72" s="35">
        <f t="shared" si="320"/>
        <v>0</v>
      </c>
      <c r="AN72" s="35"/>
      <c r="AO72" s="35">
        <f t="shared" si="321"/>
        <v>0</v>
      </c>
      <c r="AP72" s="35"/>
      <c r="AQ72" s="35">
        <f t="shared" si="322"/>
        <v>0</v>
      </c>
      <c r="AR72" s="35"/>
      <c r="AS72" s="35">
        <f t="shared" si="323"/>
        <v>0</v>
      </c>
      <c r="AT72" s="35"/>
      <c r="AU72" s="35">
        <f t="shared" si="324"/>
        <v>0</v>
      </c>
      <c r="AV72" s="35"/>
      <c r="AW72" s="35">
        <f t="shared" si="325"/>
        <v>0</v>
      </c>
      <c r="AX72" s="35"/>
      <c r="AY72" s="35">
        <f t="shared" si="326"/>
        <v>0</v>
      </c>
      <c r="AZ72" s="35"/>
      <c r="BA72" s="35">
        <f t="shared" si="327"/>
        <v>0</v>
      </c>
      <c r="BB72" s="46"/>
      <c r="BC72" s="35">
        <f t="shared" si="328"/>
        <v>0</v>
      </c>
      <c r="BD72" s="35">
        <v>0</v>
      </c>
      <c r="BE72" s="35"/>
      <c r="BF72" s="35">
        <f t="shared" si="25"/>
        <v>0</v>
      </c>
      <c r="BG72" s="35"/>
      <c r="BH72" s="35">
        <f t="shared" si="329"/>
        <v>0</v>
      </c>
      <c r="BI72" s="35"/>
      <c r="BJ72" s="35">
        <f t="shared" si="330"/>
        <v>0</v>
      </c>
      <c r="BK72" s="35"/>
      <c r="BL72" s="35">
        <f t="shared" si="331"/>
        <v>0</v>
      </c>
      <c r="BM72" s="35"/>
      <c r="BN72" s="35">
        <f t="shared" si="332"/>
        <v>0</v>
      </c>
      <c r="BO72" s="35"/>
      <c r="BP72" s="35">
        <f t="shared" si="333"/>
        <v>0</v>
      </c>
      <c r="BQ72" s="35"/>
      <c r="BR72" s="35">
        <f t="shared" si="334"/>
        <v>0</v>
      </c>
      <c r="BS72" s="35"/>
      <c r="BT72" s="35">
        <f t="shared" si="335"/>
        <v>0</v>
      </c>
      <c r="BU72" s="35"/>
      <c r="BV72" s="35">
        <f t="shared" si="336"/>
        <v>0</v>
      </c>
      <c r="BW72" s="46"/>
      <c r="BX72" s="35">
        <f t="shared" si="337"/>
        <v>0</v>
      </c>
      <c r="BY72" s="29" t="s">
        <v>209</v>
      </c>
      <c r="CA72" s="11"/>
    </row>
    <row r="73" spans="1:79" ht="37.5" x14ac:dyDescent="0.3">
      <c r="A73" s="1" t="s">
        <v>82</v>
      </c>
      <c r="B73" s="106" t="s">
        <v>61</v>
      </c>
      <c r="C73" s="59" t="s">
        <v>11</v>
      </c>
      <c r="D73" s="34">
        <v>0</v>
      </c>
      <c r="E73" s="35"/>
      <c r="F73" s="35">
        <f t="shared" si="0"/>
        <v>0</v>
      </c>
      <c r="G73" s="35"/>
      <c r="H73" s="35">
        <f t="shared" si="306"/>
        <v>0</v>
      </c>
      <c r="I73" s="35"/>
      <c r="J73" s="35">
        <f t="shared" si="307"/>
        <v>0</v>
      </c>
      <c r="K73" s="35"/>
      <c r="L73" s="35">
        <f t="shared" si="308"/>
        <v>0</v>
      </c>
      <c r="M73" s="35"/>
      <c r="N73" s="35">
        <f t="shared" si="309"/>
        <v>0</v>
      </c>
      <c r="O73" s="78"/>
      <c r="P73" s="35">
        <f t="shared" si="310"/>
        <v>0</v>
      </c>
      <c r="Q73" s="35"/>
      <c r="R73" s="35">
        <f t="shared" si="311"/>
        <v>0</v>
      </c>
      <c r="S73" s="35"/>
      <c r="T73" s="35">
        <f t="shared" si="312"/>
        <v>0</v>
      </c>
      <c r="U73" s="35"/>
      <c r="V73" s="35">
        <f t="shared" si="313"/>
        <v>0</v>
      </c>
      <c r="W73" s="35"/>
      <c r="X73" s="35">
        <f t="shared" si="314"/>
        <v>0</v>
      </c>
      <c r="Y73" s="35"/>
      <c r="Z73" s="35">
        <f t="shared" si="315"/>
        <v>0</v>
      </c>
      <c r="AA73" s="35"/>
      <c r="AB73" s="35">
        <f t="shared" si="316"/>
        <v>0</v>
      </c>
      <c r="AC73" s="35"/>
      <c r="AD73" s="35">
        <f t="shared" si="317"/>
        <v>0</v>
      </c>
      <c r="AE73" s="46"/>
      <c r="AF73" s="35">
        <f t="shared" si="318"/>
        <v>0</v>
      </c>
      <c r="AG73" s="35">
        <v>16622.900000000001</v>
      </c>
      <c r="AH73" s="35"/>
      <c r="AI73" s="35">
        <f t="shared" si="14"/>
        <v>16622.900000000001</v>
      </c>
      <c r="AJ73" s="35"/>
      <c r="AK73" s="35">
        <f t="shared" si="319"/>
        <v>16622.900000000001</v>
      </c>
      <c r="AL73" s="35"/>
      <c r="AM73" s="35">
        <f t="shared" si="320"/>
        <v>16622.900000000001</v>
      </c>
      <c r="AN73" s="35"/>
      <c r="AO73" s="35">
        <f t="shared" si="321"/>
        <v>16622.900000000001</v>
      </c>
      <c r="AP73" s="35"/>
      <c r="AQ73" s="35">
        <f t="shared" si="322"/>
        <v>16622.900000000001</v>
      </c>
      <c r="AR73" s="35"/>
      <c r="AS73" s="35">
        <f t="shared" si="323"/>
        <v>16622.900000000001</v>
      </c>
      <c r="AT73" s="35"/>
      <c r="AU73" s="35">
        <f t="shared" si="324"/>
        <v>16622.900000000001</v>
      </c>
      <c r="AV73" s="35"/>
      <c r="AW73" s="35">
        <f t="shared" si="325"/>
        <v>16622.900000000001</v>
      </c>
      <c r="AX73" s="35"/>
      <c r="AY73" s="35">
        <f t="shared" si="326"/>
        <v>16622.900000000001</v>
      </c>
      <c r="AZ73" s="35"/>
      <c r="BA73" s="35">
        <f t="shared" si="327"/>
        <v>16622.900000000001</v>
      </c>
      <c r="BB73" s="46"/>
      <c r="BC73" s="35">
        <f t="shared" si="328"/>
        <v>16622.900000000001</v>
      </c>
      <c r="BD73" s="35">
        <v>0</v>
      </c>
      <c r="BE73" s="35"/>
      <c r="BF73" s="35">
        <f t="shared" si="25"/>
        <v>0</v>
      </c>
      <c r="BG73" s="35"/>
      <c r="BH73" s="35">
        <f t="shared" si="329"/>
        <v>0</v>
      </c>
      <c r="BI73" s="35"/>
      <c r="BJ73" s="35">
        <f t="shared" si="330"/>
        <v>0</v>
      </c>
      <c r="BK73" s="35"/>
      <c r="BL73" s="35">
        <f t="shared" si="331"/>
        <v>0</v>
      </c>
      <c r="BM73" s="35"/>
      <c r="BN73" s="35">
        <f t="shared" si="332"/>
        <v>0</v>
      </c>
      <c r="BO73" s="35"/>
      <c r="BP73" s="35">
        <f t="shared" si="333"/>
        <v>0</v>
      </c>
      <c r="BQ73" s="35"/>
      <c r="BR73" s="35">
        <f t="shared" si="334"/>
        <v>0</v>
      </c>
      <c r="BS73" s="35"/>
      <c r="BT73" s="35">
        <f t="shared" si="335"/>
        <v>0</v>
      </c>
      <c r="BU73" s="35"/>
      <c r="BV73" s="35">
        <f t="shared" si="336"/>
        <v>0</v>
      </c>
      <c r="BW73" s="46"/>
      <c r="BX73" s="35">
        <f t="shared" si="337"/>
        <v>0</v>
      </c>
      <c r="BY73" s="29" t="s">
        <v>210</v>
      </c>
      <c r="CA73" s="11"/>
    </row>
    <row r="74" spans="1:79" ht="37.5" x14ac:dyDescent="0.3">
      <c r="A74" s="1" t="s">
        <v>83</v>
      </c>
      <c r="B74" s="106" t="s">
        <v>62</v>
      </c>
      <c r="C74" s="59" t="s">
        <v>11</v>
      </c>
      <c r="D74" s="34">
        <v>17616.3</v>
      </c>
      <c r="E74" s="35"/>
      <c r="F74" s="35">
        <f t="shared" si="0"/>
        <v>17616.3</v>
      </c>
      <c r="G74" s="35"/>
      <c r="H74" s="35">
        <f t="shared" si="306"/>
        <v>17616.3</v>
      </c>
      <c r="I74" s="35"/>
      <c r="J74" s="35">
        <f t="shared" si="307"/>
        <v>17616.3</v>
      </c>
      <c r="K74" s="35"/>
      <c r="L74" s="35">
        <f t="shared" si="308"/>
        <v>17616.3</v>
      </c>
      <c r="M74" s="35"/>
      <c r="N74" s="35">
        <f t="shared" si="309"/>
        <v>17616.3</v>
      </c>
      <c r="O74" s="78"/>
      <c r="P74" s="35">
        <f t="shared" si="310"/>
        <v>17616.3</v>
      </c>
      <c r="Q74" s="35"/>
      <c r="R74" s="35">
        <f t="shared" si="311"/>
        <v>17616.3</v>
      </c>
      <c r="S74" s="35"/>
      <c r="T74" s="35">
        <f t="shared" si="312"/>
        <v>17616.3</v>
      </c>
      <c r="U74" s="35"/>
      <c r="V74" s="35">
        <f t="shared" si="313"/>
        <v>17616.3</v>
      </c>
      <c r="W74" s="35"/>
      <c r="X74" s="35">
        <f t="shared" si="314"/>
        <v>17616.3</v>
      </c>
      <c r="Y74" s="35"/>
      <c r="Z74" s="35">
        <f t="shared" si="315"/>
        <v>17616.3</v>
      </c>
      <c r="AA74" s="35"/>
      <c r="AB74" s="35">
        <f t="shared" si="316"/>
        <v>17616.3</v>
      </c>
      <c r="AC74" s="35"/>
      <c r="AD74" s="35">
        <f t="shared" si="317"/>
        <v>17616.3</v>
      </c>
      <c r="AE74" s="46"/>
      <c r="AF74" s="35">
        <f t="shared" si="318"/>
        <v>17616.3</v>
      </c>
      <c r="AG74" s="35">
        <v>0</v>
      </c>
      <c r="AH74" s="35"/>
      <c r="AI74" s="35">
        <f t="shared" si="14"/>
        <v>0</v>
      </c>
      <c r="AJ74" s="35"/>
      <c r="AK74" s="35">
        <f t="shared" si="319"/>
        <v>0</v>
      </c>
      <c r="AL74" s="35"/>
      <c r="AM74" s="35">
        <f t="shared" si="320"/>
        <v>0</v>
      </c>
      <c r="AN74" s="35"/>
      <c r="AO74" s="35">
        <f t="shared" si="321"/>
        <v>0</v>
      </c>
      <c r="AP74" s="35"/>
      <c r="AQ74" s="35">
        <f t="shared" si="322"/>
        <v>0</v>
      </c>
      <c r="AR74" s="35"/>
      <c r="AS74" s="35">
        <f t="shared" si="323"/>
        <v>0</v>
      </c>
      <c r="AT74" s="35"/>
      <c r="AU74" s="35">
        <f t="shared" si="324"/>
        <v>0</v>
      </c>
      <c r="AV74" s="35"/>
      <c r="AW74" s="35">
        <f t="shared" si="325"/>
        <v>0</v>
      </c>
      <c r="AX74" s="35"/>
      <c r="AY74" s="35">
        <f t="shared" si="326"/>
        <v>0</v>
      </c>
      <c r="AZ74" s="35"/>
      <c r="BA74" s="35">
        <f t="shared" si="327"/>
        <v>0</v>
      </c>
      <c r="BB74" s="46"/>
      <c r="BC74" s="35">
        <f t="shared" si="328"/>
        <v>0</v>
      </c>
      <c r="BD74" s="35">
        <v>0</v>
      </c>
      <c r="BE74" s="35"/>
      <c r="BF74" s="35">
        <f t="shared" si="25"/>
        <v>0</v>
      </c>
      <c r="BG74" s="35"/>
      <c r="BH74" s="35">
        <f t="shared" si="329"/>
        <v>0</v>
      </c>
      <c r="BI74" s="35"/>
      <c r="BJ74" s="35">
        <f t="shared" si="330"/>
        <v>0</v>
      </c>
      <c r="BK74" s="35"/>
      <c r="BL74" s="35">
        <f t="shared" si="331"/>
        <v>0</v>
      </c>
      <c r="BM74" s="35"/>
      <c r="BN74" s="35">
        <f t="shared" si="332"/>
        <v>0</v>
      </c>
      <c r="BO74" s="35"/>
      <c r="BP74" s="35">
        <f t="shared" si="333"/>
        <v>0</v>
      </c>
      <c r="BQ74" s="35"/>
      <c r="BR74" s="35">
        <f t="shared" si="334"/>
        <v>0</v>
      </c>
      <c r="BS74" s="35"/>
      <c r="BT74" s="35">
        <f t="shared" si="335"/>
        <v>0</v>
      </c>
      <c r="BU74" s="35"/>
      <c r="BV74" s="35">
        <f t="shared" si="336"/>
        <v>0</v>
      </c>
      <c r="BW74" s="46"/>
      <c r="BX74" s="35">
        <f t="shared" si="337"/>
        <v>0</v>
      </c>
      <c r="BY74" s="29" t="s">
        <v>211</v>
      </c>
      <c r="CA74" s="11"/>
    </row>
    <row r="75" spans="1:79" ht="56.25" x14ac:dyDescent="0.3">
      <c r="A75" s="128" t="s">
        <v>84</v>
      </c>
      <c r="B75" s="132" t="s">
        <v>63</v>
      </c>
      <c r="C75" s="59" t="s">
        <v>32</v>
      </c>
      <c r="D75" s="34">
        <v>13208</v>
      </c>
      <c r="E75" s="35"/>
      <c r="F75" s="35">
        <f t="shared" si="0"/>
        <v>13208</v>
      </c>
      <c r="G75" s="35"/>
      <c r="H75" s="35">
        <f t="shared" si="306"/>
        <v>13208</v>
      </c>
      <c r="I75" s="35"/>
      <c r="J75" s="35">
        <f t="shared" si="307"/>
        <v>13208</v>
      </c>
      <c r="K75" s="35"/>
      <c r="L75" s="35">
        <f t="shared" si="308"/>
        <v>13208</v>
      </c>
      <c r="M75" s="35"/>
      <c r="N75" s="35">
        <f t="shared" si="309"/>
        <v>13208</v>
      </c>
      <c r="O75" s="78"/>
      <c r="P75" s="35">
        <f t="shared" si="310"/>
        <v>13208</v>
      </c>
      <c r="Q75" s="35"/>
      <c r="R75" s="35">
        <f t="shared" si="311"/>
        <v>13208</v>
      </c>
      <c r="S75" s="35"/>
      <c r="T75" s="35">
        <f t="shared" si="312"/>
        <v>13208</v>
      </c>
      <c r="U75" s="35"/>
      <c r="V75" s="35">
        <f t="shared" si="313"/>
        <v>13208</v>
      </c>
      <c r="W75" s="35"/>
      <c r="X75" s="35">
        <f t="shared" si="314"/>
        <v>13208</v>
      </c>
      <c r="Y75" s="35"/>
      <c r="Z75" s="35">
        <f t="shared" si="315"/>
        <v>13208</v>
      </c>
      <c r="AA75" s="35"/>
      <c r="AB75" s="35">
        <f t="shared" si="316"/>
        <v>13208</v>
      </c>
      <c r="AC75" s="35"/>
      <c r="AD75" s="35">
        <f t="shared" si="317"/>
        <v>13208</v>
      </c>
      <c r="AE75" s="46">
        <v>-9077.0069999999996</v>
      </c>
      <c r="AF75" s="35">
        <f t="shared" si="318"/>
        <v>4130.9930000000004</v>
      </c>
      <c r="AG75" s="35">
        <v>130859</v>
      </c>
      <c r="AH75" s="35"/>
      <c r="AI75" s="35">
        <f t="shared" si="14"/>
        <v>130859</v>
      </c>
      <c r="AJ75" s="35"/>
      <c r="AK75" s="35">
        <f t="shared" si="319"/>
        <v>130859</v>
      </c>
      <c r="AL75" s="35"/>
      <c r="AM75" s="35">
        <f t="shared" si="320"/>
        <v>130859</v>
      </c>
      <c r="AN75" s="35"/>
      <c r="AO75" s="35">
        <f t="shared" si="321"/>
        <v>130859</v>
      </c>
      <c r="AP75" s="35"/>
      <c r="AQ75" s="35">
        <f t="shared" si="322"/>
        <v>130859</v>
      </c>
      <c r="AR75" s="35"/>
      <c r="AS75" s="35">
        <f t="shared" si="323"/>
        <v>130859</v>
      </c>
      <c r="AT75" s="35"/>
      <c r="AU75" s="35">
        <f t="shared" si="324"/>
        <v>130859</v>
      </c>
      <c r="AV75" s="35"/>
      <c r="AW75" s="35">
        <f t="shared" si="325"/>
        <v>130859</v>
      </c>
      <c r="AX75" s="35"/>
      <c r="AY75" s="35">
        <f t="shared" si="326"/>
        <v>130859</v>
      </c>
      <c r="AZ75" s="35"/>
      <c r="BA75" s="35">
        <f t="shared" si="327"/>
        <v>130859</v>
      </c>
      <c r="BB75" s="46">
        <v>9077.0069999999996</v>
      </c>
      <c r="BC75" s="35">
        <f t="shared" si="328"/>
        <v>139936.00700000001</v>
      </c>
      <c r="BD75" s="35">
        <v>0</v>
      </c>
      <c r="BE75" s="35"/>
      <c r="BF75" s="35">
        <f t="shared" si="25"/>
        <v>0</v>
      </c>
      <c r="BG75" s="35"/>
      <c r="BH75" s="35">
        <f t="shared" si="329"/>
        <v>0</v>
      </c>
      <c r="BI75" s="35"/>
      <c r="BJ75" s="35">
        <f t="shared" si="330"/>
        <v>0</v>
      </c>
      <c r="BK75" s="35"/>
      <c r="BL75" s="35">
        <f t="shared" si="331"/>
        <v>0</v>
      </c>
      <c r="BM75" s="35"/>
      <c r="BN75" s="35">
        <f t="shared" si="332"/>
        <v>0</v>
      </c>
      <c r="BO75" s="35"/>
      <c r="BP75" s="35">
        <f t="shared" si="333"/>
        <v>0</v>
      </c>
      <c r="BQ75" s="35"/>
      <c r="BR75" s="35">
        <f t="shared" si="334"/>
        <v>0</v>
      </c>
      <c r="BS75" s="35"/>
      <c r="BT75" s="35">
        <f t="shared" si="335"/>
        <v>0</v>
      </c>
      <c r="BU75" s="35"/>
      <c r="BV75" s="35">
        <f t="shared" si="336"/>
        <v>0</v>
      </c>
      <c r="BW75" s="46"/>
      <c r="BX75" s="35">
        <f t="shared" si="337"/>
        <v>0</v>
      </c>
      <c r="BY75" s="29" t="s">
        <v>212</v>
      </c>
      <c r="CA75" s="11"/>
    </row>
    <row r="76" spans="1:79" ht="37.5" x14ac:dyDescent="0.3">
      <c r="A76" s="129"/>
      <c r="B76" s="133"/>
      <c r="C76" s="59" t="s">
        <v>11</v>
      </c>
      <c r="D76" s="34">
        <v>0</v>
      </c>
      <c r="E76" s="35"/>
      <c r="F76" s="35">
        <f t="shared" si="0"/>
        <v>0</v>
      </c>
      <c r="G76" s="35"/>
      <c r="H76" s="35">
        <f t="shared" si="306"/>
        <v>0</v>
      </c>
      <c r="I76" s="35"/>
      <c r="J76" s="35">
        <f t="shared" si="307"/>
        <v>0</v>
      </c>
      <c r="K76" s="35"/>
      <c r="L76" s="35">
        <f t="shared" si="308"/>
        <v>0</v>
      </c>
      <c r="M76" s="35"/>
      <c r="N76" s="35">
        <f t="shared" si="309"/>
        <v>0</v>
      </c>
      <c r="O76" s="78"/>
      <c r="P76" s="35">
        <f t="shared" si="310"/>
        <v>0</v>
      </c>
      <c r="Q76" s="35"/>
      <c r="R76" s="35">
        <f t="shared" si="311"/>
        <v>0</v>
      </c>
      <c r="S76" s="35"/>
      <c r="T76" s="35">
        <f t="shared" si="312"/>
        <v>0</v>
      </c>
      <c r="U76" s="35"/>
      <c r="V76" s="35">
        <f t="shared" si="313"/>
        <v>0</v>
      </c>
      <c r="W76" s="35"/>
      <c r="X76" s="35">
        <f t="shared" si="314"/>
        <v>0</v>
      </c>
      <c r="Y76" s="35"/>
      <c r="Z76" s="35">
        <f t="shared" si="315"/>
        <v>0</v>
      </c>
      <c r="AA76" s="35"/>
      <c r="AB76" s="35">
        <f t="shared" si="316"/>
        <v>0</v>
      </c>
      <c r="AC76" s="35"/>
      <c r="AD76" s="35">
        <f t="shared" si="317"/>
        <v>0</v>
      </c>
      <c r="AE76" s="46"/>
      <c r="AF76" s="35">
        <f t="shared" si="318"/>
        <v>0</v>
      </c>
      <c r="AG76" s="35">
        <v>1294.7</v>
      </c>
      <c r="AH76" s="35"/>
      <c r="AI76" s="35">
        <f t="shared" si="14"/>
        <v>1294.7</v>
      </c>
      <c r="AJ76" s="35"/>
      <c r="AK76" s="35">
        <f t="shared" si="319"/>
        <v>1294.7</v>
      </c>
      <c r="AL76" s="35"/>
      <c r="AM76" s="35">
        <f t="shared" si="320"/>
        <v>1294.7</v>
      </c>
      <c r="AN76" s="35"/>
      <c r="AO76" s="35">
        <f t="shared" si="321"/>
        <v>1294.7</v>
      </c>
      <c r="AP76" s="35"/>
      <c r="AQ76" s="35">
        <f t="shared" si="322"/>
        <v>1294.7</v>
      </c>
      <c r="AR76" s="35"/>
      <c r="AS76" s="35">
        <f t="shared" si="323"/>
        <v>1294.7</v>
      </c>
      <c r="AT76" s="35"/>
      <c r="AU76" s="35">
        <f t="shared" si="324"/>
        <v>1294.7</v>
      </c>
      <c r="AV76" s="35"/>
      <c r="AW76" s="35">
        <f t="shared" si="325"/>
        <v>1294.7</v>
      </c>
      <c r="AX76" s="35"/>
      <c r="AY76" s="35">
        <f t="shared" si="326"/>
        <v>1294.7</v>
      </c>
      <c r="AZ76" s="35"/>
      <c r="BA76" s="35">
        <f t="shared" si="327"/>
        <v>1294.7</v>
      </c>
      <c r="BB76" s="46"/>
      <c r="BC76" s="35">
        <f t="shared" si="328"/>
        <v>1294.7</v>
      </c>
      <c r="BD76" s="35">
        <v>0</v>
      </c>
      <c r="BE76" s="35"/>
      <c r="BF76" s="35">
        <f t="shared" si="25"/>
        <v>0</v>
      </c>
      <c r="BG76" s="35"/>
      <c r="BH76" s="35">
        <f t="shared" si="329"/>
        <v>0</v>
      </c>
      <c r="BI76" s="35"/>
      <c r="BJ76" s="35">
        <f t="shared" si="330"/>
        <v>0</v>
      </c>
      <c r="BK76" s="35"/>
      <c r="BL76" s="35">
        <f t="shared" si="331"/>
        <v>0</v>
      </c>
      <c r="BM76" s="35"/>
      <c r="BN76" s="35">
        <f t="shared" si="332"/>
        <v>0</v>
      </c>
      <c r="BO76" s="35"/>
      <c r="BP76" s="35">
        <f t="shared" si="333"/>
        <v>0</v>
      </c>
      <c r="BQ76" s="35"/>
      <c r="BR76" s="35">
        <f t="shared" si="334"/>
        <v>0</v>
      </c>
      <c r="BS76" s="35"/>
      <c r="BT76" s="35">
        <f t="shared" si="335"/>
        <v>0</v>
      </c>
      <c r="BU76" s="35"/>
      <c r="BV76" s="35">
        <f t="shared" si="336"/>
        <v>0</v>
      </c>
      <c r="BW76" s="46"/>
      <c r="BX76" s="35">
        <f t="shared" si="337"/>
        <v>0</v>
      </c>
      <c r="BY76" s="29" t="s">
        <v>212</v>
      </c>
      <c r="CA76" s="11"/>
    </row>
    <row r="77" spans="1:79" ht="56.25" x14ac:dyDescent="0.3">
      <c r="A77" s="128" t="s">
        <v>85</v>
      </c>
      <c r="B77" s="132" t="s">
        <v>64</v>
      </c>
      <c r="C77" s="59" t="s">
        <v>32</v>
      </c>
      <c r="D77" s="34">
        <v>13208</v>
      </c>
      <c r="E77" s="35"/>
      <c r="F77" s="35">
        <f t="shared" si="0"/>
        <v>13208</v>
      </c>
      <c r="G77" s="35"/>
      <c r="H77" s="35">
        <f t="shared" si="306"/>
        <v>13208</v>
      </c>
      <c r="I77" s="35"/>
      <c r="J77" s="35">
        <f t="shared" si="307"/>
        <v>13208</v>
      </c>
      <c r="K77" s="35"/>
      <c r="L77" s="35">
        <f t="shared" si="308"/>
        <v>13208</v>
      </c>
      <c r="M77" s="35"/>
      <c r="N77" s="35">
        <f t="shared" si="309"/>
        <v>13208</v>
      </c>
      <c r="O77" s="78"/>
      <c r="P77" s="35">
        <f t="shared" si="310"/>
        <v>13208</v>
      </c>
      <c r="Q77" s="35"/>
      <c r="R77" s="35">
        <f t="shared" si="311"/>
        <v>13208</v>
      </c>
      <c r="S77" s="35"/>
      <c r="T77" s="35">
        <f t="shared" si="312"/>
        <v>13208</v>
      </c>
      <c r="U77" s="35"/>
      <c r="V77" s="35">
        <f t="shared" si="313"/>
        <v>13208</v>
      </c>
      <c r="W77" s="35"/>
      <c r="X77" s="35">
        <f t="shared" si="314"/>
        <v>13208</v>
      </c>
      <c r="Y77" s="35"/>
      <c r="Z77" s="35">
        <f t="shared" si="315"/>
        <v>13208</v>
      </c>
      <c r="AA77" s="35"/>
      <c r="AB77" s="35">
        <f t="shared" si="316"/>
        <v>13208</v>
      </c>
      <c r="AC77" s="35"/>
      <c r="AD77" s="35">
        <f t="shared" si="317"/>
        <v>13208</v>
      </c>
      <c r="AE77" s="46">
        <v>-13154.412</v>
      </c>
      <c r="AF77" s="35">
        <f t="shared" si="318"/>
        <v>53.587999999999738</v>
      </c>
      <c r="AG77" s="35">
        <v>105503.9</v>
      </c>
      <c r="AH77" s="35"/>
      <c r="AI77" s="35">
        <f t="shared" si="14"/>
        <v>105503.9</v>
      </c>
      <c r="AJ77" s="35"/>
      <c r="AK77" s="35">
        <f t="shared" si="319"/>
        <v>105503.9</v>
      </c>
      <c r="AL77" s="35"/>
      <c r="AM77" s="35">
        <f t="shared" si="320"/>
        <v>105503.9</v>
      </c>
      <c r="AN77" s="35"/>
      <c r="AO77" s="35">
        <f t="shared" si="321"/>
        <v>105503.9</v>
      </c>
      <c r="AP77" s="35"/>
      <c r="AQ77" s="35">
        <f t="shared" si="322"/>
        <v>105503.9</v>
      </c>
      <c r="AR77" s="35"/>
      <c r="AS77" s="35">
        <f t="shared" si="323"/>
        <v>105503.9</v>
      </c>
      <c r="AT77" s="35"/>
      <c r="AU77" s="35">
        <f t="shared" si="324"/>
        <v>105503.9</v>
      </c>
      <c r="AV77" s="35"/>
      <c r="AW77" s="35">
        <f t="shared" si="325"/>
        <v>105503.9</v>
      </c>
      <c r="AX77" s="35"/>
      <c r="AY77" s="35">
        <f t="shared" si="326"/>
        <v>105503.9</v>
      </c>
      <c r="AZ77" s="35"/>
      <c r="BA77" s="35">
        <f t="shared" si="327"/>
        <v>105503.9</v>
      </c>
      <c r="BB77" s="46">
        <v>13154.412</v>
      </c>
      <c r="BC77" s="35">
        <f t="shared" si="328"/>
        <v>118658.31199999999</v>
      </c>
      <c r="BD77" s="35">
        <v>0</v>
      </c>
      <c r="BE77" s="35"/>
      <c r="BF77" s="35">
        <f t="shared" si="25"/>
        <v>0</v>
      </c>
      <c r="BG77" s="35"/>
      <c r="BH77" s="35">
        <f t="shared" si="329"/>
        <v>0</v>
      </c>
      <c r="BI77" s="35"/>
      <c r="BJ77" s="35">
        <f t="shared" si="330"/>
        <v>0</v>
      </c>
      <c r="BK77" s="35"/>
      <c r="BL77" s="35">
        <f t="shared" si="331"/>
        <v>0</v>
      </c>
      <c r="BM77" s="35"/>
      <c r="BN77" s="35">
        <f t="shared" si="332"/>
        <v>0</v>
      </c>
      <c r="BO77" s="35"/>
      <c r="BP77" s="35">
        <f t="shared" si="333"/>
        <v>0</v>
      </c>
      <c r="BQ77" s="35"/>
      <c r="BR77" s="35">
        <f t="shared" si="334"/>
        <v>0</v>
      </c>
      <c r="BS77" s="35"/>
      <c r="BT77" s="35">
        <f t="shared" si="335"/>
        <v>0</v>
      </c>
      <c r="BU77" s="35"/>
      <c r="BV77" s="35">
        <f t="shared" si="336"/>
        <v>0</v>
      </c>
      <c r="BW77" s="46"/>
      <c r="BX77" s="35">
        <f t="shared" si="337"/>
        <v>0</v>
      </c>
      <c r="BY77" s="29" t="s">
        <v>213</v>
      </c>
      <c r="CA77" s="11"/>
    </row>
    <row r="78" spans="1:79" ht="37.5" x14ac:dyDescent="0.3">
      <c r="A78" s="129"/>
      <c r="B78" s="133"/>
      <c r="C78" s="59" t="s">
        <v>11</v>
      </c>
      <c r="D78" s="34">
        <v>0</v>
      </c>
      <c r="E78" s="35"/>
      <c r="F78" s="35">
        <f t="shared" si="0"/>
        <v>0</v>
      </c>
      <c r="G78" s="35"/>
      <c r="H78" s="35">
        <f t="shared" si="306"/>
        <v>0</v>
      </c>
      <c r="I78" s="35"/>
      <c r="J78" s="35">
        <f t="shared" si="307"/>
        <v>0</v>
      </c>
      <c r="K78" s="35"/>
      <c r="L78" s="35">
        <f t="shared" si="308"/>
        <v>0</v>
      </c>
      <c r="M78" s="35"/>
      <c r="N78" s="35">
        <f t="shared" si="309"/>
        <v>0</v>
      </c>
      <c r="O78" s="78"/>
      <c r="P78" s="35">
        <f t="shared" si="310"/>
        <v>0</v>
      </c>
      <c r="Q78" s="35"/>
      <c r="R78" s="35">
        <f t="shared" si="311"/>
        <v>0</v>
      </c>
      <c r="S78" s="35"/>
      <c r="T78" s="35">
        <f t="shared" si="312"/>
        <v>0</v>
      </c>
      <c r="U78" s="35"/>
      <c r="V78" s="35">
        <f t="shared" si="313"/>
        <v>0</v>
      </c>
      <c r="W78" s="35"/>
      <c r="X78" s="35">
        <f t="shared" si="314"/>
        <v>0</v>
      </c>
      <c r="Y78" s="35"/>
      <c r="Z78" s="35">
        <f t="shared" si="315"/>
        <v>0</v>
      </c>
      <c r="AA78" s="35"/>
      <c r="AB78" s="35">
        <f t="shared" si="316"/>
        <v>0</v>
      </c>
      <c r="AC78" s="35"/>
      <c r="AD78" s="35">
        <f t="shared" si="317"/>
        <v>0</v>
      </c>
      <c r="AE78" s="46"/>
      <c r="AF78" s="35">
        <f t="shared" si="318"/>
        <v>0</v>
      </c>
      <c r="AG78" s="35">
        <v>309.7</v>
      </c>
      <c r="AH78" s="35"/>
      <c r="AI78" s="35">
        <f t="shared" si="14"/>
        <v>309.7</v>
      </c>
      <c r="AJ78" s="35"/>
      <c r="AK78" s="35">
        <f t="shared" si="319"/>
        <v>309.7</v>
      </c>
      <c r="AL78" s="35"/>
      <c r="AM78" s="35">
        <f t="shared" si="320"/>
        <v>309.7</v>
      </c>
      <c r="AN78" s="35"/>
      <c r="AO78" s="35">
        <f t="shared" si="321"/>
        <v>309.7</v>
      </c>
      <c r="AP78" s="35"/>
      <c r="AQ78" s="35">
        <f t="shared" si="322"/>
        <v>309.7</v>
      </c>
      <c r="AR78" s="35"/>
      <c r="AS78" s="35">
        <f t="shared" si="323"/>
        <v>309.7</v>
      </c>
      <c r="AT78" s="35"/>
      <c r="AU78" s="35">
        <f t="shared" si="324"/>
        <v>309.7</v>
      </c>
      <c r="AV78" s="35"/>
      <c r="AW78" s="35">
        <f t="shared" si="325"/>
        <v>309.7</v>
      </c>
      <c r="AX78" s="35"/>
      <c r="AY78" s="35">
        <f t="shared" si="326"/>
        <v>309.7</v>
      </c>
      <c r="AZ78" s="35"/>
      <c r="BA78" s="35">
        <f t="shared" si="327"/>
        <v>309.7</v>
      </c>
      <c r="BB78" s="46"/>
      <c r="BC78" s="35">
        <f t="shared" si="328"/>
        <v>309.7</v>
      </c>
      <c r="BD78" s="35">
        <v>0</v>
      </c>
      <c r="BE78" s="35"/>
      <c r="BF78" s="35">
        <f t="shared" si="25"/>
        <v>0</v>
      </c>
      <c r="BG78" s="35"/>
      <c r="BH78" s="35">
        <f t="shared" si="329"/>
        <v>0</v>
      </c>
      <c r="BI78" s="35"/>
      <c r="BJ78" s="35">
        <f t="shared" si="330"/>
        <v>0</v>
      </c>
      <c r="BK78" s="35"/>
      <c r="BL78" s="35">
        <f t="shared" si="331"/>
        <v>0</v>
      </c>
      <c r="BM78" s="35"/>
      <c r="BN78" s="35">
        <f t="shared" si="332"/>
        <v>0</v>
      </c>
      <c r="BO78" s="35"/>
      <c r="BP78" s="35">
        <f t="shared" si="333"/>
        <v>0</v>
      </c>
      <c r="BQ78" s="35"/>
      <c r="BR78" s="35">
        <f t="shared" si="334"/>
        <v>0</v>
      </c>
      <c r="BS78" s="35"/>
      <c r="BT78" s="35">
        <f t="shared" si="335"/>
        <v>0</v>
      </c>
      <c r="BU78" s="35"/>
      <c r="BV78" s="35">
        <f t="shared" si="336"/>
        <v>0</v>
      </c>
      <c r="BW78" s="46"/>
      <c r="BX78" s="35">
        <f t="shared" si="337"/>
        <v>0</v>
      </c>
      <c r="BY78" s="29" t="s">
        <v>213</v>
      </c>
      <c r="CA78" s="11"/>
    </row>
    <row r="79" spans="1:79" ht="56.25" x14ac:dyDescent="0.3">
      <c r="A79" s="128" t="s">
        <v>86</v>
      </c>
      <c r="B79" s="132" t="s">
        <v>65</v>
      </c>
      <c r="C79" s="59" t="s">
        <v>32</v>
      </c>
      <c r="D79" s="34">
        <v>0</v>
      </c>
      <c r="E79" s="35"/>
      <c r="F79" s="35">
        <f t="shared" si="0"/>
        <v>0</v>
      </c>
      <c r="G79" s="35"/>
      <c r="H79" s="35">
        <f t="shared" si="306"/>
        <v>0</v>
      </c>
      <c r="I79" s="35"/>
      <c r="J79" s="35">
        <f t="shared" si="307"/>
        <v>0</v>
      </c>
      <c r="K79" s="35"/>
      <c r="L79" s="35">
        <f t="shared" si="308"/>
        <v>0</v>
      </c>
      <c r="M79" s="35"/>
      <c r="N79" s="35">
        <f t="shared" si="309"/>
        <v>0</v>
      </c>
      <c r="O79" s="78"/>
      <c r="P79" s="35">
        <f t="shared" si="310"/>
        <v>0</v>
      </c>
      <c r="Q79" s="35"/>
      <c r="R79" s="35">
        <f t="shared" si="311"/>
        <v>0</v>
      </c>
      <c r="S79" s="35"/>
      <c r="T79" s="35">
        <f t="shared" si="312"/>
        <v>0</v>
      </c>
      <c r="U79" s="35"/>
      <c r="V79" s="35">
        <f t="shared" si="313"/>
        <v>0</v>
      </c>
      <c r="W79" s="35"/>
      <c r="X79" s="35">
        <f t="shared" si="314"/>
        <v>0</v>
      </c>
      <c r="Y79" s="35"/>
      <c r="Z79" s="35">
        <f t="shared" si="315"/>
        <v>0</v>
      </c>
      <c r="AA79" s="35"/>
      <c r="AB79" s="35">
        <f t="shared" si="316"/>
        <v>0</v>
      </c>
      <c r="AC79" s="35"/>
      <c r="AD79" s="35">
        <f t="shared" si="317"/>
        <v>0</v>
      </c>
      <c r="AE79" s="46"/>
      <c r="AF79" s="35">
        <f t="shared" si="318"/>
        <v>0</v>
      </c>
      <c r="AG79" s="35">
        <v>30000</v>
      </c>
      <c r="AH79" s="35"/>
      <c r="AI79" s="35">
        <f t="shared" si="14"/>
        <v>30000</v>
      </c>
      <c r="AJ79" s="35"/>
      <c r="AK79" s="35">
        <f t="shared" si="319"/>
        <v>30000</v>
      </c>
      <c r="AL79" s="35"/>
      <c r="AM79" s="35">
        <f t="shared" si="320"/>
        <v>30000</v>
      </c>
      <c r="AN79" s="35"/>
      <c r="AO79" s="35">
        <f t="shared" si="321"/>
        <v>30000</v>
      </c>
      <c r="AP79" s="35"/>
      <c r="AQ79" s="35">
        <f t="shared" si="322"/>
        <v>30000</v>
      </c>
      <c r="AR79" s="35"/>
      <c r="AS79" s="35">
        <f t="shared" si="323"/>
        <v>30000</v>
      </c>
      <c r="AT79" s="35"/>
      <c r="AU79" s="35">
        <f t="shared" si="324"/>
        <v>30000</v>
      </c>
      <c r="AV79" s="35"/>
      <c r="AW79" s="35">
        <f t="shared" si="325"/>
        <v>30000</v>
      </c>
      <c r="AX79" s="35"/>
      <c r="AY79" s="35">
        <f t="shared" si="326"/>
        <v>30000</v>
      </c>
      <c r="AZ79" s="35"/>
      <c r="BA79" s="35">
        <f t="shared" si="327"/>
        <v>30000</v>
      </c>
      <c r="BB79" s="46">
        <v>-30000</v>
      </c>
      <c r="BC79" s="35">
        <f t="shared" si="328"/>
        <v>0</v>
      </c>
      <c r="BD79" s="35">
        <v>60332.2</v>
      </c>
      <c r="BE79" s="35"/>
      <c r="BF79" s="35">
        <f t="shared" si="25"/>
        <v>60332.2</v>
      </c>
      <c r="BG79" s="35"/>
      <c r="BH79" s="35">
        <f t="shared" si="329"/>
        <v>60332.2</v>
      </c>
      <c r="BI79" s="35"/>
      <c r="BJ79" s="35">
        <f t="shared" si="330"/>
        <v>60332.2</v>
      </c>
      <c r="BK79" s="35"/>
      <c r="BL79" s="35">
        <f t="shared" si="331"/>
        <v>60332.2</v>
      </c>
      <c r="BM79" s="35"/>
      <c r="BN79" s="35">
        <f t="shared" si="332"/>
        <v>60332.2</v>
      </c>
      <c r="BO79" s="35"/>
      <c r="BP79" s="35">
        <f t="shared" si="333"/>
        <v>60332.2</v>
      </c>
      <c r="BQ79" s="35"/>
      <c r="BR79" s="35">
        <f t="shared" si="334"/>
        <v>60332.2</v>
      </c>
      <c r="BS79" s="35"/>
      <c r="BT79" s="35">
        <f t="shared" si="335"/>
        <v>60332.2</v>
      </c>
      <c r="BU79" s="35"/>
      <c r="BV79" s="35">
        <f t="shared" si="336"/>
        <v>60332.2</v>
      </c>
      <c r="BW79" s="46">
        <v>30000</v>
      </c>
      <c r="BX79" s="35">
        <f t="shared" si="337"/>
        <v>90332.2</v>
      </c>
      <c r="BY79" s="29" t="s">
        <v>214</v>
      </c>
      <c r="CA79" s="11"/>
    </row>
    <row r="80" spans="1:79" ht="37.5" x14ac:dyDescent="0.3">
      <c r="A80" s="129"/>
      <c r="B80" s="133"/>
      <c r="C80" s="59" t="s">
        <v>11</v>
      </c>
      <c r="D80" s="34">
        <v>0</v>
      </c>
      <c r="E80" s="35"/>
      <c r="F80" s="35">
        <f t="shared" si="0"/>
        <v>0</v>
      </c>
      <c r="G80" s="35"/>
      <c r="H80" s="35">
        <f t="shared" si="306"/>
        <v>0</v>
      </c>
      <c r="I80" s="35"/>
      <c r="J80" s="35">
        <f t="shared" si="307"/>
        <v>0</v>
      </c>
      <c r="K80" s="35"/>
      <c r="L80" s="35">
        <f t="shared" si="308"/>
        <v>0</v>
      </c>
      <c r="M80" s="35"/>
      <c r="N80" s="35">
        <f t="shared" si="309"/>
        <v>0</v>
      </c>
      <c r="O80" s="78"/>
      <c r="P80" s="35">
        <f t="shared" si="310"/>
        <v>0</v>
      </c>
      <c r="Q80" s="35"/>
      <c r="R80" s="35">
        <f t="shared" si="311"/>
        <v>0</v>
      </c>
      <c r="S80" s="35"/>
      <c r="T80" s="35">
        <f t="shared" si="312"/>
        <v>0</v>
      </c>
      <c r="U80" s="35"/>
      <c r="V80" s="35">
        <f t="shared" si="313"/>
        <v>0</v>
      </c>
      <c r="W80" s="35"/>
      <c r="X80" s="35">
        <f t="shared" si="314"/>
        <v>0</v>
      </c>
      <c r="Y80" s="35"/>
      <c r="Z80" s="35">
        <f t="shared" si="315"/>
        <v>0</v>
      </c>
      <c r="AA80" s="35"/>
      <c r="AB80" s="35">
        <f t="shared" si="316"/>
        <v>0</v>
      </c>
      <c r="AC80" s="35"/>
      <c r="AD80" s="35">
        <f t="shared" si="317"/>
        <v>0</v>
      </c>
      <c r="AE80" s="46"/>
      <c r="AF80" s="35">
        <f t="shared" si="318"/>
        <v>0</v>
      </c>
      <c r="AG80" s="35">
        <v>0</v>
      </c>
      <c r="AH80" s="35"/>
      <c r="AI80" s="35">
        <f t="shared" si="14"/>
        <v>0</v>
      </c>
      <c r="AJ80" s="35"/>
      <c r="AK80" s="35">
        <f t="shared" si="319"/>
        <v>0</v>
      </c>
      <c r="AL80" s="35"/>
      <c r="AM80" s="35">
        <f t="shared" si="320"/>
        <v>0</v>
      </c>
      <c r="AN80" s="35"/>
      <c r="AO80" s="35">
        <f t="shared" si="321"/>
        <v>0</v>
      </c>
      <c r="AP80" s="35"/>
      <c r="AQ80" s="35">
        <f t="shared" si="322"/>
        <v>0</v>
      </c>
      <c r="AR80" s="35"/>
      <c r="AS80" s="35">
        <f t="shared" si="323"/>
        <v>0</v>
      </c>
      <c r="AT80" s="35"/>
      <c r="AU80" s="35">
        <f t="shared" si="324"/>
        <v>0</v>
      </c>
      <c r="AV80" s="35"/>
      <c r="AW80" s="35">
        <f t="shared" si="325"/>
        <v>0</v>
      </c>
      <c r="AX80" s="35"/>
      <c r="AY80" s="35">
        <f t="shared" si="326"/>
        <v>0</v>
      </c>
      <c r="AZ80" s="35"/>
      <c r="BA80" s="35">
        <f t="shared" si="327"/>
        <v>0</v>
      </c>
      <c r="BB80" s="46"/>
      <c r="BC80" s="35">
        <f t="shared" si="328"/>
        <v>0</v>
      </c>
      <c r="BD80" s="35">
        <v>1220.3</v>
      </c>
      <c r="BE80" s="35"/>
      <c r="BF80" s="35">
        <f t="shared" si="25"/>
        <v>1220.3</v>
      </c>
      <c r="BG80" s="35"/>
      <c r="BH80" s="35">
        <f t="shared" si="329"/>
        <v>1220.3</v>
      </c>
      <c r="BI80" s="35"/>
      <c r="BJ80" s="35">
        <f t="shared" si="330"/>
        <v>1220.3</v>
      </c>
      <c r="BK80" s="35"/>
      <c r="BL80" s="35">
        <f t="shared" si="331"/>
        <v>1220.3</v>
      </c>
      <c r="BM80" s="35"/>
      <c r="BN80" s="35">
        <f t="shared" si="332"/>
        <v>1220.3</v>
      </c>
      <c r="BO80" s="35"/>
      <c r="BP80" s="35">
        <f t="shared" si="333"/>
        <v>1220.3</v>
      </c>
      <c r="BQ80" s="35"/>
      <c r="BR80" s="35">
        <f t="shared" si="334"/>
        <v>1220.3</v>
      </c>
      <c r="BS80" s="35"/>
      <c r="BT80" s="35">
        <f t="shared" si="335"/>
        <v>1220.3</v>
      </c>
      <c r="BU80" s="35"/>
      <c r="BV80" s="35">
        <f t="shared" si="336"/>
        <v>1220.3</v>
      </c>
      <c r="BW80" s="46"/>
      <c r="BX80" s="35">
        <f t="shared" si="337"/>
        <v>1220.3</v>
      </c>
      <c r="BY80" s="29" t="s">
        <v>214</v>
      </c>
      <c r="CA80" s="11"/>
    </row>
    <row r="81" spans="1:79" ht="56.25" hidden="1" x14ac:dyDescent="0.3">
      <c r="A81" s="1" t="s">
        <v>87</v>
      </c>
      <c r="B81" s="57" t="s">
        <v>66</v>
      </c>
      <c r="C81" s="59" t="s">
        <v>32</v>
      </c>
      <c r="D81" s="34">
        <v>0</v>
      </c>
      <c r="E81" s="35"/>
      <c r="F81" s="35">
        <f t="shared" si="0"/>
        <v>0</v>
      </c>
      <c r="G81" s="35"/>
      <c r="H81" s="35">
        <f t="shared" si="306"/>
        <v>0</v>
      </c>
      <c r="I81" s="35"/>
      <c r="J81" s="35">
        <f t="shared" si="307"/>
        <v>0</v>
      </c>
      <c r="K81" s="35"/>
      <c r="L81" s="35">
        <f t="shared" si="308"/>
        <v>0</v>
      </c>
      <c r="M81" s="35"/>
      <c r="N81" s="35">
        <f t="shared" si="309"/>
        <v>0</v>
      </c>
      <c r="O81" s="78"/>
      <c r="P81" s="35">
        <f t="shared" si="310"/>
        <v>0</v>
      </c>
      <c r="Q81" s="35"/>
      <c r="R81" s="35">
        <f t="shared" si="311"/>
        <v>0</v>
      </c>
      <c r="S81" s="35"/>
      <c r="T81" s="35">
        <f t="shared" si="312"/>
        <v>0</v>
      </c>
      <c r="U81" s="35"/>
      <c r="V81" s="35">
        <f t="shared" si="313"/>
        <v>0</v>
      </c>
      <c r="W81" s="35"/>
      <c r="X81" s="35">
        <f t="shared" si="314"/>
        <v>0</v>
      </c>
      <c r="Y81" s="35"/>
      <c r="Z81" s="35">
        <f t="shared" si="315"/>
        <v>0</v>
      </c>
      <c r="AA81" s="35"/>
      <c r="AB81" s="35">
        <f t="shared" si="316"/>
        <v>0</v>
      </c>
      <c r="AC81" s="35"/>
      <c r="AD81" s="35">
        <f t="shared" si="317"/>
        <v>0</v>
      </c>
      <c r="AE81" s="46"/>
      <c r="AF81" s="35">
        <f t="shared" si="318"/>
        <v>0</v>
      </c>
      <c r="AG81" s="35">
        <v>5158.8999999999996</v>
      </c>
      <c r="AH81" s="35">
        <v>-1258.9000000000001</v>
      </c>
      <c r="AI81" s="35">
        <f t="shared" si="14"/>
        <v>3899.9999999999995</v>
      </c>
      <c r="AJ81" s="35"/>
      <c r="AK81" s="35">
        <f t="shared" si="319"/>
        <v>3899.9999999999995</v>
      </c>
      <c r="AL81" s="35"/>
      <c r="AM81" s="35">
        <f t="shared" si="320"/>
        <v>3899.9999999999995</v>
      </c>
      <c r="AN81" s="35"/>
      <c r="AO81" s="35">
        <f t="shared" si="321"/>
        <v>3899.9999999999995</v>
      </c>
      <c r="AP81" s="35"/>
      <c r="AQ81" s="35">
        <f t="shared" si="322"/>
        <v>3899.9999999999995</v>
      </c>
      <c r="AR81" s="35"/>
      <c r="AS81" s="35">
        <f t="shared" si="323"/>
        <v>3899.9999999999995</v>
      </c>
      <c r="AT81" s="35"/>
      <c r="AU81" s="35">
        <f t="shared" si="324"/>
        <v>3899.9999999999995</v>
      </c>
      <c r="AV81" s="35"/>
      <c r="AW81" s="35">
        <f t="shared" si="325"/>
        <v>3899.9999999999995</v>
      </c>
      <c r="AX81" s="35">
        <v>-3900</v>
      </c>
      <c r="AY81" s="35">
        <f t="shared" si="326"/>
        <v>0</v>
      </c>
      <c r="AZ81" s="35"/>
      <c r="BA81" s="35">
        <f t="shared" si="327"/>
        <v>0</v>
      </c>
      <c r="BB81" s="46"/>
      <c r="BC81" s="35">
        <f t="shared" si="328"/>
        <v>0</v>
      </c>
      <c r="BD81" s="35">
        <v>0</v>
      </c>
      <c r="BE81" s="35"/>
      <c r="BF81" s="35">
        <f t="shared" si="25"/>
        <v>0</v>
      </c>
      <c r="BG81" s="35"/>
      <c r="BH81" s="35">
        <f t="shared" si="329"/>
        <v>0</v>
      </c>
      <c r="BI81" s="35"/>
      <c r="BJ81" s="35">
        <f t="shared" si="330"/>
        <v>0</v>
      </c>
      <c r="BK81" s="35"/>
      <c r="BL81" s="35">
        <f t="shared" si="331"/>
        <v>0</v>
      </c>
      <c r="BM81" s="35"/>
      <c r="BN81" s="35">
        <f t="shared" si="332"/>
        <v>0</v>
      </c>
      <c r="BO81" s="35"/>
      <c r="BP81" s="35">
        <f t="shared" si="333"/>
        <v>0</v>
      </c>
      <c r="BQ81" s="35"/>
      <c r="BR81" s="35">
        <f t="shared" si="334"/>
        <v>0</v>
      </c>
      <c r="BS81" s="35"/>
      <c r="BT81" s="35">
        <f t="shared" si="335"/>
        <v>0</v>
      </c>
      <c r="BU81" s="35"/>
      <c r="BV81" s="35">
        <f t="shared" si="336"/>
        <v>0</v>
      </c>
      <c r="BW81" s="46"/>
      <c r="BX81" s="35">
        <f t="shared" si="337"/>
        <v>0</v>
      </c>
      <c r="BY81" s="29" t="s">
        <v>215</v>
      </c>
      <c r="BZ81" s="23" t="s">
        <v>50</v>
      </c>
      <c r="CA81" s="11"/>
    </row>
    <row r="82" spans="1:79" ht="56.25" hidden="1" x14ac:dyDescent="0.3">
      <c r="A82" s="96" t="s">
        <v>88</v>
      </c>
      <c r="B82" s="57" t="s">
        <v>320</v>
      </c>
      <c r="C82" s="57" t="s">
        <v>32</v>
      </c>
      <c r="D82" s="34"/>
      <c r="E82" s="35"/>
      <c r="F82" s="35"/>
      <c r="G82" s="35">
        <v>1.843</v>
      </c>
      <c r="H82" s="35">
        <f t="shared" si="306"/>
        <v>1.843</v>
      </c>
      <c r="I82" s="35"/>
      <c r="J82" s="35">
        <f t="shared" si="307"/>
        <v>1.843</v>
      </c>
      <c r="K82" s="35"/>
      <c r="L82" s="35">
        <f t="shared" si="308"/>
        <v>1.843</v>
      </c>
      <c r="M82" s="35"/>
      <c r="N82" s="35">
        <f t="shared" si="309"/>
        <v>1.843</v>
      </c>
      <c r="O82" s="78"/>
      <c r="P82" s="35">
        <f t="shared" si="310"/>
        <v>1.843</v>
      </c>
      <c r="Q82" s="35"/>
      <c r="R82" s="35">
        <f t="shared" si="311"/>
        <v>1.843</v>
      </c>
      <c r="S82" s="35">
        <v>-1.843</v>
      </c>
      <c r="T82" s="35">
        <f t="shared" si="312"/>
        <v>0</v>
      </c>
      <c r="U82" s="35"/>
      <c r="V82" s="35">
        <f t="shared" si="313"/>
        <v>0</v>
      </c>
      <c r="W82" s="35"/>
      <c r="X82" s="35">
        <f t="shared" si="314"/>
        <v>0</v>
      </c>
      <c r="Y82" s="35"/>
      <c r="Z82" s="35">
        <f t="shared" si="315"/>
        <v>0</v>
      </c>
      <c r="AA82" s="35"/>
      <c r="AB82" s="35">
        <f t="shared" si="316"/>
        <v>0</v>
      </c>
      <c r="AC82" s="35"/>
      <c r="AD82" s="35">
        <f t="shared" si="317"/>
        <v>0</v>
      </c>
      <c r="AE82" s="46"/>
      <c r="AF82" s="35">
        <f t="shared" si="318"/>
        <v>0</v>
      </c>
      <c r="AG82" s="35"/>
      <c r="AH82" s="35"/>
      <c r="AI82" s="35"/>
      <c r="AJ82" s="35"/>
      <c r="AK82" s="35">
        <f t="shared" si="319"/>
        <v>0</v>
      </c>
      <c r="AL82" s="35"/>
      <c r="AM82" s="35">
        <f t="shared" si="320"/>
        <v>0</v>
      </c>
      <c r="AN82" s="35"/>
      <c r="AO82" s="35">
        <f t="shared" si="321"/>
        <v>0</v>
      </c>
      <c r="AP82" s="35"/>
      <c r="AQ82" s="35">
        <f t="shared" si="322"/>
        <v>0</v>
      </c>
      <c r="AR82" s="35"/>
      <c r="AS82" s="35">
        <f t="shared" si="323"/>
        <v>0</v>
      </c>
      <c r="AT82" s="35"/>
      <c r="AU82" s="35">
        <f t="shared" si="324"/>
        <v>0</v>
      </c>
      <c r="AV82" s="35"/>
      <c r="AW82" s="35">
        <f t="shared" si="325"/>
        <v>0</v>
      </c>
      <c r="AX82" s="35"/>
      <c r="AY82" s="35">
        <f t="shared" si="326"/>
        <v>0</v>
      </c>
      <c r="AZ82" s="35"/>
      <c r="BA82" s="35">
        <f t="shared" si="327"/>
        <v>0</v>
      </c>
      <c r="BB82" s="46"/>
      <c r="BC82" s="35">
        <f t="shared" si="328"/>
        <v>0</v>
      </c>
      <c r="BD82" s="35"/>
      <c r="BE82" s="35"/>
      <c r="BF82" s="35"/>
      <c r="BG82" s="35"/>
      <c r="BH82" s="35">
        <f t="shared" si="329"/>
        <v>0</v>
      </c>
      <c r="BI82" s="35"/>
      <c r="BJ82" s="35">
        <f t="shared" si="330"/>
        <v>0</v>
      </c>
      <c r="BK82" s="35"/>
      <c r="BL82" s="35">
        <f t="shared" si="331"/>
        <v>0</v>
      </c>
      <c r="BM82" s="35"/>
      <c r="BN82" s="35">
        <f t="shared" si="332"/>
        <v>0</v>
      </c>
      <c r="BO82" s="35"/>
      <c r="BP82" s="35">
        <f t="shared" si="333"/>
        <v>0</v>
      </c>
      <c r="BQ82" s="35"/>
      <c r="BR82" s="35">
        <f t="shared" si="334"/>
        <v>0</v>
      </c>
      <c r="BS82" s="35"/>
      <c r="BT82" s="35">
        <f t="shared" si="335"/>
        <v>0</v>
      </c>
      <c r="BU82" s="35"/>
      <c r="BV82" s="35">
        <f t="shared" si="336"/>
        <v>0</v>
      </c>
      <c r="BW82" s="46"/>
      <c r="BX82" s="35">
        <f t="shared" si="337"/>
        <v>0</v>
      </c>
      <c r="BY82" s="39" t="s">
        <v>321</v>
      </c>
      <c r="BZ82" s="23" t="s">
        <v>50</v>
      </c>
      <c r="CA82" s="11"/>
    </row>
    <row r="83" spans="1:79" ht="56.25" x14ac:dyDescent="0.3">
      <c r="A83" s="1" t="s">
        <v>87</v>
      </c>
      <c r="B83" s="59" t="s">
        <v>339</v>
      </c>
      <c r="C83" s="6" t="s">
        <v>32</v>
      </c>
      <c r="D83" s="3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78">
        <v>1532.952</v>
      </c>
      <c r="P83" s="35">
        <f t="shared" si="310"/>
        <v>1532.952</v>
      </c>
      <c r="Q83" s="35"/>
      <c r="R83" s="35">
        <f t="shared" si="311"/>
        <v>1532.952</v>
      </c>
      <c r="S83" s="35"/>
      <c r="T83" s="35">
        <f t="shared" si="312"/>
        <v>1532.952</v>
      </c>
      <c r="U83" s="35"/>
      <c r="V83" s="35">
        <f t="shared" si="313"/>
        <v>1532.952</v>
      </c>
      <c r="W83" s="35"/>
      <c r="X83" s="35">
        <f t="shared" si="314"/>
        <v>1532.952</v>
      </c>
      <c r="Y83" s="35"/>
      <c r="Z83" s="35">
        <f t="shared" si="315"/>
        <v>1532.952</v>
      </c>
      <c r="AA83" s="35"/>
      <c r="AB83" s="35">
        <f t="shared" si="316"/>
        <v>1532.952</v>
      </c>
      <c r="AC83" s="35"/>
      <c r="AD83" s="35">
        <f t="shared" si="317"/>
        <v>1532.952</v>
      </c>
      <c r="AE83" s="46"/>
      <c r="AF83" s="35">
        <f t="shared" si="318"/>
        <v>1532.952</v>
      </c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>
        <f t="shared" si="322"/>
        <v>0</v>
      </c>
      <c r="AR83" s="35"/>
      <c r="AS83" s="35">
        <f t="shared" si="323"/>
        <v>0</v>
      </c>
      <c r="AT83" s="35"/>
      <c r="AU83" s="35">
        <f t="shared" si="324"/>
        <v>0</v>
      </c>
      <c r="AV83" s="35"/>
      <c r="AW83" s="35">
        <f t="shared" si="325"/>
        <v>0</v>
      </c>
      <c r="AX83" s="35"/>
      <c r="AY83" s="35">
        <f t="shared" si="326"/>
        <v>0</v>
      </c>
      <c r="AZ83" s="35"/>
      <c r="BA83" s="35">
        <f t="shared" si="327"/>
        <v>0</v>
      </c>
      <c r="BB83" s="46"/>
      <c r="BC83" s="35">
        <f t="shared" si="328"/>
        <v>0</v>
      </c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>
        <f t="shared" si="332"/>
        <v>0</v>
      </c>
      <c r="BO83" s="35"/>
      <c r="BP83" s="35">
        <f t="shared" si="333"/>
        <v>0</v>
      </c>
      <c r="BQ83" s="35"/>
      <c r="BR83" s="35">
        <f t="shared" si="334"/>
        <v>0</v>
      </c>
      <c r="BS83" s="35"/>
      <c r="BT83" s="35">
        <f t="shared" si="335"/>
        <v>0</v>
      </c>
      <c r="BU83" s="35"/>
      <c r="BV83" s="35">
        <f t="shared" si="336"/>
        <v>0</v>
      </c>
      <c r="BW83" s="46"/>
      <c r="BX83" s="35">
        <f t="shared" si="337"/>
        <v>0</v>
      </c>
      <c r="BY83" s="39" t="s">
        <v>341</v>
      </c>
      <c r="CA83" s="11"/>
    </row>
    <row r="84" spans="1:79" ht="56.25" x14ac:dyDescent="0.3">
      <c r="A84" s="1" t="s">
        <v>88</v>
      </c>
      <c r="B84" s="59" t="s">
        <v>340</v>
      </c>
      <c r="C84" s="6" t="s">
        <v>32</v>
      </c>
      <c r="D84" s="34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78">
        <v>16684.161</v>
      </c>
      <c r="P84" s="35">
        <f t="shared" si="310"/>
        <v>16684.161</v>
      </c>
      <c r="Q84" s="35"/>
      <c r="R84" s="35">
        <f t="shared" si="311"/>
        <v>16684.161</v>
      </c>
      <c r="S84" s="35"/>
      <c r="T84" s="35">
        <f t="shared" si="312"/>
        <v>16684.161</v>
      </c>
      <c r="U84" s="35"/>
      <c r="V84" s="35">
        <f t="shared" si="313"/>
        <v>16684.161</v>
      </c>
      <c r="W84" s="35"/>
      <c r="X84" s="35">
        <f t="shared" si="314"/>
        <v>16684.161</v>
      </c>
      <c r="Y84" s="35"/>
      <c r="Z84" s="35">
        <f t="shared" si="315"/>
        <v>16684.161</v>
      </c>
      <c r="AA84" s="35"/>
      <c r="AB84" s="35">
        <f t="shared" si="316"/>
        <v>16684.161</v>
      </c>
      <c r="AC84" s="35"/>
      <c r="AD84" s="35">
        <f t="shared" si="317"/>
        <v>16684.161</v>
      </c>
      <c r="AE84" s="46"/>
      <c r="AF84" s="35">
        <f t="shared" si="318"/>
        <v>16684.161</v>
      </c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>
        <f t="shared" si="322"/>
        <v>0</v>
      </c>
      <c r="AR84" s="35"/>
      <c r="AS84" s="35">
        <f t="shared" si="323"/>
        <v>0</v>
      </c>
      <c r="AT84" s="35"/>
      <c r="AU84" s="35">
        <f t="shared" si="324"/>
        <v>0</v>
      </c>
      <c r="AV84" s="35"/>
      <c r="AW84" s="35">
        <f t="shared" si="325"/>
        <v>0</v>
      </c>
      <c r="AX84" s="35"/>
      <c r="AY84" s="35">
        <f t="shared" si="326"/>
        <v>0</v>
      </c>
      <c r="AZ84" s="35"/>
      <c r="BA84" s="35">
        <f t="shared" si="327"/>
        <v>0</v>
      </c>
      <c r="BB84" s="46"/>
      <c r="BC84" s="35">
        <f t="shared" si="328"/>
        <v>0</v>
      </c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>
        <f t="shared" si="332"/>
        <v>0</v>
      </c>
      <c r="BO84" s="35"/>
      <c r="BP84" s="35">
        <f t="shared" si="333"/>
        <v>0</v>
      </c>
      <c r="BQ84" s="35"/>
      <c r="BR84" s="35">
        <f t="shared" si="334"/>
        <v>0</v>
      </c>
      <c r="BS84" s="35"/>
      <c r="BT84" s="35">
        <f t="shared" si="335"/>
        <v>0</v>
      </c>
      <c r="BU84" s="35"/>
      <c r="BV84" s="35">
        <f t="shared" si="336"/>
        <v>0</v>
      </c>
      <c r="BW84" s="46"/>
      <c r="BX84" s="35">
        <f t="shared" si="337"/>
        <v>0</v>
      </c>
      <c r="BY84" s="39" t="s">
        <v>342</v>
      </c>
      <c r="CA84" s="11"/>
    </row>
    <row r="85" spans="1:79" ht="56.25" x14ac:dyDescent="0.3">
      <c r="A85" s="1" t="s">
        <v>89</v>
      </c>
      <c r="B85" s="106" t="s">
        <v>355</v>
      </c>
      <c r="C85" s="6" t="s">
        <v>32</v>
      </c>
      <c r="D85" s="34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78"/>
      <c r="P85" s="35"/>
      <c r="Q85" s="35"/>
      <c r="R85" s="35"/>
      <c r="S85" s="35">
        <v>1355.7829999999999</v>
      </c>
      <c r="T85" s="35">
        <f t="shared" si="312"/>
        <v>1355.7829999999999</v>
      </c>
      <c r="U85" s="35"/>
      <c r="V85" s="35">
        <f t="shared" si="313"/>
        <v>1355.7829999999999</v>
      </c>
      <c r="W85" s="35"/>
      <c r="X85" s="35">
        <f t="shared" si="314"/>
        <v>1355.7829999999999</v>
      </c>
      <c r="Y85" s="35"/>
      <c r="Z85" s="35">
        <f t="shared" si="315"/>
        <v>1355.7829999999999</v>
      </c>
      <c r="AA85" s="35"/>
      <c r="AB85" s="35">
        <f t="shared" si="316"/>
        <v>1355.7829999999999</v>
      </c>
      <c r="AC85" s="35"/>
      <c r="AD85" s="35">
        <f t="shared" si="317"/>
        <v>1355.7829999999999</v>
      </c>
      <c r="AE85" s="46"/>
      <c r="AF85" s="35">
        <f t="shared" si="318"/>
        <v>1355.7829999999999</v>
      </c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>
        <f t="shared" si="323"/>
        <v>0</v>
      </c>
      <c r="AT85" s="35"/>
      <c r="AU85" s="35">
        <f t="shared" si="324"/>
        <v>0</v>
      </c>
      <c r="AV85" s="35"/>
      <c r="AW85" s="35">
        <f t="shared" si="325"/>
        <v>0</v>
      </c>
      <c r="AX85" s="35"/>
      <c r="AY85" s="35">
        <f t="shared" si="326"/>
        <v>0</v>
      </c>
      <c r="AZ85" s="35"/>
      <c r="BA85" s="35">
        <f t="shared" si="327"/>
        <v>0</v>
      </c>
      <c r="BB85" s="46"/>
      <c r="BC85" s="35">
        <f t="shared" si="328"/>
        <v>0</v>
      </c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>
        <f t="shared" si="333"/>
        <v>0</v>
      </c>
      <c r="BQ85" s="35"/>
      <c r="BR85" s="35">
        <f t="shared" si="334"/>
        <v>0</v>
      </c>
      <c r="BS85" s="35"/>
      <c r="BT85" s="35">
        <f t="shared" si="335"/>
        <v>0</v>
      </c>
      <c r="BU85" s="35"/>
      <c r="BV85" s="35">
        <f t="shared" si="336"/>
        <v>0</v>
      </c>
      <c r="BW85" s="46"/>
      <c r="BX85" s="35">
        <f t="shared" si="337"/>
        <v>0</v>
      </c>
      <c r="BY85" s="39" t="s">
        <v>356</v>
      </c>
      <c r="CA85" s="11"/>
    </row>
    <row r="86" spans="1:79" ht="56.25" x14ac:dyDescent="0.3">
      <c r="A86" s="1" t="s">
        <v>90</v>
      </c>
      <c r="B86" s="106" t="s">
        <v>362</v>
      </c>
      <c r="C86" s="6" t="s">
        <v>32</v>
      </c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8"/>
      <c r="P86" s="35"/>
      <c r="Q86" s="35"/>
      <c r="R86" s="35"/>
      <c r="S86" s="35"/>
      <c r="T86" s="35">
        <f t="shared" si="312"/>
        <v>0</v>
      </c>
      <c r="U86" s="35"/>
      <c r="V86" s="35">
        <f t="shared" si="313"/>
        <v>0</v>
      </c>
      <c r="W86" s="35"/>
      <c r="X86" s="35">
        <f t="shared" si="314"/>
        <v>0</v>
      </c>
      <c r="Y86" s="35"/>
      <c r="Z86" s="35">
        <f t="shared" si="315"/>
        <v>0</v>
      </c>
      <c r="AA86" s="35"/>
      <c r="AB86" s="35">
        <f t="shared" si="316"/>
        <v>0</v>
      </c>
      <c r="AC86" s="35"/>
      <c r="AD86" s="35">
        <f t="shared" si="317"/>
        <v>0</v>
      </c>
      <c r="AE86" s="46"/>
      <c r="AF86" s="35">
        <f t="shared" si="318"/>
        <v>0</v>
      </c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>
        <v>18748.326000000001</v>
      </c>
      <c r="AS86" s="35">
        <f t="shared" si="323"/>
        <v>18748.326000000001</v>
      </c>
      <c r="AT86" s="35"/>
      <c r="AU86" s="35">
        <f t="shared" si="324"/>
        <v>18748.326000000001</v>
      </c>
      <c r="AV86" s="35"/>
      <c r="AW86" s="35">
        <f t="shared" si="325"/>
        <v>18748.326000000001</v>
      </c>
      <c r="AX86" s="35"/>
      <c r="AY86" s="35">
        <f t="shared" si="326"/>
        <v>18748.326000000001</v>
      </c>
      <c r="AZ86" s="35"/>
      <c r="BA86" s="35">
        <f t="shared" si="327"/>
        <v>18748.326000000001</v>
      </c>
      <c r="BB86" s="46"/>
      <c r="BC86" s="35">
        <f t="shared" si="328"/>
        <v>18748.326000000001</v>
      </c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>
        <f t="shared" si="333"/>
        <v>0</v>
      </c>
      <c r="BQ86" s="35"/>
      <c r="BR86" s="35">
        <f t="shared" si="334"/>
        <v>0</v>
      </c>
      <c r="BS86" s="35"/>
      <c r="BT86" s="35">
        <f t="shared" si="335"/>
        <v>0</v>
      </c>
      <c r="BU86" s="35"/>
      <c r="BV86" s="35">
        <f t="shared" si="336"/>
        <v>0</v>
      </c>
      <c r="BW86" s="46"/>
      <c r="BX86" s="35">
        <f t="shared" si="337"/>
        <v>0</v>
      </c>
      <c r="BY86" s="39" t="s">
        <v>357</v>
      </c>
      <c r="CA86" s="11"/>
    </row>
    <row r="87" spans="1:79" x14ac:dyDescent="0.3">
      <c r="A87" s="1"/>
      <c r="B87" s="106" t="s">
        <v>25</v>
      </c>
      <c r="C87" s="6"/>
      <c r="D87" s="36">
        <f>D93+D95+D96+D98+D99+D100+D101+D102+D104+D105+D107+D108+D110+D111+D116+D119+D122</f>
        <v>1923889.5</v>
      </c>
      <c r="E87" s="37">
        <f>E93+E95+E96+E98+E99+E100+E101+E102+E104+E105+E107+E108+E110+E111+E116+E119+E122+E109+E126+E129</f>
        <v>-358843.24299999996</v>
      </c>
      <c r="F87" s="37">
        <f t="shared" si="0"/>
        <v>1565046.257</v>
      </c>
      <c r="G87" s="37">
        <f>G93+G95+G96+G98+G99+G100+G101+G102+G104+G105+G107+G108+G110+G111+G116+G119+G122+G109+G126+G129</f>
        <v>218963.45800000001</v>
      </c>
      <c r="H87" s="37">
        <f t="shared" si="306"/>
        <v>1784009.7150000001</v>
      </c>
      <c r="I87" s="37">
        <f>I93+I95+I96+I98+I99+I100+I101+I102+I104+I105+I107+I108+I110+I111+I116+I119+I122+I109+I126+I129</f>
        <v>2506.3020000000001</v>
      </c>
      <c r="J87" s="37">
        <f t="shared" si="307"/>
        <v>1786516.017</v>
      </c>
      <c r="K87" s="37">
        <f>K93+K95+K96+K98+K99+K100+K101+K102+K104+K105+K107+K108+K110+K111+K116+K119+K122+K109+K126+K129</f>
        <v>-8668.4629999999997</v>
      </c>
      <c r="L87" s="37">
        <f t="shared" si="308"/>
        <v>1777847.554</v>
      </c>
      <c r="M87" s="37">
        <f>M93+M95+M96+M98+M99+M100+M101+M102+M104+M105+M107+M108+M110+M111+M116+M119+M122+M109+M126+M129</f>
        <v>0</v>
      </c>
      <c r="N87" s="37">
        <f t="shared" si="309"/>
        <v>1777847.554</v>
      </c>
      <c r="O87" s="37">
        <f>O93+O95+O96+O98+O99+O100+O101+O102+O104+O105+O107+O108+O110+O111+O116+O119+O122+O109+O126+O129</f>
        <v>56691.229000000007</v>
      </c>
      <c r="P87" s="37">
        <f t="shared" si="310"/>
        <v>1834538.7830000001</v>
      </c>
      <c r="Q87" s="37">
        <f>Q93+Q95+Q96+Q98+Q99+Q100+Q101+Q102+Q104+Q105+Q107+Q108+Q110+Q111+Q116+Q119+Q122+Q109+Q126+Q129</f>
        <v>1175.914</v>
      </c>
      <c r="R87" s="37">
        <f t="shared" si="311"/>
        <v>1835714.6970000002</v>
      </c>
      <c r="S87" s="37">
        <f>S93+S95+S96+S98+S99+S100+S101+S102+S104+S105+S107+S108+S110+S111+S116+S119+S122+S109+S126+S129</f>
        <v>10868.319</v>
      </c>
      <c r="T87" s="37">
        <f t="shared" si="312"/>
        <v>1846583.0160000001</v>
      </c>
      <c r="U87" s="37">
        <f>U93+U95+U96+U98+U99+U100+U101+U102+U104+U105+U107+U108+U110+U111+U116+U119+U122+U109+U126+U129</f>
        <v>202.001</v>
      </c>
      <c r="V87" s="37">
        <f t="shared" si="313"/>
        <v>1846785.017</v>
      </c>
      <c r="W87" s="37">
        <f>W93+W95+W96+W98+W99+W100+W101+W102+W104+W105+W107+W108+W110+W111+W116+W119+W122+W109+W126+W129</f>
        <v>91302.62</v>
      </c>
      <c r="X87" s="37">
        <f t="shared" si="314"/>
        <v>1938087.6370000001</v>
      </c>
      <c r="Y87" s="37">
        <f>Y93+Y95+Y96+Y98+Y99+Y100+Y101+Y102+Y104+Y105+Y107+Y108+Y110+Y111+Y116+Y119+Y122+Y109+Y126+Y129</f>
        <v>432.96</v>
      </c>
      <c r="Z87" s="37">
        <f t="shared" si="315"/>
        <v>1938520.5970000001</v>
      </c>
      <c r="AA87" s="37">
        <f>AA93+AA95+AA96+AA98+AA99+AA100+AA101+AA102+AA104+AA105+AA107+AA108+AA110+AA111+AA116+AA119+AA122+AA109+AA126+AA129+AA97+AA103+AA94+AA106+AA132</f>
        <v>-13537.344999999999</v>
      </c>
      <c r="AB87" s="37">
        <f t="shared" si="316"/>
        <v>1924983.2520000001</v>
      </c>
      <c r="AC87" s="35">
        <f>AC93+AC95+AC96+AC98+AC99+AC100+AC101+AC102+AC104+AC105+AC107+AC108+AC110+AC111+AC116+AC119+AC122+AC109+AC126+AC129+AC97+AC103+AC94+AC106+AC132+AC133</f>
        <v>2278.2349999999992</v>
      </c>
      <c r="AD87" s="37">
        <f t="shared" si="317"/>
        <v>1927261.4870000002</v>
      </c>
      <c r="AE87" s="37">
        <f>AE93+AE95+AE96+AE98+AE99+AE100+AE101+AE102+AE104+AE105+AE107+AE108+AE110+AE111+AE116+AE119+AE122+AE109+AE126+AE129+AE97+AE103+AE94+AE106+AE132+AE133</f>
        <v>29452.47</v>
      </c>
      <c r="AF87" s="35">
        <f t="shared" si="318"/>
        <v>1956713.9570000002</v>
      </c>
      <c r="AG87" s="37">
        <f t="shared" ref="AG87:BD87" si="338">AG93+AG95+AG96+AG98+AG99+AG100+AG101+AG102+AG104+AG105+AG107+AG108+AG110+AG111+AG116+AG119+AG122</f>
        <v>5543608.1999999993</v>
      </c>
      <c r="AH87" s="37">
        <f>AH93+AH95+AH96+AH98+AH99+AH100+AH101+AH102+AH104+AH105+AH107+AH108+AH110+AH111+AH116+AH119+AH122+AH109+AH126+AH129</f>
        <v>-240261.39999999991</v>
      </c>
      <c r="AI87" s="37">
        <f t="shared" si="14"/>
        <v>5303346.7999999989</v>
      </c>
      <c r="AJ87" s="37">
        <f>AJ93+AJ95+AJ96+AJ98+AJ99+AJ100+AJ101+AJ102+AJ104+AJ105+AJ107+AJ108+AJ110+AJ111+AJ116+AJ119+AJ122+AJ109+AJ126+AJ129</f>
        <v>106538.943</v>
      </c>
      <c r="AK87" s="37">
        <f t="shared" si="319"/>
        <v>5409885.7429999989</v>
      </c>
      <c r="AL87" s="37">
        <f>AL93+AL95+AL96+AL98+AL99+AL100+AL101+AL102+AL104+AL105+AL107+AL108+AL110+AL111+AL116+AL119+AL122+AL109+AL126+AL129</f>
        <v>0</v>
      </c>
      <c r="AM87" s="37">
        <f t="shared" si="320"/>
        <v>5409885.7429999989</v>
      </c>
      <c r="AN87" s="37">
        <f>AN93+AN95+AN96+AN98+AN99+AN100+AN101+AN102+AN104+AN105+AN107+AN108+AN110+AN111+AN116+AN119+AN122+AN109+AN126+AN129</f>
        <v>0</v>
      </c>
      <c r="AO87" s="37">
        <f t="shared" si="321"/>
        <v>5409885.7429999989</v>
      </c>
      <c r="AP87" s="37">
        <f>AP93+AP95+AP96+AP98+AP99+AP100+AP101+AP102+AP104+AP105+AP107+AP108+AP110+AP111+AP116+AP119+AP122+AP109+AP126+AP129</f>
        <v>-196067.99800000002</v>
      </c>
      <c r="AQ87" s="37">
        <f t="shared" si="322"/>
        <v>5213817.7449999992</v>
      </c>
      <c r="AR87" s="37">
        <f>AR93+AR95+AR96+AR98+AR99+AR100+AR101+AR102+AR104+AR105+AR107+AR108+AR110+AR111+AR116+AR119+AR122+AR109+AR126+AR129</f>
        <v>0</v>
      </c>
      <c r="AS87" s="37">
        <f t="shared" si="323"/>
        <v>5213817.7449999992</v>
      </c>
      <c r="AT87" s="37">
        <f>AT93+AT95+AT96+AT98+AT99+AT100+AT101+AT102+AT104+AT105+AT107+AT108+AT110+AT111+AT116+AT119+AT122+AT109+AT126+AT129</f>
        <v>-35084.171999999999</v>
      </c>
      <c r="AU87" s="37">
        <f t="shared" si="324"/>
        <v>5178733.5729999989</v>
      </c>
      <c r="AV87" s="37">
        <f>AV93+AV95+AV96+AV98+AV99+AV100+AV101+AV102+AV104+AV105+AV107+AV108+AV110+AV111+AV116+AV119+AV122+AV109+AV126+AV129</f>
        <v>0</v>
      </c>
      <c r="AW87" s="37">
        <f t="shared" si="325"/>
        <v>5178733.5729999989</v>
      </c>
      <c r="AX87" s="35">
        <f>AX93+AX95+AX96+AX98+AX99+AX100+AX101+AX102+AX104+AX105+AX107+AX108+AX110+AX111+AX116+AX119+AX122+AX109+AX126+AX129+AX97+AX103+AX94+AX106+AX132</f>
        <v>-151549.54699999993</v>
      </c>
      <c r="AY87" s="37">
        <f>AW87+AX87</f>
        <v>5027184.0259999987</v>
      </c>
      <c r="AZ87" s="35">
        <f>AZ93+AZ95+AZ96+AZ98+AZ99+AZ100+AZ101+AZ102+AZ104+AZ105+AZ107+AZ108+AZ110+AZ111+AZ116+AZ119+AZ122+AZ109+AZ126+AZ129+AZ97+AZ103+AZ94+AZ106+AZ132+AZ133</f>
        <v>69697.299999999988</v>
      </c>
      <c r="BA87" s="37">
        <f>AY87+AZ87</f>
        <v>5096881.3259999985</v>
      </c>
      <c r="BB87" s="37">
        <f>BB93+BB95+BB96+BB98+BB99+BB100+BB101+BB102+BB104+BB105+BB107+BB108+BB110+BB111+BB116+BB119+BB122+BB109+BB126+BB129+BB97+BB103+BB94+BB106+BB132+BB133</f>
        <v>40863.51200000001</v>
      </c>
      <c r="BC87" s="35">
        <f>BA87+BB87</f>
        <v>5137744.8379999986</v>
      </c>
      <c r="BD87" s="37">
        <f t="shared" si="338"/>
        <v>914608.79999999993</v>
      </c>
      <c r="BE87" s="37">
        <f>BE93+BE95+BE96+BE98+BE99+BE100+BE101+BE102+BE104+BE105+BE107+BE108+BE110+BE111+BE116+BE119+BE122+BE109+BE126+BE129</f>
        <v>0</v>
      </c>
      <c r="BF87" s="37">
        <f t="shared" si="25"/>
        <v>914608.79999999993</v>
      </c>
      <c r="BG87" s="37">
        <f>BG93+BG95+BG96+BG98+BG99+BG100+BG101+BG102+BG104+BG105+BG107+BG108+BG110+BG111+BG116+BG119+BG122+BG109+BG126+BG129</f>
        <v>130724.838</v>
      </c>
      <c r="BH87" s="37">
        <f t="shared" si="329"/>
        <v>1045333.6379999999</v>
      </c>
      <c r="BI87" s="37">
        <f>BI93+BI95+BI96+BI98+BI99+BI100+BI101+BI102+BI104+BI105+BI107+BI108+BI110+BI111+BI116+BI119+BI122+BI109+BI126+BI129</f>
        <v>0</v>
      </c>
      <c r="BJ87" s="37">
        <f t="shared" si="330"/>
        <v>1045333.6379999999</v>
      </c>
      <c r="BK87" s="37">
        <f>BK93+BK95+BK96+BK98+BK99+BK100+BK101+BK102+BK104+BK105+BK107+BK108+BK110+BK111+BK116+BK119+BK122+BK109+BK126+BK129</f>
        <v>0</v>
      </c>
      <c r="BL87" s="37">
        <f t="shared" si="331"/>
        <v>1045333.6379999999</v>
      </c>
      <c r="BM87" s="37">
        <f>BM93+BM95+BM96+BM98+BM99+BM100+BM101+BM102+BM104+BM105+BM107+BM108+BM110+BM111+BM116+BM119+BM122+BM109+BM126+BM129</f>
        <v>50423.485999999997</v>
      </c>
      <c r="BN87" s="37">
        <f t="shared" si="332"/>
        <v>1095757.1239999998</v>
      </c>
      <c r="BO87" s="37">
        <f>BO93+BO95+BO96+BO98+BO99+BO100+BO101+BO102+BO104+BO105+BO107+BO108+BO110+BO111+BO116+BO119+BO122+BO109+BO126+BO129</f>
        <v>0</v>
      </c>
      <c r="BP87" s="37">
        <f t="shared" si="333"/>
        <v>1095757.1239999998</v>
      </c>
      <c r="BQ87" s="37">
        <f>BQ93+BQ95+BQ96+BQ98+BQ99+BQ100+BQ101+BQ102+BQ104+BQ105+BQ107+BQ108+BQ110+BQ111+BQ116+BQ119+BQ122+BQ109+BQ126+BQ129</f>
        <v>35084.171999999999</v>
      </c>
      <c r="BR87" s="37">
        <f t="shared" si="334"/>
        <v>1130841.2959999999</v>
      </c>
      <c r="BS87" s="35">
        <f>BS93+BS95+BS96+BS98+BS99+BS100+BS101+BS102+BS104+BS105+BS107+BS108+BS110+BS111+BS116+BS119+BS122+BS109+BS126+BS129+BS97+BS103+BS94+BS106+BS132</f>
        <v>-7736.1820000000007</v>
      </c>
      <c r="BT87" s="37">
        <f t="shared" si="335"/>
        <v>1123105.1139999998</v>
      </c>
      <c r="BU87" s="35">
        <f>BU93+BU95+BU96+BU98+BU99+BU100+BU101+BU102+BU104+BU105+BU107+BU108+BU110+BU111+BU116+BU119+BU122+BU109+BU126+BU129+BU97+BU103+BU94+BU106+BU132+BU133</f>
        <v>66804.800000000047</v>
      </c>
      <c r="BV87" s="37">
        <f t="shared" si="336"/>
        <v>1189909.9139999999</v>
      </c>
      <c r="BW87" s="37">
        <f>BW93+BW95+BW96+BW98+BW99+BW100+BW101+BW102+BW104+BW105+BW107+BW108+BW110+BW111+BW116+BW119+BW122+BW109+BW126+BW129+BW97+BW103+BW94+BW106+BW132+BW133</f>
        <v>0</v>
      </c>
      <c r="BX87" s="35">
        <f t="shared" si="337"/>
        <v>1189909.9139999999</v>
      </c>
      <c r="BY87" s="31"/>
      <c r="BZ87" s="24"/>
      <c r="CA87" s="11"/>
    </row>
    <row r="88" spans="1:79" x14ac:dyDescent="0.3">
      <c r="A88" s="1"/>
      <c r="B88" s="7" t="s">
        <v>5</v>
      </c>
      <c r="C88" s="6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5"/>
      <c r="AD88" s="37"/>
      <c r="AE88" s="37"/>
      <c r="AF88" s="35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5"/>
      <c r="AY88" s="37"/>
      <c r="AZ88" s="35"/>
      <c r="BA88" s="37"/>
      <c r="BB88" s="37"/>
      <c r="BC88" s="35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5"/>
      <c r="BT88" s="37"/>
      <c r="BU88" s="35"/>
      <c r="BV88" s="37"/>
      <c r="BW88" s="37"/>
      <c r="BX88" s="35"/>
      <c r="BY88" s="31"/>
      <c r="BZ88" s="24"/>
      <c r="CA88" s="11"/>
    </row>
    <row r="89" spans="1:79" s="18" customFormat="1" hidden="1" x14ac:dyDescent="0.3">
      <c r="A89" s="16"/>
      <c r="B89" s="19" t="s">
        <v>6</v>
      </c>
      <c r="C89" s="22"/>
      <c r="D89" s="36">
        <f>D93+D95+D96+D98+D99+D100+D101+D102+D104+D108+D105+D107+D110+D113</f>
        <v>466242.5</v>
      </c>
      <c r="E89" s="37">
        <f>E93+E95+E96+E98+E99+E100+E101+E102+E104+E108+E105+E107+E110+E113+E109</f>
        <v>-14166.442999999999</v>
      </c>
      <c r="F89" s="37">
        <f t="shared" si="0"/>
        <v>452076.05700000003</v>
      </c>
      <c r="G89" s="37">
        <f>G93+G95+G96+G98+G99+G100+G101+G102+G104+G108+G105+G107+G110+G113+G109</f>
        <v>218963.45800000001</v>
      </c>
      <c r="H89" s="37">
        <f t="shared" ref="H89:H111" si="339">F89+G89</f>
        <v>671039.51500000001</v>
      </c>
      <c r="I89" s="37">
        <f>I93+I95+I96+I98+I99+I100+I101+I102+I104+I108+I105+I107+I110+I113+I109</f>
        <v>2506.3020000000001</v>
      </c>
      <c r="J89" s="37">
        <f t="shared" ref="J89:J111" si="340">H89+I89</f>
        <v>673545.81700000004</v>
      </c>
      <c r="K89" s="37">
        <f>K93+K95+K96+K98+K99+K100+K101+K102+K104+K108+K105+K107+K110+K113+K109</f>
        <v>-8668.4629999999997</v>
      </c>
      <c r="L89" s="37">
        <f t="shared" ref="L89:L111" si="341">J89+K89</f>
        <v>664877.35400000005</v>
      </c>
      <c r="M89" s="37">
        <f>M93+M95+M96+M98+M99+M100+M101+M102+M104+M108+M105+M107+M110+M113+M109</f>
        <v>0</v>
      </c>
      <c r="N89" s="37">
        <f t="shared" ref="N89:N111" si="342">L89+M89</f>
        <v>664877.35400000005</v>
      </c>
      <c r="O89" s="37">
        <f>O93+O95+O96+O98+O99+O100+O101+O102+O104+O108+O105+O107+O110+O113+O109</f>
        <v>48359.987000000001</v>
      </c>
      <c r="P89" s="37">
        <f t="shared" ref="P89:P111" si="343">N89+O89</f>
        <v>713237.34100000001</v>
      </c>
      <c r="Q89" s="37">
        <f>Q93+Q95+Q96+Q98+Q99+Q100+Q101+Q102+Q104+Q108+Q105+Q107+Q110+Q113+Q109</f>
        <v>1175.914</v>
      </c>
      <c r="R89" s="37">
        <f t="shared" ref="R89:R111" si="344">P89+Q89</f>
        <v>714413.255</v>
      </c>
      <c r="S89" s="37">
        <f>S93+S95+S96+S98+S99+S100+S101+S102+S104+S108+S105+S107+S110+S113+S109</f>
        <v>10868.319</v>
      </c>
      <c r="T89" s="37">
        <f t="shared" ref="T89:T111" si="345">R89+S89</f>
        <v>725281.57400000002</v>
      </c>
      <c r="U89" s="37">
        <f>U93+U95+U96+U98+U99+U100+U101+U102+U104+U108+U105+U107+U110+U113+U109</f>
        <v>202.001</v>
      </c>
      <c r="V89" s="37">
        <f t="shared" ref="V89:V111" si="346">T89+U89</f>
        <v>725483.57500000007</v>
      </c>
      <c r="W89" s="37">
        <f>W93+W95+W96+W98+W99+W100+W101+W102+W104+W108+W105+W107+W110+W113+W109</f>
        <v>91302.62</v>
      </c>
      <c r="X89" s="37">
        <f t="shared" ref="X89:X111" si="347">V89+W89</f>
        <v>816786.19500000007</v>
      </c>
      <c r="Y89" s="37">
        <f>Y93+Y95+Y96+Y98+Y99+Y100+Y101+Y102+Y104+Y108+Y105+Y107+Y110+Y113+Y109</f>
        <v>432.96</v>
      </c>
      <c r="Z89" s="37">
        <f t="shared" ref="Z89:Z111" si="348">X89+Y89</f>
        <v>817219.15500000003</v>
      </c>
      <c r="AA89" s="37">
        <f>AA93+AA95+AA96+AA98+AA99+AA100+AA101+AA102+AA104+AA108+AA105+AA107+AA110+AA113+AA109+AA97+AA103+AA94+AA106+AA132</f>
        <v>-13537.344999999999</v>
      </c>
      <c r="AB89" s="37">
        <f t="shared" ref="AB89:AB111" si="349">Z89+AA89</f>
        <v>803681.81</v>
      </c>
      <c r="AC89" s="35">
        <f>AC93+AC95+AC96+AC98+AC99+AC100+AC101+AC102+AC104+AC108+AC105+AC107+AC110+AC113+AC109+AC97+AC103+AC94+AC106+AC132+AC133</f>
        <v>2278.2349999999992</v>
      </c>
      <c r="AD89" s="37">
        <f t="shared" ref="AD89:AD111" si="350">AB89+AC89</f>
        <v>805960.04500000004</v>
      </c>
      <c r="AE89" s="37">
        <f>AE93+AE95+AE96+AE98+AE99+AE100+AE101+AE102+AE104+AE108+AE105+AE107+AE110+AE113+AE109+AE97+AE103+AE94+AE106+AE132+AE133</f>
        <v>29452.47</v>
      </c>
      <c r="AF89" s="37">
        <f t="shared" ref="AF89:AF111" si="351">AD89+AE89</f>
        <v>835412.51500000001</v>
      </c>
      <c r="AG89" s="37">
        <f t="shared" ref="AG89:BD89" si="352">AG93+AG95+AG96+AG98+AG99+AG100+AG101+AG102+AG104+AG108+AG105+AG107+AG110+AG113</f>
        <v>483024.19999999995</v>
      </c>
      <c r="AH89" s="37">
        <f>AH93+AH95+AH96+AH98+AH99+AH100+AH101+AH102+AH104+AH108+AH105+AH107+AH110+AH113+AH109</f>
        <v>10457.099999999999</v>
      </c>
      <c r="AI89" s="37">
        <f t="shared" si="14"/>
        <v>493481.29999999993</v>
      </c>
      <c r="AJ89" s="37">
        <f>AJ93+AJ95+AJ96+AJ98+AJ99+AJ100+AJ101+AJ102+AJ104+AJ108+AJ105+AJ107+AJ110+AJ113+AJ109</f>
        <v>106538.943</v>
      </c>
      <c r="AK89" s="37">
        <f t="shared" ref="AK89:AK111" si="353">AI89+AJ89</f>
        <v>600020.2429999999</v>
      </c>
      <c r="AL89" s="37">
        <f>AL93+AL95+AL96+AL98+AL99+AL100+AL101+AL102+AL104+AL108+AL105+AL107+AL110+AL113+AL109</f>
        <v>0</v>
      </c>
      <c r="AM89" s="37">
        <f t="shared" ref="AM89:AM111" si="354">AK89+AL89</f>
        <v>600020.2429999999</v>
      </c>
      <c r="AN89" s="37">
        <f>AN93+AN95+AN96+AN98+AN99+AN100+AN101+AN102+AN104+AN108+AN105+AN107+AN110+AN113+AN109</f>
        <v>0</v>
      </c>
      <c r="AO89" s="37">
        <f t="shared" ref="AO89:AO111" si="355">AM89+AN89</f>
        <v>600020.2429999999</v>
      </c>
      <c r="AP89" s="37">
        <f>AP93+AP95+AP96+AP98+AP99+AP100+AP101+AP102+AP104+AP108+AP105+AP107+AP110+AP113+AP109</f>
        <v>0</v>
      </c>
      <c r="AQ89" s="37">
        <f t="shared" ref="AQ89:AQ111" si="356">AO89+AP89</f>
        <v>600020.2429999999</v>
      </c>
      <c r="AR89" s="37">
        <f>AR93+AR95+AR96+AR98+AR99+AR100+AR101+AR102+AR104+AR108+AR105+AR107+AR110+AR113+AR109</f>
        <v>0</v>
      </c>
      <c r="AS89" s="37">
        <f t="shared" ref="AS89:AS111" si="357">AQ89+AR89</f>
        <v>600020.2429999999</v>
      </c>
      <c r="AT89" s="37">
        <f>AT93+AT95+AT96+AT98+AT99+AT100+AT101+AT102+AT104+AT108+AT105+AT107+AT110+AT113+AT109</f>
        <v>-35084.171999999999</v>
      </c>
      <c r="AU89" s="37">
        <f t="shared" ref="AU89:AU111" si="358">AS89+AT89</f>
        <v>564936.07099999988</v>
      </c>
      <c r="AV89" s="37">
        <f>AV93+AV95+AV96+AV98+AV99+AV100+AV101+AV102+AV104+AV108+AV105+AV107+AV110+AV113+AV109</f>
        <v>0</v>
      </c>
      <c r="AW89" s="37">
        <f t="shared" ref="AW89:AW111" si="359">AU89+AV89</f>
        <v>564936.07099999988</v>
      </c>
      <c r="AX89" s="35">
        <f>AX93+AX95+AX96+AX98+AX99+AX100+AX101+AX102+AX104+AX108+AX105+AX107+AX110+AX113+AX109+AX97+AX103+AX94+AX106+AX132</f>
        <v>-151549.54699999993</v>
      </c>
      <c r="AY89" s="37">
        <f t="shared" ref="AY89:AY111" si="360">AW89+AX89</f>
        <v>413386.52399999998</v>
      </c>
      <c r="AZ89" s="35">
        <f>AZ93+AZ95+AZ96+AZ98+AZ99+AZ100+AZ101+AZ102+AZ104+AZ108+AZ105+AZ107+AZ110+AZ113+AZ109+AZ97+AZ103+AZ94+AZ106+AZ132+AZ133</f>
        <v>69697.299999999988</v>
      </c>
      <c r="BA89" s="37">
        <f t="shared" ref="BA89:BA111" si="361">AY89+AZ89</f>
        <v>483083.82399999996</v>
      </c>
      <c r="BB89" s="37">
        <f>BB93+BB95+BB96+BB98+BB99+BB100+BB101+BB102+BB104+BB108+BB105+BB107+BB110+BB113+BB109+BB97+BB103+BB94+BB106+BB132+BB133</f>
        <v>40863.51200000001</v>
      </c>
      <c r="BC89" s="37">
        <f t="shared" ref="BC89:BC111" si="362">BA89+BB89</f>
        <v>523947.33599999995</v>
      </c>
      <c r="BD89" s="37">
        <f t="shared" si="352"/>
        <v>554000</v>
      </c>
      <c r="BE89" s="37">
        <f>BE93+BE95+BE96+BE98+BE99+BE100+BE101+BE102+BE104+BE108+BE105+BE107+BE110+BE113+BE109</f>
        <v>0</v>
      </c>
      <c r="BF89" s="37">
        <f t="shared" si="25"/>
        <v>554000</v>
      </c>
      <c r="BG89" s="37">
        <f>BG93+BG95+BG96+BG98+BG99+BG100+BG101+BG102+BG104+BG108+BG105+BG107+BG110+BG113+BG109</f>
        <v>130724.838</v>
      </c>
      <c r="BH89" s="37">
        <f t="shared" ref="BH89:BH111" si="363">BF89+BG89</f>
        <v>684724.83799999999</v>
      </c>
      <c r="BI89" s="37">
        <f>BI93+BI95+BI96+BI98+BI99+BI100+BI101+BI102+BI104+BI108+BI105+BI107+BI110+BI113+BI109</f>
        <v>0</v>
      </c>
      <c r="BJ89" s="37">
        <f t="shared" ref="BJ89:BJ111" si="364">BH89+BI89</f>
        <v>684724.83799999999</v>
      </c>
      <c r="BK89" s="37">
        <f>BK93+BK95+BK96+BK98+BK99+BK100+BK101+BK102+BK104+BK108+BK105+BK107+BK110+BK113+BK109</f>
        <v>0</v>
      </c>
      <c r="BL89" s="37">
        <f t="shared" ref="BL89:BL111" si="365">BJ89+BK89</f>
        <v>684724.83799999999</v>
      </c>
      <c r="BM89" s="37">
        <f>BM93+BM95+BM96+BM98+BM99+BM100+BM101+BM102+BM104+BM108+BM105+BM107+BM110+BM113+BM109</f>
        <v>0</v>
      </c>
      <c r="BN89" s="37">
        <f t="shared" ref="BN89:BN111" si="366">BL89+BM89</f>
        <v>684724.83799999999</v>
      </c>
      <c r="BO89" s="37">
        <f>BO93+BO95+BO96+BO98+BO99+BO100+BO101+BO102+BO104+BO108+BO105+BO107+BO110+BO113+BO109</f>
        <v>0</v>
      </c>
      <c r="BP89" s="37">
        <f t="shared" ref="BP89:BP111" si="367">BN89+BO89</f>
        <v>684724.83799999999</v>
      </c>
      <c r="BQ89" s="37">
        <f>BQ93+BQ95+BQ96+BQ98+BQ99+BQ100+BQ101+BQ102+BQ104+BQ108+BQ105+BQ107+BQ110+BQ113+BQ109</f>
        <v>35084.171999999999</v>
      </c>
      <c r="BR89" s="37">
        <f t="shared" ref="BR89:BR111" si="368">BP89+BQ89</f>
        <v>719809.01</v>
      </c>
      <c r="BS89" s="35">
        <f>BS93+BS95+BS96+BS98+BS99+BS100+BS101+BS102+BS104+BS108+BS105+BS107+BS110+BS113+BS109+BS97+BS103+BS94+BS106+BS132</f>
        <v>-7736.1820000000007</v>
      </c>
      <c r="BT89" s="37">
        <f t="shared" ref="BT89:BT111" si="369">BR89+BS89</f>
        <v>712072.82799999998</v>
      </c>
      <c r="BU89" s="35">
        <f>BU93+BU95+BU96+BU98+BU99+BU100+BU101+BU102+BU104+BU108+BU105+BU107+BU110+BU113+BU109+BU97+BU103+BU94+BU106+BU132+BU133</f>
        <v>66804.800000000047</v>
      </c>
      <c r="BV89" s="37">
        <f t="shared" ref="BV89:BV111" si="370">BT89+BU89</f>
        <v>778877.62800000003</v>
      </c>
      <c r="BW89" s="37">
        <f>BW93+BW95+BW96+BW98+BW99+BW100+BW101+BW102+BW104+BW108+BW105+BW107+BW110+BW113+BW109+BW97+BW103+BW94+BW106+BW132+BW133</f>
        <v>0</v>
      </c>
      <c r="BX89" s="37">
        <f t="shared" ref="BX89:BX111" si="371">BV89+BW89</f>
        <v>778877.62800000003</v>
      </c>
      <c r="BY89" s="31"/>
      <c r="BZ89" s="24" t="s">
        <v>50</v>
      </c>
      <c r="CA89" s="17"/>
    </row>
    <row r="90" spans="1:79" x14ac:dyDescent="0.3">
      <c r="A90" s="1"/>
      <c r="B90" s="59" t="s">
        <v>12</v>
      </c>
      <c r="C90" s="6"/>
      <c r="D90" s="36">
        <f>D114+D121+D124</f>
        <v>212318</v>
      </c>
      <c r="E90" s="37">
        <f>E114+E121+E124</f>
        <v>0</v>
      </c>
      <c r="F90" s="37">
        <f t="shared" si="0"/>
        <v>212318</v>
      </c>
      <c r="G90" s="37">
        <f>G114+G121+G124</f>
        <v>0</v>
      </c>
      <c r="H90" s="37">
        <f t="shared" si="339"/>
        <v>212318</v>
      </c>
      <c r="I90" s="37">
        <f>I114+I121+I124</f>
        <v>0</v>
      </c>
      <c r="J90" s="37">
        <f t="shared" si="340"/>
        <v>212318</v>
      </c>
      <c r="K90" s="37">
        <f>K114+K121+K124</f>
        <v>0</v>
      </c>
      <c r="L90" s="37">
        <f t="shared" si="341"/>
        <v>212318</v>
      </c>
      <c r="M90" s="37">
        <f>M114+M121+M124</f>
        <v>0</v>
      </c>
      <c r="N90" s="37">
        <f t="shared" si="342"/>
        <v>212318</v>
      </c>
      <c r="O90" s="37">
        <f>O114+O121+O124</f>
        <v>1056.8</v>
      </c>
      <c r="P90" s="37">
        <f t="shared" si="343"/>
        <v>213374.8</v>
      </c>
      <c r="Q90" s="37">
        <f>Q114+Q121+Q124</f>
        <v>0</v>
      </c>
      <c r="R90" s="37">
        <f t="shared" si="344"/>
        <v>213374.8</v>
      </c>
      <c r="S90" s="37">
        <f>S114+S121+S124</f>
        <v>0</v>
      </c>
      <c r="T90" s="37">
        <f t="shared" si="345"/>
        <v>213374.8</v>
      </c>
      <c r="U90" s="37">
        <f>U114+U121+U124</f>
        <v>0</v>
      </c>
      <c r="V90" s="37">
        <f t="shared" si="346"/>
        <v>213374.8</v>
      </c>
      <c r="W90" s="37">
        <f>W114+W121+W124</f>
        <v>0</v>
      </c>
      <c r="X90" s="37">
        <f t="shared" si="347"/>
        <v>213374.8</v>
      </c>
      <c r="Y90" s="37">
        <f>Y114+Y121+Y124</f>
        <v>0</v>
      </c>
      <c r="Z90" s="37">
        <f t="shared" si="348"/>
        <v>213374.8</v>
      </c>
      <c r="AA90" s="37">
        <f>AA114+AA121+AA124</f>
        <v>0</v>
      </c>
      <c r="AB90" s="37">
        <f t="shared" si="349"/>
        <v>213374.8</v>
      </c>
      <c r="AC90" s="35">
        <f>AC114+AC121+AC124</f>
        <v>0</v>
      </c>
      <c r="AD90" s="37">
        <f t="shared" si="350"/>
        <v>213374.8</v>
      </c>
      <c r="AE90" s="37">
        <f>AE114+AE121+AE124</f>
        <v>0</v>
      </c>
      <c r="AF90" s="35">
        <f t="shared" si="351"/>
        <v>213374.8</v>
      </c>
      <c r="AG90" s="37">
        <f t="shared" ref="AG90:BE90" si="372">AG114+AG121+AG124</f>
        <v>216563.8</v>
      </c>
      <c r="AH90" s="37">
        <f t="shared" ref="AH90:AJ90" si="373">AH114+AH121+AH124</f>
        <v>0</v>
      </c>
      <c r="AI90" s="37">
        <f t="shared" si="14"/>
        <v>216563.8</v>
      </c>
      <c r="AJ90" s="37">
        <f t="shared" si="373"/>
        <v>0</v>
      </c>
      <c r="AK90" s="37">
        <f t="shared" si="353"/>
        <v>216563.8</v>
      </c>
      <c r="AL90" s="37">
        <f t="shared" ref="AL90:AN90" si="374">AL114+AL121+AL124</f>
        <v>0</v>
      </c>
      <c r="AM90" s="37">
        <f t="shared" si="354"/>
        <v>216563.8</v>
      </c>
      <c r="AN90" s="37">
        <f t="shared" si="374"/>
        <v>0</v>
      </c>
      <c r="AO90" s="37">
        <f t="shared" si="355"/>
        <v>216563.8</v>
      </c>
      <c r="AP90" s="37">
        <f t="shared" ref="AP90:AR90" si="375">AP114+AP121+AP124</f>
        <v>-75909.899000000005</v>
      </c>
      <c r="AQ90" s="37">
        <f t="shared" si="356"/>
        <v>140653.90099999998</v>
      </c>
      <c r="AR90" s="37">
        <f t="shared" si="375"/>
        <v>0</v>
      </c>
      <c r="AS90" s="37">
        <f t="shared" si="357"/>
        <v>140653.90099999998</v>
      </c>
      <c r="AT90" s="37">
        <f t="shared" ref="AT90:AV90" si="376">AT114+AT121+AT124</f>
        <v>0</v>
      </c>
      <c r="AU90" s="37">
        <f t="shared" si="358"/>
        <v>140653.90099999998</v>
      </c>
      <c r="AV90" s="37">
        <f t="shared" si="376"/>
        <v>0</v>
      </c>
      <c r="AW90" s="37">
        <f t="shared" si="359"/>
        <v>140653.90099999998</v>
      </c>
      <c r="AX90" s="35">
        <f t="shared" ref="AX90:AZ90" si="377">AX114+AX121+AX124</f>
        <v>0</v>
      </c>
      <c r="AY90" s="37">
        <f t="shared" si="360"/>
        <v>140653.90099999998</v>
      </c>
      <c r="AZ90" s="35">
        <f t="shared" si="377"/>
        <v>0</v>
      </c>
      <c r="BA90" s="37">
        <f t="shared" si="361"/>
        <v>140653.90099999998</v>
      </c>
      <c r="BB90" s="37">
        <f t="shared" ref="BB90" si="378">BB114+BB121+BB124</f>
        <v>0</v>
      </c>
      <c r="BC90" s="35">
        <f t="shared" si="362"/>
        <v>140653.90099999998</v>
      </c>
      <c r="BD90" s="37">
        <f t="shared" si="372"/>
        <v>261356.10000000003</v>
      </c>
      <c r="BE90" s="37">
        <f t="shared" si="372"/>
        <v>0</v>
      </c>
      <c r="BF90" s="37">
        <f t="shared" si="25"/>
        <v>261356.10000000003</v>
      </c>
      <c r="BG90" s="37">
        <f t="shared" ref="BG90:BI90" si="379">BG114+BG121+BG124</f>
        <v>0</v>
      </c>
      <c r="BH90" s="37">
        <f t="shared" si="363"/>
        <v>261356.10000000003</v>
      </c>
      <c r="BI90" s="37">
        <f t="shared" si="379"/>
        <v>0</v>
      </c>
      <c r="BJ90" s="37">
        <f t="shared" si="364"/>
        <v>261356.10000000003</v>
      </c>
      <c r="BK90" s="37">
        <f t="shared" ref="BK90:BM90" si="380">BK114+BK121+BK124</f>
        <v>0</v>
      </c>
      <c r="BL90" s="37">
        <f t="shared" si="365"/>
        <v>261356.10000000003</v>
      </c>
      <c r="BM90" s="37">
        <f t="shared" si="380"/>
        <v>50423.485999999997</v>
      </c>
      <c r="BN90" s="37">
        <f t="shared" si="366"/>
        <v>311779.58600000001</v>
      </c>
      <c r="BO90" s="37">
        <f t="shared" ref="BO90:BQ90" si="381">BO114+BO121+BO124</f>
        <v>0</v>
      </c>
      <c r="BP90" s="37">
        <f t="shared" si="367"/>
        <v>311779.58600000001</v>
      </c>
      <c r="BQ90" s="37">
        <f t="shared" si="381"/>
        <v>0</v>
      </c>
      <c r="BR90" s="37">
        <f t="shared" si="368"/>
        <v>311779.58600000001</v>
      </c>
      <c r="BS90" s="35">
        <f t="shared" ref="BS90:BU90" si="382">BS114+BS121+BS124</f>
        <v>0</v>
      </c>
      <c r="BT90" s="37">
        <f t="shared" si="369"/>
        <v>311779.58600000001</v>
      </c>
      <c r="BU90" s="35">
        <f t="shared" si="382"/>
        <v>0</v>
      </c>
      <c r="BV90" s="37">
        <f t="shared" si="370"/>
        <v>311779.58600000001</v>
      </c>
      <c r="BW90" s="37">
        <f t="shared" ref="BW90" si="383">BW114+BW121+BW124</f>
        <v>0</v>
      </c>
      <c r="BX90" s="35">
        <f t="shared" si="371"/>
        <v>311779.58600000001</v>
      </c>
      <c r="BY90" s="31"/>
      <c r="BZ90" s="24"/>
      <c r="CA90" s="11"/>
    </row>
    <row r="91" spans="1:79" x14ac:dyDescent="0.3">
      <c r="A91" s="1"/>
      <c r="B91" s="59" t="s">
        <v>19</v>
      </c>
      <c r="C91" s="6"/>
      <c r="D91" s="36">
        <f>D125</f>
        <v>107290.7</v>
      </c>
      <c r="E91" s="37">
        <f>E125</f>
        <v>0</v>
      </c>
      <c r="F91" s="37">
        <f t="shared" si="0"/>
        <v>107290.7</v>
      </c>
      <c r="G91" s="37">
        <f>G125</f>
        <v>0</v>
      </c>
      <c r="H91" s="37">
        <f t="shared" si="339"/>
        <v>107290.7</v>
      </c>
      <c r="I91" s="37">
        <f>I125</f>
        <v>0</v>
      </c>
      <c r="J91" s="37">
        <f t="shared" si="340"/>
        <v>107290.7</v>
      </c>
      <c r="K91" s="37">
        <f>K125</f>
        <v>0</v>
      </c>
      <c r="L91" s="37">
        <f t="shared" si="341"/>
        <v>107290.7</v>
      </c>
      <c r="M91" s="37">
        <f>M125</f>
        <v>0</v>
      </c>
      <c r="N91" s="37">
        <f t="shared" si="342"/>
        <v>107290.7</v>
      </c>
      <c r="O91" s="37">
        <f>O125</f>
        <v>0</v>
      </c>
      <c r="P91" s="37">
        <f t="shared" si="343"/>
        <v>107290.7</v>
      </c>
      <c r="Q91" s="37">
        <f>Q125</f>
        <v>0</v>
      </c>
      <c r="R91" s="37">
        <f t="shared" si="344"/>
        <v>107290.7</v>
      </c>
      <c r="S91" s="37">
        <f>S125</f>
        <v>0</v>
      </c>
      <c r="T91" s="37">
        <f t="shared" si="345"/>
        <v>107290.7</v>
      </c>
      <c r="U91" s="37">
        <f>U125</f>
        <v>0</v>
      </c>
      <c r="V91" s="37">
        <f t="shared" si="346"/>
        <v>107290.7</v>
      </c>
      <c r="W91" s="37">
        <f>W125</f>
        <v>0</v>
      </c>
      <c r="X91" s="37">
        <f t="shared" si="347"/>
        <v>107290.7</v>
      </c>
      <c r="Y91" s="37">
        <f>Y125</f>
        <v>0</v>
      </c>
      <c r="Z91" s="37">
        <f t="shared" si="348"/>
        <v>107290.7</v>
      </c>
      <c r="AA91" s="37">
        <f>AA125</f>
        <v>0</v>
      </c>
      <c r="AB91" s="37">
        <f t="shared" si="349"/>
        <v>107290.7</v>
      </c>
      <c r="AC91" s="35">
        <f>AC125</f>
        <v>0</v>
      </c>
      <c r="AD91" s="37">
        <f t="shared" si="350"/>
        <v>107290.7</v>
      </c>
      <c r="AE91" s="37">
        <f>AE125</f>
        <v>0</v>
      </c>
      <c r="AF91" s="35">
        <f t="shared" si="351"/>
        <v>107290.7</v>
      </c>
      <c r="AG91" s="37">
        <f t="shared" ref="AG91:BE91" si="384">AG125</f>
        <v>103845.8</v>
      </c>
      <c r="AH91" s="37">
        <f t="shared" ref="AH91:AJ91" si="385">AH125</f>
        <v>0</v>
      </c>
      <c r="AI91" s="37">
        <f t="shared" si="14"/>
        <v>103845.8</v>
      </c>
      <c r="AJ91" s="37">
        <f t="shared" si="385"/>
        <v>0</v>
      </c>
      <c r="AK91" s="37">
        <f t="shared" si="353"/>
        <v>103845.8</v>
      </c>
      <c r="AL91" s="37">
        <f t="shared" ref="AL91:AN91" si="386">AL125</f>
        <v>0</v>
      </c>
      <c r="AM91" s="37">
        <f t="shared" si="354"/>
        <v>103845.8</v>
      </c>
      <c r="AN91" s="37">
        <f t="shared" si="386"/>
        <v>0</v>
      </c>
      <c r="AO91" s="37">
        <f t="shared" si="355"/>
        <v>103845.8</v>
      </c>
      <c r="AP91" s="37">
        <f t="shared" ref="AP91:AR91" si="387">AP125</f>
        <v>0</v>
      </c>
      <c r="AQ91" s="37">
        <f t="shared" si="356"/>
        <v>103845.8</v>
      </c>
      <c r="AR91" s="37">
        <f t="shared" si="387"/>
        <v>0</v>
      </c>
      <c r="AS91" s="37">
        <f t="shared" si="357"/>
        <v>103845.8</v>
      </c>
      <c r="AT91" s="37">
        <f t="shared" ref="AT91:AV91" si="388">AT125</f>
        <v>0</v>
      </c>
      <c r="AU91" s="37">
        <f t="shared" si="358"/>
        <v>103845.8</v>
      </c>
      <c r="AV91" s="37">
        <f t="shared" si="388"/>
        <v>0</v>
      </c>
      <c r="AW91" s="37">
        <f t="shared" si="359"/>
        <v>103845.8</v>
      </c>
      <c r="AX91" s="35">
        <f t="shared" ref="AX91:AZ91" si="389">AX125</f>
        <v>0</v>
      </c>
      <c r="AY91" s="37">
        <f t="shared" si="360"/>
        <v>103845.8</v>
      </c>
      <c r="AZ91" s="35">
        <f t="shared" si="389"/>
        <v>0</v>
      </c>
      <c r="BA91" s="37">
        <f t="shared" si="361"/>
        <v>103845.8</v>
      </c>
      <c r="BB91" s="37">
        <f t="shared" ref="BB91" si="390">BB125</f>
        <v>0</v>
      </c>
      <c r="BC91" s="35">
        <f t="shared" si="362"/>
        <v>103845.8</v>
      </c>
      <c r="BD91" s="37">
        <f t="shared" si="384"/>
        <v>99252.7</v>
      </c>
      <c r="BE91" s="37">
        <f t="shared" si="384"/>
        <v>0</v>
      </c>
      <c r="BF91" s="37">
        <f t="shared" si="25"/>
        <v>99252.7</v>
      </c>
      <c r="BG91" s="37">
        <f t="shared" ref="BG91:BI91" si="391">BG125</f>
        <v>0</v>
      </c>
      <c r="BH91" s="37">
        <f t="shared" si="363"/>
        <v>99252.7</v>
      </c>
      <c r="BI91" s="37">
        <f t="shared" si="391"/>
        <v>0</v>
      </c>
      <c r="BJ91" s="37">
        <f t="shared" si="364"/>
        <v>99252.7</v>
      </c>
      <c r="BK91" s="37">
        <f t="shared" ref="BK91:BM91" si="392">BK125</f>
        <v>0</v>
      </c>
      <c r="BL91" s="37">
        <f t="shared" si="365"/>
        <v>99252.7</v>
      </c>
      <c r="BM91" s="37">
        <f t="shared" si="392"/>
        <v>0</v>
      </c>
      <c r="BN91" s="37">
        <f t="shared" si="366"/>
        <v>99252.7</v>
      </c>
      <c r="BO91" s="37">
        <f t="shared" ref="BO91:BQ91" si="393">BO125</f>
        <v>0</v>
      </c>
      <c r="BP91" s="37">
        <f t="shared" si="367"/>
        <v>99252.7</v>
      </c>
      <c r="BQ91" s="37">
        <f t="shared" si="393"/>
        <v>0</v>
      </c>
      <c r="BR91" s="37">
        <f t="shared" si="368"/>
        <v>99252.7</v>
      </c>
      <c r="BS91" s="35">
        <f t="shared" ref="BS91:BU91" si="394">BS125</f>
        <v>0</v>
      </c>
      <c r="BT91" s="37">
        <f t="shared" si="369"/>
        <v>99252.7</v>
      </c>
      <c r="BU91" s="35">
        <f t="shared" si="394"/>
        <v>0</v>
      </c>
      <c r="BV91" s="37">
        <f t="shared" si="370"/>
        <v>99252.7</v>
      </c>
      <c r="BW91" s="37">
        <f t="shared" ref="BW91" si="395">BW125</f>
        <v>0</v>
      </c>
      <c r="BX91" s="35">
        <f t="shared" si="371"/>
        <v>99252.7</v>
      </c>
      <c r="BY91" s="31"/>
      <c r="BZ91" s="24"/>
      <c r="CA91" s="11"/>
    </row>
    <row r="92" spans="1:79" ht="37.5" x14ac:dyDescent="0.3">
      <c r="A92" s="1"/>
      <c r="B92" s="59" t="s">
        <v>26</v>
      </c>
      <c r="C92" s="6"/>
      <c r="D92" s="36">
        <f>D115+D118</f>
        <v>1138038.3</v>
      </c>
      <c r="E92" s="37">
        <f>E115+E118+E128+E131</f>
        <v>-344676.79999999993</v>
      </c>
      <c r="F92" s="37">
        <f t="shared" si="0"/>
        <v>793361.50000000012</v>
      </c>
      <c r="G92" s="37">
        <f>G115+G118+G128+G131</f>
        <v>0</v>
      </c>
      <c r="H92" s="37">
        <f t="shared" si="339"/>
        <v>793361.50000000012</v>
      </c>
      <c r="I92" s="37">
        <f>I115+I118+I128+I131</f>
        <v>0</v>
      </c>
      <c r="J92" s="37">
        <f t="shared" si="340"/>
        <v>793361.50000000012</v>
      </c>
      <c r="K92" s="37">
        <f>K115+K118+K128+K131</f>
        <v>0</v>
      </c>
      <c r="L92" s="37">
        <f t="shared" si="341"/>
        <v>793361.50000000012</v>
      </c>
      <c r="M92" s="37">
        <f>M115+M118+M128+M131</f>
        <v>0</v>
      </c>
      <c r="N92" s="37">
        <f t="shared" si="342"/>
        <v>793361.50000000012</v>
      </c>
      <c r="O92" s="37">
        <f>O115+O118+O128+O131</f>
        <v>7274.442</v>
      </c>
      <c r="P92" s="37">
        <f t="shared" si="343"/>
        <v>800635.94200000016</v>
      </c>
      <c r="Q92" s="37">
        <f>Q115+Q118+Q128+Q131</f>
        <v>0</v>
      </c>
      <c r="R92" s="37">
        <f t="shared" si="344"/>
        <v>800635.94200000016</v>
      </c>
      <c r="S92" s="37">
        <f>S115+S118+S128+S131</f>
        <v>0</v>
      </c>
      <c r="T92" s="37">
        <f t="shared" si="345"/>
        <v>800635.94200000016</v>
      </c>
      <c r="U92" s="37">
        <f>U115+U118+U128+U131</f>
        <v>0</v>
      </c>
      <c r="V92" s="37">
        <f t="shared" si="346"/>
        <v>800635.94200000016</v>
      </c>
      <c r="W92" s="37">
        <f>W115+W118+W128+W131</f>
        <v>0</v>
      </c>
      <c r="X92" s="37">
        <f t="shared" si="347"/>
        <v>800635.94200000016</v>
      </c>
      <c r="Y92" s="37">
        <f>Y115+Y118+Y128+Y131</f>
        <v>0</v>
      </c>
      <c r="Z92" s="37">
        <f t="shared" si="348"/>
        <v>800635.94200000016</v>
      </c>
      <c r="AA92" s="37">
        <f>AA115+AA118+AA128+AA131</f>
        <v>0</v>
      </c>
      <c r="AB92" s="37">
        <f t="shared" si="349"/>
        <v>800635.94200000016</v>
      </c>
      <c r="AC92" s="35">
        <f>AC115+AC118+AC128+AC131</f>
        <v>0</v>
      </c>
      <c r="AD92" s="37">
        <f t="shared" si="350"/>
        <v>800635.94200000016</v>
      </c>
      <c r="AE92" s="37">
        <f>AE115+AE118+AE128+AE131</f>
        <v>0</v>
      </c>
      <c r="AF92" s="35">
        <f t="shared" si="351"/>
        <v>800635.94200000016</v>
      </c>
      <c r="AG92" s="37">
        <f t="shared" ref="AG92:BD92" si="396">AG115+AG118</f>
        <v>4740174.3999999994</v>
      </c>
      <c r="AH92" s="37">
        <f>AH115+AH118+AH128+AH131</f>
        <v>-250718.5</v>
      </c>
      <c r="AI92" s="37">
        <f t="shared" si="14"/>
        <v>4489455.8999999994</v>
      </c>
      <c r="AJ92" s="37">
        <f>AJ115+AJ118+AJ128+AJ131</f>
        <v>0</v>
      </c>
      <c r="AK92" s="37">
        <f t="shared" si="353"/>
        <v>4489455.8999999994</v>
      </c>
      <c r="AL92" s="37">
        <f>AL115+AL118+AL128+AL131</f>
        <v>0</v>
      </c>
      <c r="AM92" s="37">
        <f t="shared" si="354"/>
        <v>4489455.8999999994</v>
      </c>
      <c r="AN92" s="37">
        <f>AN115+AN118+AN128+AN131</f>
        <v>0</v>
      </c>
      <c r="AO92" s="37">
        <f t="shared" si="355"/>
        <v>4489455.8999999994</v>
      </c>
      <c r="AP92" s="37">
        <f>AP115+AP118+AP128+AP131</f>
        <v>-120158.099</v>
      </c>
      <c r="AQ92" s="37">
        <f t="shared" si="356"/>
        <v>4369297.800999999</v>
      </c>
      <c r="AR92" s="37">
        <f>AR115+AR118+AR128+AR131</f>
        <v>0</v>
      </c>
      <c r="AS92" s="37">
        <f t="shared" si="357"/>
        <v>4369297.800999999</v>
      </c>
      <c r="AT92" s="37">
        <f>AT115+AT118+AT128+AT131</f>
        <v>0</v>
      </c>
      <c r="AU92" s="37">
        <f t="shared" si="358"/>
        <v>4369297.800999999</v>
      </c>
      <c r="AV92" s="37">
        <f>AV115+AV118+AV128+AV131</f>
        <v>0</v>
      </c>
      <c r="AW92" s="37">
        <f t="shared" si="359"/>
        <v>4369297.800999999</v>
      </c>
      <c r="AX92" s="35">
        <f>AX115+AX118+AX128+AX131</f>
        <v>0</v>
      </c>
      <c r="AY92" s="37">
        <f t="shared" si="360"/>
        <v>4369297.800999999</v>
      </c>
      <c r="AZ92" s="35">
        <f>AZ115+AZ118+AZ128+AZ131</f>
        <v>0</v>
      </c>
      <c r="BA92" s="37">
        <f t="shared" si="361"/>
        <v>4369297.800999999</v>
      </c>
      <c r="BB92" s="37">
        <f>BB115+BB118+BB128+BB131</f>
        <v>0</v>
      </c>
      <c r="BC92" s="35">
        <f t="shared" si="362"/>
        <v>4369297.800999999</v>
      </c>
      <c r="BD92" s="37">
        <f t="shared" si="396"/>
        <v>0</v>
      </c>
      <c r="BE92" s="37">
        <f>BE115+BE118+BE128+BE131</f>
        <v>0</v>
      </c>
      <c r="BF92" s="37">
        <f t="shared" si="25"/>
        <v>0</v>
      </c>
      <c r="BG92" s="37">
        <f>BG115+BG118+BG128+BG131</f>
        <v>0</v>
      </c>
      <c r="BH92" s="37">
        <f t="shared" si="363"/>
        <v>0</v>
      </c>
      <c r="BI92" s="37">
        <f>BI115+BI118+BI128+BI131</f>
        <v>0</v>
      </c>
      <c r="BJ92" s="37">
        <f t="shared" si="364"/>
        <v>0</v>
      </c>
      <c r="BK92" s="37">
        <f>BK115+BK118+BK128+BK131</f>
        <v>0</v>
      </c>
      <c r="BL92" s="37">
        <f t="shared" si="365"/>
        <v>0</v>
      </c>
      <c r="BM92" s="37">
        <f>BM115+BM118+BM128+BM131</f>
        <v>0</v>
      </c>
      <c r="BN92" s="37">
        <f t="shared" si="366"/>
        <v>0</v>
      </c>
      <c r="BO92" s="37">
        <f>BO115+BO118+BO128+BO131</f>
        <v>0</v>
      </c>
      <c r="BP92" s="37">
        <f t="shared" si="367"/>
        <v>0</v>
      </c>
      <c r="BQ92" s="37">
        <f>BQ115+BQ118+BQ128+BQ131</f>
        <v>0</v>
      </c>
      <c r="BR92" s="37">
        <f t="shared" si="368"/>
        <v>0</v>
      </c>
      <c r="BS92" s="35">
        <f>BS115+BS118+BS128+BS131</f>
        <v>0</v>
      </c>
      <c r="BT92" s="37">
        <f t="shared" si="369"/>
        <v>0</v>
      </c>
      <c r="BU92" s="35">
        <f>BU115+BU118+BU128+BU131</f>
        <v>0</v>
      </c>
      <c r="BV92" s="37">
        <f t="shared" si="370"/>
        <v>0</v>
      </c>
      <c r="BW92" s="37">
        <f>BW115+BW118+BW128+BW131</f>
        <v>0</v>
      </c>
      <c r="BX92" s="35">
        <f t="shared" si="371"/>
        <v>0</v>
      </c>
      <c r="BY92" s="31"/>
      <c r="BZ92" s="24"/>
      <c r="CA92" s="11"/>
    </row>
    <row r="93" spans="1:79" ht="56.25" x14ac:dyDescent="0.3">
      <c r="A93" s="128" t="s">
        <v>135</v>
      </c>
      <c r="B93" s="126" t="s">
        <v>92</v>
      </c>
      <c r="C93" s="6" t="s">
        <v>32</v>
      </c>
      <c r="D93" s="35">
        <v>0</v>
      </c>
      <c r="E93" s="35"/>
      <c r="F93" s="35">
        <f t="shared" si="0"/>
        <v>0</v>
      </c>
      <c r="G93" s="35"/>
      <c r="H93" s="35">
        <f t="shared" si="339"/>
        <v>0</v>
      </c>
      <c r="I93" s="35"/>
      <c r="J93" s="35">
        <f t="shared" si="340"/>
        <v>0</v>
      </c>
      <c r="K93" s="35"/>
      <c r="L93" s="35">
        <f t="shared" si="341"/>
        <v>0</v>
      </c>
      <c r="M93" s="35"/>
      <c r="N93" s="35">
        <f t="shared" si="342"/>
        <v>0</v>
      </c>
      <c r="O93" s="78"/>
      <c r="P93" s="35">
        <f t="shared" si="343"/>
        <v>0</v>
      </c>
      <c r="Q93" s="35"/>
      <c r="R93" s="35">
        <f t="shared" si="344"/>
        <v>0</v>
      </c>
      <c r="S93" s="35"/>
      <c r="T93" s="35">
        <f t="shared" si="345"/>
        <v>0</v>
      </c>
      <c r="U93" s="35"/>
      <c r="V93" s="35">
        <f t="shared" si="346"/>
        <v>0</v>
      </c>
      <c r="W93" s="35"/>
      <c r="X93" s="35">
        <f t="shared" si="347"/>
        <v>0</v>
      </c>
      <c r="Y93" s="35"/>
      <c r="Z93" s="35">
        <f t="shared" si="348"/>
        <v>0</v>
      </c>
      <c r="AA93" s="35"/>
      <c r="AB93" s="35">
        <f t="shared" si="349"/>
        <v>0</v>
      </c>
      <c r="AC93" s="35"/>
      <c r="AD93" s="35">
        <f t="shared" si="350"/>
        <v>0</v>
      </c>
      <c r="AE93" s="46"/>
      <c r="AF93" s="35">
        <f t="shared" si="351"/>
        <v>0</v>
      </c>
      <c r="AG93" s="35">
        <v>80479</v>
      </c>
      <c r="AH93" s="35"/>
      <c r="AI93" s="35">
        <f t="shared" si="14"/>
        <v>80479</v>
      </c>
      <c r="AJ93" s="35">
        <v>-80479</v>
      </c>
      <c r="AK93" s="35">
        <f t="shared" si="353"/>
        <v>0</v>
      </c>
      <c r="AL93" s="35"/>
      <c r="AM93" s="35">
        <f t="shared" si="354"/>
        <v>0</v>
      </c>
      <c r="AN93" s="35"/>
      <c r="AO93" s="35">
        <f t="shared" si="355"/>
        <v>0</v>
      </c>
      <c r="AP93" s="35"/>
      <c r="AQ93" s="35">
        <f t="shared" si="356"/>
        <v>0</v>
      </c>
      <c r="AR93" s="35"/>
      <c r="AS93" s="35">
        <f t="shared" si="357"/>
        <v>0</v>
      </c>
      <c r="AT93" s="35"/>
      <c r="AU93" s="35">
        <f t="shared" si="358"/>
        <v>0</v>
      </c>
      <c r="AV93" s="35"/>
      <c r="AW93" s="35">
        <f t="shared" si="359"/>
        <v>0</v>
      </c>
      <c r="AX93" s="35">
        <v>99683.152000000002</v>
      </c>
      <c r="AY93" s="35">
        <f t="shared" si="360"/>
        <v>99683.152000000002</v>
      </c>
      <c r="AZ93" s="35"/>
      <c r="BA93" s="35">
        <f t="shared" si="361"/>
        <v>99683.152000000002</v>
      </c>
      <c r="BB93" s="46"/>
      <c r="BC93" s="35">
        <f t="shared" si="362"/>
        <v>99683.152000000002</v>
      </c>
      <c r="BD93" s="35">
        <v>17000</v>
      </c>
      <c r="BE93" s="35"/>
      <c r="BF93" s="35">
        <f t="shared" si="25"/>
        <v>17000</v>
      </c>
      <c r="BG93" s="35">
        <v>80479</v>
      </c>
      <c r="BH93" s="35">
        <f t="shared" si="363"/>
        <v>97479</v>
      </c>
      <c r="BI93" s="35"/>
      <c r="BJ93" s="35">
        <f t="shared" si="364"/>
        <v>97479</v>
      </c>
      <c r="BK93" s="35"/>
      <c r="BL93" s="35">
        <f t="shared" si="365"/>
        <v>97479</v>
      </c>
      <c r="BM93" s="35"/>
      <c r="BN93" s="35">
        <f t="shared" si="366"/>
        <v>97479</v>
      </c>
      <c r="BO93" s="35"/>
      <c r="BP93" s="35">
        <f t="shared" si="367"/>
        <v>97479</v>
      </c>
      <c r="BQ93" s="35"/>
      <c r="BR93" s="35">
        <f t="shared" si="368"/>
        <v>97479</v>
      </c>
      <c r="BS93" s="35"/>
      <c r="BT93" s="35">
        <f t="shared" si="369"/>
        <v>97479</v>
      </c>
      <c r="BU93" s="35"/>
      <c r="BV93" s="35">
        <f t="shared" si="370"/>
        <v>97479</v>
      </c>
      <c r="BW93" s="46"/>
      <c r="BX93" s="35">
        <f t="shared" si="371"/>
        <v>97479</v>
      </c>
      <c r="BY93" s="29" t="s">
        <v>218</v>
      </c>
      <c r="CA93" s="11"/>
    </row>
    <row r="94" spans="1:79" ht="75" hidden="1" x14ac:dyDescent="0.3">
      <c r="A94" s="134"/>
      <c r="B94" s="127"/>
      <c r="C94" s="6" t="s">
        <v>39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78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>
        <f t="shared" si="349"/>
        <v>0</v>
      </c>
      <c r="AC94" s="35"/>
      <c r="AD94" s="35">
        <f t="shared" si="350"/>
        <v>0</v>
      </c>
      <c r="AE94" s="46"/>
      <c r="AF94" s="35">
        <f t="shared" si="351"/>
        <v>0</v>
      </c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>
        <f t="shared" si="360"/>
        <v>0</v>
      </c>
      <c r="AZ94" s="35"/>
      <c r="BA94" s="35">
        <f t="shared" si="361"/>
        <v>0</v>
      </c>
      <c r="BB94" s="46"/>
      <c r="BC94" s="35">
        <f t="shared" si="362"/>
        <v>0</v>
      </c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>
        <f t="shared" si="369"/>
        <v>0</v>
      </c>
      <c r="BU94" s="35"/>
      <c r="BV94" s="35">
        <f t="shared" si="370"/>
        <v>0</v>
      </c>
      <c r="BW94" s="46"/>
      <c r="BX94" s="35">
        <f t="shared" si="371"/>
        <v>0</v>
      </c>
      <c r="BY94" s="29" t="s">
        <v>218</v>
      </c>
      <c r="BZ94" s="23" t="s">
        <v>50</v>
      </c>
      <c r="CA94" s="11"/>
    </row>
    <row r="95" spans="1:79" ht="56.25" x14ac:dyDescent="0.3">
      <c r="A95" s="1" t="s">
        <v>136</v>
      </c>
      <c r="B95" s="59" t="s">
        <v>37</v>
      </c>
      <c r="C95" s="6" t="s">
        <v>32</v>
      </c>
      <c r="D95" s="35">
        <v>18139.8</v>
      </c>
      <c r="E95" s="35">
        <v>-6406.3429999999998</v>
      </c>
      <c r="F95" s="35">
        <f t="shared" si="0"/>
        <v>11733.456999999999</v>
      </c>
      <c r="G95" s="35"/>
      <c r="H95" s="35">
        <f t="shared" si="339"/>
        <v>11733.456999999999</v>
      </c>
      <c r="I95" s="35"/>
      <c r="J95" s="35">
        <f t="shared" si="340"/>
        <v>11733.456999999999</v>
      </c>
      <c r="K95" s="35">
        <v>-8668.4629999999997</v>
      </c>
      <c r="L95" s="35">
        <f t="shared" si="341"/>
        <v>3064.9939999999988</v>
      </c>
      <c r="M95" s="35"/>
      <c r="N95" s="35">
        <f t="shared" si="342"/>
        <v>3064.9939999999988</v>
      </c>
      <c r="O95" s="78"/>
      <c r="P95" s="35">
        <f t="shared" si="343"/>
        <v>3064.9939999999988</v>
      </c>
      <c r="Q95" s="35"/>
      <c r="R95" s="35">
        <f t="shared" si="344"/>
        <v>3064.9939999999988</v>
      </c>
      <c r="S95" s="35"/>
      <c r="T95" s="35">
        <f t="shared" si="345"/>
        <v>3064.9939999999988</v>
      </c>
      <c r="U95" s="35"/>
      <c r="V95" s="35">
        <f t="shared" si="346"/>
        <v>3064.9939999999988</v>
      </c>
      <c r="W95" s="35"/>
      <c r="X95" s="35">
        <f t="shared" si="347"/>
        <v>3064.9939999999988</v>
      </c>
      <c r="Y95" s="35"/>
      <c r="Z95" s="35">
        <f t="shared" si="348"/>
        <v>3064.9939999999988</v>
      </c>
      <c r="AA95" s="35"/>
      <c r="AB95" s="35">
        <f t="shared" si="349"/>
        <v>3064.9939999999988</v>
      </c>
      <c r="AC95" s="35"/>
      <c r="AD95" s="35">
        <f t="shared" si="350"/>
        <v>3064.9939999999988</v>
      </c>
      <c r="AE95" s="46"/>
      <c r="AF95" s="35">
        <f t="shared" si="351"/>
        <v>3064.9939999999988</v>
      </c>
      <c r="AG95" s="35">
        <v>0</v>
      </c>
      <c r="AH95" s="35"/>
      <c r="AI95" s="35">
        <f t="shared" si="14"/>
        <v>0</v>
      </c>
      <c r="AJ95" s="35"/>
      <c r="AK95" s="35">
        <f t="shared" si="353"/>
        <v>0</v>
      </c>
      <c r="AL95" s="35"/>
      <c r="AM95" s="35">
        <f t="shared" si="354"/>
        <v>0</v>
      </c>
      <c r="AN95" s="35"/>
      <c r="AO95" s="35">
        <f t="shared" si="355"/>
        <v>0</v>
      </c>
      <c r="AP95" s="35"/>
      <c r="AQ95" s="35">
        <f t="shared" si="356"/>
        <v>0</v>
      </c>
      <c r="AR95" s="35"/>
      <c r="AS95" s="35">
        <f t="shared" si="357"/>
        <v>0</v>
      </c>
      <c r="AT95" s="35"/>
      <c r="AU95" s="35">
        <f t="shared" si="358"/>
        <v>0</v>
      </c>
      <c r="AV95" s="35"/>
      <c r="AW95" s="35">
        <f t="shared" si="359"/>
        <v>0</v>
      </c>
      <c r="AX95" s="35"/>
      <c r="AY95" s="35">
        <f t="shared" si="360"/>
        <v>0</v>
      </c>
      <c r="AZ95" s="35"/>
      <c r="BA95" s="35">
        <f t="shared" si="361"/>
        <v>0</v>
      </c>
      <c r="BB95" s="46"/>
      <c r="BC95" s="35">
        <f t="shared" si="362"/>
        <v>0</v>
      </c>
      <c r="BD95" s="35">
        <v>0</v>
      </c>
      <c r="BE95" s="35"/>
      <c r="BF95" s="35">
        <f t="shared" si="25"/>
        <v>0</v>
      </c>
      <c r="BG95" s="35"/>
      <c r="BH95" s="35">
        <f t="shared" si="363"/>
        <v>0</v>
      </c>
      <c r="BI95" s="35"/>
      <c r="BJ95" s="35">
        <f t="shared" si="364"/>
        <v>0</v>
      </c>
      <c r="BK95" s="35"/>
      <c r="BL95" s="35">
        <f t="shared" si="365"/>
        <v>0</v>
      </c>
      <c r="BM95" s="35"/>
      <c r="BN95" s="35">
        <f t="shared" si="366"/>
        <v>0</v>
      </c>
      <c r="BO95" s="35"/>
      <c r="BP95" s="35">
        <f t="shared" si="367"/>
        <v>0</v>
      </c>
      <c r="BQ95" s="35"/>
      <c r="BR95" s="35">
        <f t="shared" si="368"/>
        <v>0</v>
      </c>
      <c r="BS95" s="35"/>
      <c r="BT95" s="35">
        <f t="shared" si="369"/>
        <v>0</v>
      </c>
      <c r="BU95" s="35"/>
      <c r="BV95" s="35">
        <f t="shared" si="370"/>
        <v>0</v>
      </c>
      <c r="BW95" s="46"/>
      <c r="BX95" s="35">
        <f t="shared" si="371"/>
        <v>0</v>
      </c>
      <c r="BY95" s="29" t="s">
        <v>219</v>
      </c>
      <c r="CA95" s="11"/>
    </row>
    <row r="96" spans="1:79" ht="56.25" hidden="1" x14ac:dyDescent="0.3">
      <c r="A96" s="96" t="s">
        <v>137</v>
      </c>
      <c r="B96" s="59" t="s">
        <v>91</v>
      </c>
      <c r="C96" s="6" t="s">
        <v>32</v>
      </c>
      <c r="D96" s="35">
        <v>20000</v>
      </c>
      <c r="E96" s="35">
        <v>4831.5</v>
      </c>
      <c r="F96" s="35">
        <f t="shared" si="0"/>
        <v>24831.5</v>
      </c>
      <c r="G96" s="35"/>
      <c r="H96" s="35">
        <f t="shared" si="339"/>
        <v>24831.5</v>
      </c>
      <c r="I96" s="35"/>
      <c r="J96" s="35">
        <f t="shared" si="340"/>
        <v>24831.5</v>
      </c>
      <c r="K96" s="35"/>
      <c r="L96" s="35">
        <f t="shared" si="341"/>
        <v>24831.5</v>
      </c>
      <c r="M96" s="35"/>
      <c r="N96" s="35">
        <f t="shared" si="342"/>
        <v>24831.5</v>
      </c>
      <c r="O96" s="78"/>
      <c r="P96" s="35">
        <f t="shared" si="343"/>
        <v>24831.5</v>
      </c>
      <c r="Q96" s="35"/>
      <c r="R96" s="35">
        <f t="shared" si="344"/>
        <v>24831.5</v>
      </c>
      <c r="S96" s="35"/>
      <c r="T96" s="35">
        <f t="shared" si="345"/>
        <v>24831.5</v>
      </c>
      <c r="U96" s="35"/>
      <c r="V96" s="35">
        <f t="shared" si="346"/>
        <v>24831.5</v>
      </c>
      <c r="W96" s="35"/>
      <c r="X96" s="35">
        <f t="shared" si="347"/>
        <v>24831.5</v>
      </c>
      <c r="Y96" s="35"/>
      <c r="Z96" s="35">
        <f t="shared" si="348"/>
        <v>24831.5</v>
      </c>
      <c r="AA96" s="35">
        <f>-24831.5</f>
        <v>-24831.5</v>
      </c>
      <c r="AB96" s="35">
        <f t="shared" si="349"/>
        <v>0</v>
      </c>
      <c r="AC96" s="35">
        <v>48.59</v>
      </c>
      <c r="AD96" s="35">
        <f t="shared" si="350"/>
        <v>48.59</v>
      </c>
      <c r="AE96" s="46">
        <v>-48.59</v>
      </c>
      <c r="AF96" s="35">
        <f t="shared" si="351"/>
        <v>0</v>
      </c>
      <c r="AG96" s="35">
        <v>132806.1</v>
      </c>
      <c r="AH96" s="35">
        <v>27419.5</v>
      </c>
      <c r="AI96" s="35">
        <f t="shared" si="14"/>
        <v>160225.60000000001</v>
      </c>
      <c r="AJ96" s="35"/>
      <c r="AK96" s="35">
        <f t="shared" si="353"/>
        <v>160225.60000000001</v>
      </c>
      <c r="AL96" s="35"/>
      <c r="AM96" s="35">
        <f t="shared" si="354"/>
        <v>160225.60000000001</v>
      </c>
      <c r="AN96" s="35"/>
      <c r="AO96" s="35">
        <f t="shared" si="355"/>
        <v>160225.60000000001</v>
      </c>
      <c r="AP96" s="35"/>
      <c r="AQ96" s="35">
        <f t="shared" si="356"/>
        <v>160225.60000000001</v>
      </c>
      <c r="AR96" s="35"/>
      <c r="AS96" s="35">
        <f t="shared" si="357"/>
        <v>160225.60000000001</v>
      </c>
      <c r="AT96" s="35"/>
      <c r="AU96" s="35">
        <f t="shared" si="358"/>
        <v>160225.60000000001</v>
      </c>
      <c r="AV96" s="35"/>
      <c r="AW96" s="35">
        <f t="shared" si="359"/>
        <v>160225.60000000001</v>
      </c>
      <c r="AX96" s="35">
        <f>-160225.6</f>
        <v>-160225.60000000001</v>
      </c>
      <c r="AY96" s="35">
        <f t="shared" si="360"/>
        <v>0</v>
      </c>
      <c r="AZ96" s="35">
        <v>37619.726999999999</v>
      </c>
      <c r="BA96" s="35">
        <f t="shared" si="361"/>
        <v>37619.726999999999</v>
      </c>
      <c r="BB96" s="46">
        <v>-37619.726999999999</v>
      </c>
      <c r="BC96" s="35">
        <f t="shared" si="362"/>
        <v>0</v>
      </c>
      <c r="BD96" s="35">
        <v>0</v>
      </c>
      <c r="BE96" s="35"/>
      <c r="BF96" s="35">
        <f t="shared" si="25"/>
        <v>0</v>
      </c>
      <c r="BG96" s="35"/>
      <c r="BH96" s="35">
        <f t="shared" si="363"/>
        <v>0</v>
      </c>
      <c r="BI96" s="35"/>
      <c r="BJ96" s="35">
        <f t="shared" si="364"/>
        <v>0</v>
      </c>
      <c r="BK96" s="35"/>
      <c r="BL96" s="35">
        <f t="shared" si="365"/>
        <v>0</v>
      </c>
      <c r="BM96" s="35"/>
      <c r="BN96" s="35">
        <f t="shared" si="366"/>
        <v>0</v>
      </c>
      <c r="BO96" s="35"/>
      <c r="BP96" s="35">
        <f t="shared" si="367"/>
        <v>0</v>
      </c>
      <c r="BQ96" s="35"/>
      <c r="BR96" s="35">
        <f t="shared" si="368"/>
        <v>0</v>
      </c>
      <c r="BS96" s="35"/>
      <c r="BT96" s="35">
        <f t="shared" si="369"/>
        <v>0</v>
      </c>
      <c r="BU96" s="35"/>
      <c r="BV96" s="35">
        <f t="shared" si="370"/>
        <v>0</v>
      </c>
      <c r="BW96" s="46"/>
      <c r="BX96" s="35">
        <f t="shared" si="371"/>
        <v>0</v>
      </c>
      <c r="BY96" s="29" t="s">
        <v>220</v>
      </c>
      <c r="BZ96" s="23" t="s">
        <v>50</v>
      </c>
      <c r="CA96" s="11"/>
    </row>
    <row r="97" spans="1:79" ht="75" x14ac:dyDescent="0.3">
      <c r="A97" s="1" t="s">
        <v>137</v>
      </c>
      <c r="B97" s="59" t="s">
        <v>91</v>
      </c>
      <c r="C97" s="6" t="s">
        <v>39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78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>
        <v>48.59</v>
      </c>
      <c r="AB97" s="35">
        <f t="shared" si="349"/>
        <v>48.59</v>
      </c>
      <c r="AC97" s="35">
        <v>-48.59</v>
      </c>
      <c r="AD97" s="35">
        <f t="shared" si="350"/>
        <v>0</v>
      </c>
      <c r="AE97" s="46">
        <v>48.59</v>
      </c>
      <c r="AF97" s="35">
        <f t="shared" si="351"/>
        <v>48.59</v>
      </c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>
        <v>37619.726999999999</v>
      </c>
      <c r="AY97" s="35">
        <f t="shared" si="360"/>
        <v>37619.726999999999</v>
      </c>
      <c r="AZ97" s="35">
        <v>-37619.726999999999</v>
      </c>
      <c r="BA97" s="35">
        <f t="shared" si="361"/>
        <v>0</v>
      </c>
      <c r="BB97" s="46">
        <v>37619.726999999999</v>
      </c>
      <c r="BC97" s="35">
        <f t="shared" si="362"/>
        <v>37619.726999999999</v>
      </c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>
        <f t="shared" si="369"/>
        <v>0</v>
      </c>
      <c r="BU97" s="35"/>
      <c r="BV97" s="35">
        <f t="shared" si="370"/>
        <v>0</v>
      </c>
      <c r="BW97" s="46"/>
      <c r="BX97" s="35">
        <f t="shared" si="371"/>
        <v>0</v>
      </c>
      <c r="BY97" s="29" t="s">
        <v>220</v>
      </c>
      <c r="CA97" s="11"/>
    </row>
    <row r="98" spans="1:79" ht="56.25" x14ac:dyDescent="0.3">
      <c r="A98" s="1" t="s">
        <v>138</v>
      </c>
      <c r="B98" s="59" t="s">
        <v>93</v>
      </c>
      <c r="C98" s="6" t="s">
        <v>32</v>
      </c>
      <c r="D98" s="35">
        <v>2093</v>
      </c>
      <c r="E98" s="35"/>
      <c r="F98" s="35">
        <f t="shared" si="0"/>
        <v>2093</v>
      </c>
      <c r="G98" s="35"/>
      <c r="H98" s="35">
        <f t="shared" si="339"/>
        <v>2093</v>
      </c>
      <c r="I98" s="35"/>
      <c r="J98" s="35">
        <f t="shared" si="340"/>
        <v>2093</v>
      </c>
      <c r="K98" s="35"/>
      <c r="L98" s="35">
        <f t="shared" si="341"/>
        <v>2093</v>
      </c>
      <c r="M98" s="35"/>
      <c r="N98" s="35">
        <f t="shared" si="342"/>
        <v>2093</v>
      </c>
      <c r="O98" s="78"/>
      <c r="P98" s="35">
        <f t="shared" si="343"/>
        <v>2093</v>
      </c>
      <c r="Q98" s="35"/>
      <c r="R98" s="35">
        <f t="shared" si="344"/>
        <v>2093</v>
      </c>
      <c r="S98" s="35"/>
      <c r="T98" s="35">
        <f t="shared" si="345"/>
        <v>2093</v>
      </c>
      <c r="U98" s="35"/>
      <c r="V98" s="35">
        <f t="shared" si="346"/>
        <v>2093</v>
      </c>
      <c r="W98" s="35"/>
      <c r="X98" s="35">
        <f t="shared" si="347"/>
        <v>2093</v>
      </c>
      <c r="Y98" s="35"/>
      <c r="Z98" s="35">
        <f t="shared" si="348"/>
        <v>2093</v>
      </c>
      <c r="AA98" s="35"/>
      <c r="AB98" s="35">
        <f t="shared" si="349"/>
        <v>2093</v>
      </c>
      <c r="AC98" s="35"/>
      <c r="AD98" s="35">
        <f t="shared" si="350"/>
        <v>2093</v>
      </c>
      <c r="AE98" s="46"/>
      <c r="AF98" s="35">
        <f t="shared" si="351"/>
        <v>2093</v>
      </c>
      <c r="AG98" s="35">
        <v>38895</v>
      </c>
      <c r="AH98" s="35">
        <v>-38895</v>
      </c>
      <c r="AI98" s="35">
        <f t="shared" si="14"/>
        <v>0</v>
      </c>
      <c r="AJ98" s="35"/>
      <c r="AK98" s="35">
        <f t="shared" si="353"/>
        <v>0</v>
      </c>
      <c r="AL98" s="35"/>
      <c r="AM98" s="35">
        <f t="shared" si="354"/>
        <v>0</v>
      </c>
      <c r="AN98" s="35"/>
      <c r="AO98" s="35">
        <f t="shared" si="355"/>
        <v>0</v>
      </c>
      <c r="AP98" s="35"/>
      <c r="AQ98" s="35">
        <f t="shared" si="356"/>
        <v>0</v>
      </c>
      <c r="AR98" s="35"/>
      <c r="AS98" s="35">
        <f t="shared" si="357"/>
        <v>0</v>
      </c>
      <c r="AT98" s="35"/>
      <c r="AU98" s="35">
        <f t="shared" si="358"/>
        <v>0</v>
      </c>
      <c r="AV98" s="35"/>
      <c r="AW98" s="35">
        <f t="shared" si="359"/>
        <v>0</v>
      </c>
      <c r="AX98" s="35"/>
      <c r="AY98" s="35">
        <f t="shared" si="360"/>
        <v>0</v>
      </c>
      <c r="AZ98" s="35"/>
      <c r="BA98" s="35">
        <f t="shared" si="361"/>
        <v>0</v>
      </c>
      <c r="BB98" s="46"/>
      <c r="BC98" s="35">
        <f t="shared" si="362"/>
        <v>0</v>
      </c>
      <c r="BD98" s="35">
        <v>0</v>
      </c>
      <c r="BE98" s="35"/>
      <c r="BF98" s="35">
        <f t="shared" si="25"/>
        <v>0</v>
      </c>
      <c r="BG98" s="35"/>
      <c r="BH98" s="35">
        <f t="shared" si="363"/>
        <v>0</v>
      </c>
      <c r="BI98" s="35"/>
      <c r="BJ98" s="35">
        <f t="shared" si="364"/>
        <v>0</v>
      </c>
      <c r="BK98" s="35"/>
      <c r="BL98" s="35">
        <f t="shared" si="365"/>
        <v>0</v>
      </c>
      <c r="BM98" s="35"/>
      <c r="BN98" s="35">
        <f t="shared" si="366"/>
        <v>0</v>
      </c>
      <c r="BO98" s="35"/>
      <c r="BP98" s="35">
        <f t="shared" si="367"/>
        <v>0</v>
      </c>
      <c r="BQ98" s="35"/>
      <c r="BR98" s="35">
        <f t="shared" si="368"/>
        <v>0</v>
      </c>
      <c r="BS98" s="35"/>
      <c r="BT98" s="35">
        <f t="shared" si="369"/>
        <v>0</v>
      </c>
      <c r="BU98" s="35"/>
      <c r="BV98" s="35">
        <f t="shared" si="370"/>
        <v>0</v>
      </c>
      <c r="BW98" s="46"/>
      <c r="BX98" s="35">
        <f t="shared" si="371"/>
        <v>0</v>
      </c>
      <c r="BY98" s="29" t="s">
        <v>221</v>
      </c>
      <c r="CA98" s="11"/>
    </row>
    <row r="99" spans="1:79" ht="75" x14ac:dyDescent="0.3">
      <c r="A99" s="1" t="s">
        <v>139</v>
      </c>
      <c r="B99" s="59" t="s">
        <v>38</v>
      </c>
      <c r="C99" s="6" t="s">
        <v>39</v>
      </c>
      <c r="D99" s="35">
        <v>6293</v>
      </c>
      <c r="E99" s="35">
        <v>2697</v>
      </c>
      <c r="F99" s="35">
        <f t="shared" si="0"/>
        <v>8990</v>
      </c>
      <c r="G99" s="35">
        <v>-6293</v>
      </c>
      <c r="H99" s="35">
        <f t="shared" si="339"/>
        <v>2697</v>
      </c>
      <c r="I99" s="35"/>
      <c r="J99" s="35">
        <f t="shared" si="340"/>
        <v>2697</v>
      </c>
      <c r="K99" s="35"/>
      <c r="L99" s="35">
        <f t="shared" si="341"/>
        <v>2697</v>
      </c>
      <c r="M99" s="35"/>
      <c r="N99" s="35">
        <f t="shared" si="342"/>
        <v>2697</v>
      </c>
      <c r="O99" s="78"/>
      <c r="P99" s="35">
        <f t="shared" si="343"/>
        <v>2697</v>
      </c>
      <c r="Q99" s="35"/>
      <c r="R99" s="35">
        <f t="shared" si="344"/>
        <v>2697</v>
      </c>
      <c r="S99" s="35"/>
      <c r="T99" s="35">
        <f t="shared" si="345"/>
        <v>2697</v>
      </c>
      <c r="U99" s="35"/>
      <c r="V99" s="35">
        <f t="shared" si="346"/>
        <v>2697</v>
      </c>
      <c r="W99" s="35"/>
      <c r="X99" s="35">
        <f t="shared" si="347"/>
        <v>2697</v>
      </c>
      <c r="Y99" s="35"/>
      <c r="Z99" s="35">
        <f t="shared" si="348"/>
        <v>2697</v>
      </c>
      <c r="AA99" s="35"/>
      <c r="AB99" s="35">
        <f t="shared" si="349"/>
        <v>2697</v>
      </c>
      <c r="AC99" s="35"/>
      <c r="AD99" s="35">
        <f t="shared" si="350"/>
        <v>2697</v>
      </c>
      <c r="AE99" s="46"/>
      <c r="AF99" s="35">
        <f t="shared" si="351"/>
        <v>2697</v>
      </c>
      <c r="AG99" s="35">
        <v>0</v>
      </c>
      <c r="AH99" s="35"/>
      <c r="AI99" s="35">
        <f t="shared" si="14"/>
        <v>0</v>
      </c>
      <c r="AJ99" s="35">
        <v>6293</v>
      </c>
      <c r="AK99" s="35">
        <f t="shared" si="353"/>
        <v>6293</v>
      </c>
      <c r="AL99" s="35"/>
      <c r="AM99" s="35">
        <f t="shared" si="354"/>
        <v>6293</v>
      </c>
      <c r="AN99" s="35"/>
      <c r="AO99" s="35">
        <f t="shared" si="355"/>
        <v>6293</v>
      </c>
      <c r="AP99" s="35"/>
      <c r="AQ99" s="35">
        <f t="shared" si="356"/>
        <v>6293</v>
      </c>
      <c r="AR99" s="35"/>
      <c r="AS99" s="35">
        <f t="shared" si="357"/>
        <v>6293</v>
      </c>
      <c r="AT99" s="35"/>
      <c r="AU99" s="35">
        <f t="shared" si="358"/>
        <v>6293</v>
      </c>
      <c r="AV99" s="35"/>
      <c r="AW99" s="35">
        <f t="shared" si="359"/>
        <v>6293</v>
      </c>
      <c r="AX99" s="35"/>
      <c r="AY99" s="35">
        <f t="shared" si="360"/>
        <v>6293</v>
      </c>
      <c r="AZ99" s="35"/>
      <c r="BA99" s="35">
        <f t="shared" si="361"/>
        <v>6293</v>
      </c>
      <c r="BB99" s="46"/>
      <c r="BC99" s="35">
        <f t="shared" si="362"/>
        <v>6293</v>
      </c>
      <c r="BD99" s="35">
        <v>0</v>
      </c>
      <c r="BE99" s="35"/>
      <c r="BF99" s="35">
        <f t="shared" si="25"/>
        <v>0</v>
      </c>
      <c r="BG99" s="35"/>
      <c r="BH99" s="35">
        <f t="shared" si="363"/>
        <v>0</v>
      </c>
      <c r="BI99" s="35"/>
      <c r="BJ99" s="35">
        <f t="shared" si="364"/>
        <v>0</v>
      </c>
      <c r="BK99" s="35"/>
      <c r="BL99" s="35">
        <f t="shared" si="365"/>
        <v>0</v>
      </c>
      <c r="BM99" s="35"/>
      <c r="BN99" s="35">
        <f t="shared" si="366"/>
        <v>0</v>
      </c>
      <c r="BO99" s="35"/>
      <c r="BP99" s="35">
        <f t="shared" si="367"/>
        <v>0</v>
      </c>
      <c r="BQ99" s="35"/>
      <c r="BR99" s="35">
        <f t="shared" si="368"/>
        <v>0</v>
      </c>
      <c r="BS99" s="35"/>
      <c r="BT99" s="35">
        <f t="shared" si="369"/>
        <v>0</v>
      </c>
      <c r="BU99" s="35"/>
      <c r="BV99" s="35">
        <f t="shared" si="370"/>
        <v>0</v>
      </c>
      <c r="BW99" s="46"/>
      <c r="BX99" s="35">
        <f t="shared" si="371"/>
        <v>0</v>
      </c>
      <c r="BY99" s="29" t="s">
        <v>222</v>
      </c>
      <c r="CA99" s="11"/>
    </row>
    <row r="100" spans="1:79" ht="56.25" x14ac:dyDescent="0.3">
      <c r="A100" s="1" t="s">
        <v>140</v>
      </c>
      <c r="B100" s="59" t="s">
        <v>40</v>
      </c>
      <c r="C100" s="6" t="s">
        <v>32</v>
      </c>
      <c r="D100" s="35">
        <v>9350</v>
      </c>
      <c r="E100" s="35"/>
      <c r="F100" s="35">
        <f t="shared" si="0"/>
        <v>9350</v>
      </c>
      <c r="G100" s="35"/>
      <c r="H100" s="35">
        <f t="shared" si="339"/>
        <v>9350</v>
      </c>
      <c r="I100" s="35"/>
      <c r="J100" s="35">
        <f t="shared" si="340"/>
        <v>9350</v>
      </c>
      <c r="K100" s="35"/>
      <c r="L100" s="35">
        <f t="shared" si="341"/>
        <v>9350</v>
      </c>
      <c r="M100" s="35"/>
      <c r="N100" s="35">
        <f t="shared" si="342"/>
        <v>9350</v>
      </c>
      <c r="O100" s="78">
        <v>245.98699999999999</v>
      </c>
      <c r="P100" s="35">
        <f t="shared" si="343"/>
        <v>9595.9869999999992</v>
      </c>
      <c r="Q100" s="35"/>
      <c r="R100" s="35">
        <f t="shared" si="344"/>
        <v>9595.9869999999992</v>
      </c>
      <c r="S100" s="35"/>
      <c r="T100" s="35">
        <f t="shared" si="345"/>
        <v>9595.9869999999992</v>
      </c>
      <c r="U100" s="35"/>
      <c r="V100" s="35">
        <f t="shared" si="346"/>
        <v>9595.9869999999992</v>
      </c>
      <c r="W100" s="35"/>
      <c r="X100" s="35">
        <f t="shared" si="347"/>
        <v>9595.9869999999992</v>
      </c>
      <c r="Y100" s="35"/>
      <c r="Z100" s="35">
        <f t="shared" si="348"/>
        <v>9595.9869999999992</v>
      </c>
      <c r="AA100" s="35">
        <v>-245.98699999999999</v>
      </c>
      <c r="AB100" s="35">
        <f t="shared" si="349"/>
        <v>9350</v>
      </c>
      <c r="AC100" s="35"/>
      <c r="AD100" s="35">
        <f t="shared" si="350"/>
        <v>9350</v>
      </c>
      <c r="AE100" s="46"/>
      <c r="AF100" s="35">
        <f t="shared" si="351"/>
        <v>9350</v>
      </c>
      <c r="AG100" s="35">
        <v>0</v>
      </c>
      <c r="AH100" s="35"/>
      <c r="AI100" s="35">
        <f t="shared" si="14"/>
        <v>0</v>
      </c>
      <c r="AJ100" s="35"/>
      <c r="AK100" s="35">
        <f t="shared" si="353"/>
        <v>0</v>
      </c>
      <c r="AL100" s="35"/>
      <c r="AM100" s="35">
        <f t="shared" si="354"/>
        <v>0</v>
      </c>
      <c r="AN100" s="35"/>
      <c r="AO100" s="35">
        <f t="shared" si="355"/>
        <v>0</v>
      </c>
      <c r="AP100" s="35"/>
      <c r="AQ100" s="35">
        <f t="shared" si="356"/>
        <v>0</v>
      </c>
      <c r="AR100" s="35"/>
      <c r="AS100" s="35">
        <f t="shared" si="357"/>
        <v>0</v>
      </c>
      <c r="AT100" s="35"/>
      <c r="AU100" s="35">
        <f t="shared" si="358"/>
        <v>0</v>
      </c>
      <c r="AV100" s="35"/>
      <c r="AW100" s="35">
        <f t="shared" si="359"/>
        <v>0</v>
      </c>
      <c r="AX100" s="35">
        <f>282.234+19629.054</f>
        <v>19911.288</v>
      </c>
      <c r="AY100" s="35">
        <f t="shared" si="360"/>
        <v>19911.288</v>
      </c>
      <c r="AZ100" s="35"/>
      <c r="BA100" s="35">
        <f t="shared" si="361"/>
        <v>19911.288</v>
      </c>
      <c r="BB100" s="46"/>
      <c r="BC100" s="35">
        <f t="shared" si="362"/>
        <v>19911.288</v>
      </c>
      <c r="BD100" s="35">
        <v>0</v>
      </c>
      <c r="BE100" s="35"/>
      <c r="BF100" s="35">
        <f t="shared" si="25"/>
        <v>0</v>
      </c>
      <c r="BG100" s="35"/>
      <c r="BH100" s="35">
        <f t="shared" si="363"/>
        <v>0</v>
      </c>
      <c r="BI100" s="35"/>
      <c r="BJ100" s="35">
        <f t="shared" si="364"/>
        <v>0</v>
      </c>
      <c r="BK100" s="35"/>
      <c r="BL100" s="35">
        <f t="shared" si="365"/>
        <v>0</v>
      </c>
      <c r="BM100" s="35"/>
      <c r="BN100" s="35">
        <f t="shared" si="366"/>
        <v>0</v>
      </c>
      <c r="BO100" s="35"/>
      <c r="BP100" s="35">
        <f t="shared" si="367"/>
        <v>0</v>
      </c>
      <c r="BQ100" s="35"/>
      <c r="BR100" s="35">
        <f t="shared" si="368"/>
        <v>0</v>
      </c>
      <c r="BS100" s="35"/>
      <c r="BT100" s="35">
        <f t="shared" si="369"/>
        <v>0</v>
      </c>
      <c r="BU100" s="35"/>
      <c r="BV100" s="35">
        <f t="shared" si="370"/>
        <v>0</v>
      </c>
      <c r="BW100" s="46"/>
      <c r="BX100" s="35">
        <f t="shared" si="371"/>
        <v>0</v>
      </c>
      <c r="BY100" s="29" t="s">
        <v>377</v>
      </c>
      <c r="CA100" s="11"/>
    </row>
    <row r="101" spans="1:79" ht="56.25" x14ac:dyDescent="0.3">
      <c r="A101" s="1" t="s">
        <v>141</v>
      </c>
      <c r="B101" s="59" t="s">
        <v>94</v>
      </c>
      <c r="C101" s="6" t="s">
        <v>32</v>
      </c>
      <c r="D101" s="35">
        <v>15288.6</v>
      </c>
      <c r="E101" s="35">
        <v>-15288.6</v>
      </c>
      <c r="F101" s="35">
        <f t="shared" si="0"/>
        <v>0</v>
      </c>
      <c r="G101" s="35"/>
      <c r="H101" s="35">
        <f t="shared" si="339"/>
        <v>0</v>
      </c>
      <c r="I101" s="35"/>
      <c r="J101" s="35">
        <f t="shared" si="340"/>
        <v>0</v>
      </c>
      <c r="K101" s="35"/>
      <c r="L101" s="35">
        <f t="shared" si="341"/>
        <v>0</v>
      </c>
      <c r="M101" s="35"/>
      <c r="N101" s="35">
        <f t="shared" si="342"/>
        <v>0</v>
      </c>
      <c r="O101" s="78"/>
      <c r="P101" s="35">
        <f t="shared" si="343"/>
        <v>0</v>
      </c>
      <c r="Q101" s="35"/>
      <c r="R101" s="35">
        <f t="shared" si="344"/>
        <v>0</v>
      </c>
      <c r="S101" s="35"/>
      <c r="T101" s="35">
        <f t="shared" si="345"/>
        <v>0</v>
      </c>
      <c r="U101" s="35"/>
      <c r="V101" s="35">
        <f t="shared" si="346"/>
        <v>0</v>
      </c>
      <c r="W101" s="35"/>
      <c r="X101" s="35">
        <f t="shared" si="347"/>
        <v>0</v>
      </c>
      <c r="Y101" s="35"/>
      <c r="Z101" s="35">
        <f t="shared" si="348"/>
        <v>0</v>
      </c>
      <c r="AA101" s="35"/>
      <c r="AB101" s="35">
        <f t="shared" si="349"/>
        <v>0</v>
      </c>
      <c r="AC101" s="35"/>
      <c r="AD101" s="35">
        <f t="shared" si="350"/>
        <v>0</v>
      </c>
      <c r="AE101" s="46"/>
      <c r="AF101" s="35">
        <f t="shared" si="351"/>
        <v>0</v>
      </c>
      <c r="AG101" s="35">
        <v>100597.4</v>
      </c>
      <c r="AH101" s="35">
        <v>21932.6</v>
      </c>
      <c r="AI101" s="35">
        <f t="shared" si="14"/>
        <v>122530</v>
      </c>
      <c r="AJ101" s="35">
        <v>-30245.838</v>
      </c>
      <c r="AK101" s="35">
        <f t="shared" si="353"/>
        <v>92284.161999999997</v>
      </c>
      <c r="AL101" s="35"/>
      <c r="AM101" s="35">
        <f t="shared" si="354"/>
        <v>92284.161999999997</v>
      </c>
      <c r="AN101" s="35"/>
      <c r="AO101" s="35">
        <f t="shared" si="355"/>
        <v>92284.161999999997</v>
      </c>
      <c r="AP101" s="35"/>
      <c r="AQ101" s="35">
        <f t="shared" si="356"/>
        <v>92284.161999999997</v>
      </c>
      <c r="AR101" s="35"/>
      <c r="AS101" s="35">
        <f t="shared" si="357"/>
        <v>92284.161999999997</v>
      </c>
      <c r="AT101" s="35">
        <v>-35084.171999999999</v>
      </c>
      <c r="AU101" s="35">
        <f t="shared" si="358"/>
        <v>57199.99</v>
      </c>
      <c r="AV101" s="35"/>
      <c r="AW101" s="35">
        <f t="shared" si="359"/>
        <v>57199.99</v>
      </c>
      <c r="AX101" s="35"/>
      <c r="AY101" s="35">
        <f t="shared" si="360"/>
        <v>57199.99</v>
      </c>
      <c r="AZ101" s="35"/>
      <c r="BA101" s="35">
        <f t="shared" si="361"/>
        <v>57199.99</v>
      </c>
      <c r="BB101" s="46"/>
      <c r="BC101" s="35">
        <f t="shared" si="362"/>
        <v>57199.99</v>
      </c>
      <c r="BD101" s="35">
        <v>37000</v>
      </c>
      <c r="BE101" s="35"/>
      <c r="BF101" s="35">
        <f t="shared" si="25"/>
        <v>37000</v>
      </c>
      <c r="BG101" s="35">
        <v>30245.838</v>
      </c>
      <c r="BH101" s="35">
        <f t="shared" si="363"/>
        <v>67245.838000000003</v>
      </c>
      <c r="BI101" s="35"/>
      <c r="BJ101" s="35">
        <f t="shared" si="364"/>
        <v>67245.838000000003</v>
      </c>
      <c r="BK101" s="35"/>
      <c r="BL101" s="35">
        <f t="shared" si="365"/>
        <v>67245.838000000003</v>
      </c>
      <c r="BM101" s="35"/>
      <c r="BN101" s="35">
        <f t="shared" si="366"/>
        <v>67245.838000000003</v>
      </c>
      <c r="BO101" s="35"/>
      <c r="BP101" s="35">
        <f t="shared" si="367"/>
        <v>67245.838000000003</v>
      </c>
      <c r="BQ101" s="35">
        <v>35084.171999999999</v>
      </c>
      <c r="BR101" s="35">
        <f t="shared" si="368"/>
        <v>102330.01000000001</v>
      </c>
      <c r="BS101" s="35"/>
      <c r="BT101" s="35">
        <f t="shared" si="369"/>
        <v>102330.01000000001</v>
      </c>
      <c r="BU101" s="35"/>
      <c r="BV101" s="35">
        <f t="shared" si="370"/>
        <v>102330.01000000001</v>
      </c>
      <c r="BW101" s="46"/>
      <c r="BX101" s="35">
        <f t="shared" si="371"/>
        <v>102330.01000000001</v>
      </c>
      <c r="BY101" s="29" t="s">
        <v>223</v>
      </c>
      <c r="CA101" s="11"/>
    </row>
    <row r="102" spans="1:79" ht="56.25" x14ac:dyDescent="0.3">
      <c r="A102" s="128" t="s">
        <v>142</v>
      </c>
      <c r="B102" s="126" t="s">
        <v>95</v>
      </c>
      <c r="C102" s="6" t="s">
        <v>32</v>
      </c>
      <c r="D102" s="35">
        <v>14760.4</v>
      </c>
      <c r="E102" s="35"/>
      <c r="F102" s="35">
        <f t="shared" si="0"/>
        <v>14760.4</v>
      </c>
      <c r="G102" s="35">
        <v>25454.12</v>
      </c>
      <c r="H102" s="35">
        <f t="shared" si="339"/>
        <v>40214.519999999997</v>
      </c>
      <c r="I102" s="35">
        <v>-685.54</v>
      </c>
      <c r="J102" s="35">
        <f t="shared" si="340"/>
        <v>39528.979999999996</v>
      </c>
      <c r="K102" s="35"/>
      <c r="L102" s="35">
        <f t="shared" si="341"/>
        <v>39528.979999999996</v>
      </c>
      <c r="M102" s="35"/>
      <c r="N102" s="35">
        <f t="shared" si="342"/>
        <v>39528.979999999996</v>
      </c>
      <c r="O102" s="78"/>
      <c r="P102" s="35">
        <f t="shared" si="343"/>
        <v>39528.979999999996</v>
      </c>
      <c r="Q102" s="35"/>
      <c r="R102" s="35">
        <f t="shared" si="344"/>
        <v>39528.979999999996</v>
      </c>
      <c r="S102" s="35"/>
      <c r="T102" s="35">
        <f t="shared" si="345"/>
        <v>39528.979999999996</v>
      </c>
      <c r="U102" s="35"/>
      <c r="V102" s="35">
        <f t="shared" si="346"/>
        <v>39528.979999999996</v>
      </c>
      <c r="W102" s="35"/>
      <c r="X102" s="35">
        <f t="shared" si="347"/>
        <v>39528.979999999996</v>
      </c>
      <c r="Y102" s="35"/>
      <c r="Z102" s="35">
        <f t="shared" si="348"/>
        <v>39528.979999999996</v>
      </c>
      <c r="AA102" s="35">
        <f>-34100.244</f>
        <v>-34100.243999999999</v>
      </c>
      <c r="AB102" s="35">
        <f t="shared" si="349"/>
        <v>5428.7359999999971</v>
      </c>
      <c r="AC102" s="35">
        <v>18842.655999999999</v>
      </c>
      <c r="AD102" s="35">
        <f t="shared" si="350"/>
        <v>24271.391999999996</v>
      </c>
      <c r="AE102" s="46">
        <v>-18842.655999999999</v>
      </c>
      <c r="AF102" s="35">
        <f t="shared" si="351"/>
        <v>5428.7359999999971</v>
      </c>
      <c r="AG102" s="35">
        <v>0</v>
      </c>
      <c r="AH102" s="35"/>
      <c r="AI102" s="35">
        <f t="shared" si="14"/>
        <v>0</v>
      </c>
      <c r="AJ102" s="35">
        <v>232673.386</v>
      </c>
      <c r="AK102" s="35">
        <f t="shared" si="353"/>
        <v>232673.386</v>
      </c>
      <c r="AL102" s="35"/>
      <c r="AM102" s="35">
        <f t="shared" si="354"/>
        <v>232673.386</v>
      </c>
      <c r="AN102" s="35"/>
      <c r="AO102" s="35">
        <f t="shared" si="355"/>
        <v>232673.386</v>
      </c>
      <c r="AP102" s="35"/>
      <c r="AQ102" s="35">
        <f t="shared" si="356"/>
        <v>232673.386</v>
      </c>
      <c r="AR102" s="35"/>
      <c r="AS102" s="35">
        <f t="shared" si="357"/>
        <v>232673.386</v>
      </c>
      <c r="AT102" s="35"/>
      <c r="AU102" s="35">
        <f t="shared" si="358"/>
        <v>232673.386</v>
      </c>
      <c r="AV102" s="35"/>
      <c r="AW102" s="35">
        <f t="shared" si="359"/>
        <v>232673.386</v>
      </c>
      <c r="AX102" s="35">
        <f>-232673.386</f>
        <v>-232673.386</v>
      </c>
      <c r="AY102" s="35">
        <f t="shared" si="360"/>
        <v>0</v>
      </c>
      <c r="AZ102" s="35">
        <v>43835.578000000001</v>
      </c>
      <c r="BA102" s="35">
        <f t="shared" si="361"/>
        <v>43835.578000000001</v>
      </c>
      <c r="BB102" s="46">
        <v>-43835.578000000001</v>
      </c>
      <c r="BC102" s="35">
        <f t="shared" si="362"/>
        <v>0</v>
      </c>
      <c r="BD102" s="35">
        <v>0</v>
      </c>
      <c r="BE102" s="35"/>
      <c r="BF102" s="35">
        <f t="shared" si="25"/>
        <v>0</v>
      </c>
      <c r="BG102" s="35">
        <v>20000</v>
      </c>
      <c r="BH102" s="35">
        <f t="shared" si="363"/>
        <v>20000</v>
      </c>
      <c r="BI102" s="35"/>
      <c r="BJ102" s="35">
        <f t="shared" si="364"/>
        <v>20000</v>
      </c>
      <c r="BK102" s="35"/>
      <c r="BL102" s="35">
        <f t="shared" si="365"/>
        <v>20000</v>
      </c>
      <c r="BM102" s="35"/>
      <c r="BN102" s="35">
        <f t="shared" si="366"/>
        <v>20000</v>
      </c>
      <c r="BO102" s="35"/>
      <c r="BP102" s="35">
        <f t="shared" si="367"/>
        <v>20000</v>
      </c>
      <c r="BQ102" s="35"/>
      <c r="BR102" s="35">
        <f t="shared" si="368"/>
        <v>20000</v>
      </c>
      <c r="BS102" s="35">
        <v>-20000</v>
      </c>
      <c r="BT102" s="35">
        <f t="shared" si="369"/>
        <v>0</v>
      </c>
      <c r="BU102" s="35"/>
      <c r="BV102" s="35">
        <f t="shared" si="370"/>
        <v>0</v>
      </c>
      <c r="BW102" s="46"/>
      <c r="BX102" s="35">
        <f t="shared" si="371"/>
        <v>0</v>
      </c>
      <c r="BY102" s="29" t="s">
        <v>224</v>
      </c>
      <c r="CA102" s="11"/>
    </row>
    <row r="103" spans="1:79" ht="75" x14ac:dyDescent="0.3">
      <c r="A103" s="129"/>
      <c r="B103" s="131"/>
      <c r="C103" s="6" t="s">
        <v>39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78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>
        <v>18842.655999999999</v>
      </c>
      <c r="AB103" s="35">
        <f t="shared" si="349"/>
        <v>18842.655999999999</v>
      </c>
      <c r="AC103" s="35">
        <v>-18842.655999999999</v>
      </c>
      <c r="AD103" s="35">
        <f t="shared" si="350"/>
        <v>0</v>
      </c>
      <c r="AE103" s="46">
        <v>18842.655999999999</v>
      </c>
      <c r="AF103" s="35">
        <f t="shared" si="351"/>
        <v>18842.655999999999</v>
      </c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>
        <v>43835.578000000001</v>
      </c>
      <c r="AY103" s="35">
        <f t="shared" si="360"/>
        <v>43835.578000000001</v>
      </c>
      <c r="AZ103" s="35">
        <v>-43835.578000000001</v>
      </c>
      <c r="BA103" s="35">
        <f t="shared" si="361"/>
        <v>0</v>
      </c>
      <c r="BB103" s="46">
        <v>43835.578000000001</v>
      </c>
      <c r="BC103" s="35">
        <f t="shared" si="362"/>
        <v>43835.578000000001</v>
      </c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>
        <f t="shared" si="369"/>
        <v>0</v>
      </c>
      <c r="BU103" s="35"/>
      <c r="BV103" s="35">
        <f t="shared" si="370"/>
        <v>0</v>
      </c>
      <c r="BW103" s="46"/>
      <c r="BX103" s="35">
        <f t="shared" si="371"/>
        <v>0</v>
      </c>
      <c r="BY103" s="29" t="s">
        <v>224</v>
      </c>
      <c r="CA103" s="11"/>
    </row>
    <row r="104" spans="1:79" ht="56.25" x14ac:dyDescent="0.3">
      <c r="A104" s="1" t="s">
        <v>143</v>
      </c>
      <c r="B104" s="59" t="s">
        <v>31</v>
      </c>
      <c r="C104" s="6" t="s">
        <v>32</v>
      </c>
      <c r="D104" s="35">
        <v>110724.5</v>
      </c>
      <c r="E104" s="35"/>
      <c r="F104" s="35">
        <f t="shared" si="0"/>
        <v>110724.5</v>
      </c>
      <c r="G104" s="35">
        <v>-60759.125999999997</v>
      </c>
      <c r="H104" s="35">
        <f t="shared" si="339"/>
        <v>49965.374000000003</v>
      </c>
      <c r="I104" s="35"/>
      <c r="J104" s="35">
        <f t="shared" si="340"/>
        <v>49965.374000000003</v>
      </c>
      <c r="K104" s="35"/>
      <c r="L104" s="35">
        <f t="shared" si="341"/>
        <v>49965.374000000003</v>
      </c>
      <c r="M104" s="35"/>
      <c r="N104" s="35">
        <f t="shared" si="342"/>
        <v>49965.374000000003</v>
      </c>
      <c r="O104" s="78"/>
      <c r="P104" s="35">
        <f t="shared" si="343"/>
        <v>49965.374000000003</v>
      </c>
      <c r="Q104" s="35"/>
      <c r="R104" s="35">
        <f t="shared" si="344"/>
        <v>49965.374000000003</v>
      </c>
      <c r="S104" s="35"/>
      <c r="T104" s="35">
        <f t="shared" si="345"/>
        <v>49965.374000000003</v>
      </c>
      <c r="U104" s="35"/>
      <c r="V104" s="35">
        <f t="shared" si="346"/>
        <v>49965.374000000003</v>
      </c>
      <c r="W104" s="35"/>
      <c r="X104" s="35">
        <f t="shared" si="347"/>
        <v>49965.374000000003</v>
      </c>
      <c r="Y104" s="35"/>
      <c r="Z104" s="35">
        <f t="shared" si="348"/>
        <v>49965.374000000003</v>
      </c>
      <c r="AA104" s="35"/>
      <c r="AB104" s="35">
        <f t="shared" si="349"/>
        <v>49965.374000000003</v>
      </c>
      <c r="AC104" s="35"/>
      <c r="AD104" s="35">
        <f t="shared" si="350"/>
        <v>49965.374000000003</v>
      </c>
      <c r="AE104" s="46"/>
      <c r="AF104" s="35">
        <f t="shared" si="351"/>
        <v>49965.374000000003</v>
      </c>
      <c r="AG104" s="35">
        <v>26057.3</v>
      </c>
      <c r="AH104" s="35"/>
      <c r="AI104" s="35">
        <f t="shared" si="14"/>
        <v>26057.3</v>
      </c>
      <c r="AJ104" s="35">
        <v>-15409.605</v>
      </c>
      <c r="AK104" s="35">
        <f t="shared" si="353"/>
        <v>10647.695</v>
      </c>
      <c r="AL104" s="35"/>
      <c r="AM104" s="35">
        <f t="shared" si="354"/>
        <v>10647.695</v>
      </c>
      <c r="AN104" s="35"/>
      <c r="AO104" s="35">
        <f t="shared" si="355"/>
        <v>10647.695</v>
      </c>
      <c r="AP104" s="35"/>
      <c r="AQ104" s="35">
        <f t="shared" si="356"/>
        <v>10647.695</v>
      </c>
      <c r="AR104" s="35"/>
      <c r="AS104" s="35">
        <f t="shared" si="357"/>
        <v>10647.695</v>
      </c>
      <c r="AT104" s="35"/>
      <c r="AU104" s="35">
        <f t="shared" si="358"/>
        <v>10647.695</v>
      </c>
      <c r="AV104" s="35"/>
      <c r="AW104" s="35">
        <f t="shared" si="359"/>
        <v>10647.695</v>
      </c>
      <c r="AX104" s="35"/>
      <c r="AY104" s="35">
        <f t="shared" si="360"/>
        <v>10647.695</v>
      </c>
      <c r="AZ104" s="35"/>
      <c r="BA104" s="35">
        <f t="shared" si="361"/>
        <v>10647.695</v>
      </c>
      <c r="BB104" s="46"/>
      <c r="BC104" s="35">
        <f t="shared" si="362"/>
        <v>10647.695</v>
      </c>
      <c r="BD104" s="35">
        <v>0</v>
      </c>
      <c r="BE104" s="35"/>
      <c r="BF104" s="35">
        <f t="shared" si="25"/>
        <v>0</v>
      </c>
      <c r="BG104" s="35"/>
      <c r="BH104" s="35">
        <f t="shared" si="363"/>
        <v>0</v>
      </c>
      <c r="BI104" s="35"/>
      <c r="BJ104" s="35">
        <f t="shared" si="364"/>
        <v>0</v>
      </c>
      <c r="BK104" s="35"/>
      <c r="BL104" s="35">
        <f t="shared" si="365"/>
        <v>0</v>
      </c>
      <c r="BM104" s="35"/>
      <c r="BN104" s="35">
        <f t="shared" si="366"/>
        <v>0</v>
      </c>
      <c r="BO104" s="35"/>
      <c r="BP104" s="35">
        <f t="shared" si="367"/>
        <v>0</v>
      </c>
      <c r="BQ104" s="35"/>
      <c r="BR104" s="35">
        <f t="shared" si="368"/>
        <v>0</v>
      </c>
      <c r="BS104" s="35"/>
      <c r="BT104" s="35">
        <f t="shared" si="369"/>
        <v>0</v>
      </c>
      <c r="BU104" s="35"/>
      <c r="BV104" s="35">
        <f t="shared" si="370"/>
        <v>0</v>
      </c>
      <c r="BW104" s="46"/>
      <c r="BX104" s="35">
        <f t="shared" si="371"/>
        <v>0</v>
      </c>
      <c r="BY104" s="29" t="s">
        <v>225</v>
      </c>
      <c r="CA104" s="11"/>
    </row>
    <row r="105" spans="1:79" ht="56.25" x14ac:dyDescent="0.3">
      <c r="A105" s="128" t="s">
        <v>144</v>
      </c>
      <c r="B105" s="126" t="s">
        <v>381</v>
      </c>
      <c r="C105" s="6" t="s">
        <v>32</v>
      </c>
      <c r="D105" s="35">
        <v>4480</v>
      </c>
      <c r="E105" s="35"/>
      <c r="F105" s="35">
        <f t="shared" ref="F105:F182" si="397">D105+E105</f>
        <v>4480</v>
      </c>
      <c r="G105" s="35">
        <v>-630</v>
      </c>
      <c r="H105" s="35">
        <f t="shared" si="339"/>
        <v>3850</v>
      </c>
      <c r="I105" s="35">
        <v>630</v>
      </c>
      <c r="J105" s="35">
        <f t="shared" si="340"/>
        <v>4480</v>
      </c>
      <c r="K105" s="35"/>
      <c r="L105" s="35">
        <f t="shared" si="341"/>
        <v>4480</v>
      </c>
      <c r="M105" s="35"/>
      <c r="N105" s="35">
        <f t="shared" si="342"/>
        <v>4480</v>
      </c>
      <c r="O105" s="78"/>
      <c r="P105" s="35">
        <f t="shared" si="343"/>
        <v>4480</v>
      </c>
      <c r="Q105" s="35"/>
      <c r="R105" s="35">
        <f t="shared" si="344"/>
        <v>4480</v>
      </c>
      <c r="S105" s="35"/>
      <c r="T105" s="35">
        <f t="shared" si="345"/>
        <v>4480</v>
      </c>
      <c r="U105" s="35"/>
      <c r="V105" s="35">
        <f t="shared" si="346"/>
        <v>4480</v>
      </c>
      <c r="W105" s="35"/>
      <c r="X105" s="35">
        <f t="shared" si="347"/>
        <v>4480</v>
      </c>
      <c r="Y105" s="35"/>
      <c r="Z105" s="35">
        <f t="shared" si="348"/>
        <v>4480</v>
      </c>
      <c r="AA105" s="35">
        <v>-630</v>
      </c>
      <c r="AB105" s="35">
        <f t="shared" si="349"/>
        <v>3850</v>
      </c>
      <c r="AC105" s="35">
        <v>57.762</v>
      </c>
      <c r="AD105" s="35">
        <f t="shared" si="350"/>
        <v>3907.7620000000002</v>
      </c>
      <c r="AE105" s="46">
        <v>-57.762</v>
      </c>
      <c r="AF105" s="35">
        <f t="shared" si="351"/>
        <v>3850</v>
      </c>
      <c r="AG105" s="35">
        <v>52519.8</v>
      </c>
      <c r="AH105" s="35"/>
      <c r="AI105" s="35">
        <f t="shared" ref="AI105:AI182" si="398">AG105+AH105</f>
        <v>52519.8</v>
      </c>
      <c r="AJ105" s="35"/>
      <c r="AK105" s="35">
        <f t="shared" si="353"/>
        <v>52519.8</v>
      </c>
      <c r="AL105" s="35"/>
      <c r="AM105" s="35">
        <f t="shared" si="354"/>
        <v>52519.8</v>
      </c>
      <c r="AN105" s="35"/>
      <c r="AO105" s="35">
        <f t="shared" si="355"/>
        <v>52519.8</v>
      </c>
      <c r="AP105" s="35"/>
      <c r="AQ105" s="35">
        <f t="shared" si="356"/>
        <v>52519.8</v>
      </c>
      <c r="AR105" s="35"/>
      <c r="AS105" s="35">
        <f t="shared" si="357"/>
        <v>52519.8</v>
      </c>
      <c r="AT105" s="35"/>
      <c r="AU105" s="35">
        <f t="shared" si="358"/>
        <v>52519.8</v>
      </c>
      <c r="AV105" s="35"/>
      <c r="AW105" s="35">
        <f t="shared" si="359"/>
        <v>52519.8</v>
      </c>
      <c r="AX105" s="35">
        <v>-52519.8</v>
      </c>
      <c r="AY105" s="35">
        <f t="shared" si="360"/>
        <v>0</v>
      </c>
      <c r="AZ105" s="35">
        <v>49055.271999999997</v>
      </c>
      <c r="BA105" s="35">
        <f t="shared" si="361"/>
        <v>49055.271999999997</v>
      </c>
      <c r="BB105" s="46">
        <v>-49055.271999999997</v>
      </c>
      <c r="BC105" s="35">
        <f t="shared" si="362"/>
        <v>0</v>
      </c>
      <c r="BD105" s="35">
        <v>0</v>
      </c>
      <c r="BE105" s="35"/>
      <c r="BF105" s="35">
        <f t="shared" ref="BF105:BF182" si="399">BD105+BE105</f>
        <v>0</v>
      </c>
      <c r="BG105" s="35"/>
      <c r="BH105" s="35">
        <f t="shared" si="363"/>
        <v>0</v>
      </c>
      <c r="BI105" s="35"/>
      <c r="BJ105" s="35">
        <f t="shared" si="364"/>
        <v>0</v>
      </c>
      <c r="BK105" s="35"/>
      <c r="BL105" s="35">
        <f t="shared" si="365"/>
        <v>0</v>
      </c>
      <c r="BM105" s="35"/>
      <c r="BN105" s="35">
        <f t="shared" si="366"/>
        <v>0</v>
      </c>
      <c r="BO105" s="35"/>
      <c r="BP105" s="35">
        <f t="shared" si="367"/>
        <v>0</v>
      </c>
      <c r="BQ105" s="35"/>
      <c r="BR105" s="35">
        <f t="shared" si="368"/>
        <v>0</v>
      </c>
      <c r="BS105" s="35"/>
      <c r="BT105" s="35">
        <f t="shared" si="369"/>
        <v>0</v>
      </c>
      <c r="BU105" s="35">
        <v>12263.817999999999</v>
      </c>
      <c r="BV105" s="35">
        <f t="shared" si="370"/>
        <v>12263.817999999999</v>
      </c>
      <c r="BW105" s="46">
        <v>-12263.817999999999</v>
      </c>
      <c r="BX105" s="35">
        <f t="shared" si="371"/>
        <v>0</v>
      </c>
      <c r="BY105" s="29" t="s">
        <v>226</v>
      </c>
      <c r="CA105" s="11"/>
    </row>
    <row r="106" spans="1:79" ht="75" x14ac:dyDescent="0.3">
      <c r="A106" s="129"/>
      <c r="B106" s="131"/>
      <c r="C106" s="6" t="s">
        <v>39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78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>
        <v>57.762</v>
      </c>
      <c r="AB106" s="35">
        <f t="shared" si="349"/>
        <v>57.762</v>
      </c>
      <c r="AC106" s="35">
        <v>-57.762</v>
      </c>
      <c r="AD106" s="35">
        <f t="shared" si="350"/>
        <v>0</v>
      </c>
      <c r="AE106" s="46">
        <v>57.762</v>
      </c>
      <c r="AF106" s="35">
        <f t="shared" si="351"/>
        <v>57.762</v>
      </c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>
        <v>49055.271999999997</v>
      </c>
      <c r="AY106" s="35">
        <f t="shared" si="360"/>
        <v>49055.271999999997</v>
      </c>
      <c r="AZ106" s="35">
        <v>-49055.271999999997</v>
      </c>
      <c r="BA106" s="35">
        <f t="shared" si="361"/>
        <v>0</v>
      </c>
      <c r="BB106" s="46">
        <v>49055.271999999997</v>
      </c>
      <c r="BC106" s="35">
        <f t="shared" si="362"/>
        <v>49055.271999999997</v>
      </c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>
        <v>12263.817999999999</v>
      </c>
      <c r="BT106" s="35">
        <f t="shared" si="369"/>
        <v>12263.817999999999</v>
      </c>
      <c r="BU106" s="35">
        <v>-12263.817999999999</v>
      </c>
      <c r="BV106" s="35">
        <f t="shared" si="370"/>
        <v>0</v>
      </c>
      <c r="BW106" s="46">
        <v>12263.817999999999</v>
      </c>
      <c r="BX106" s="35">
        <f t="shared" si="371"/>
        <v>12263.817999999999</v>
      </c>
      <c r="BY106" s="29" t="s">
        <v>226</v>
      </c>
      <c r="CA106" s="11"/>
    </row>
    <row r="107" spans="1:79" ht="103.5" customHeight="1" x14ac:dyDescent="0.3">
      <c r="A107" s="1" t="s">
        <v>145</v>
      </c>
      <c r="B107" s="59" t="s">
        <v>41</v>
      </c>
      <c r="C107" s="6" t="s">
        <v>32</v>
      </c>
      <c r="D107" s="35">
        <v>37668.300000000003</v>
      </c>
      <c r="E107" s="35"/>
      <c r="F107" s="35">
        <f t="shared" si="397"/>
        <v>37668.300000000003</v>
      </c>
      <c r="G107" s="35">
        <f>7.018+35935.006</f>
        <v>35942.023999999998</v>
      </c>
      <c r="H107" s="35">
        <f t="shared" si="339"/>
        <v>73610.323999999993</v>
      </c>
      <c r="I107" s="35"/>
      <c r="J107" s="35">
        <f t="shared" si="340"/>
        <v>73610.323999999993</v>
      </c>
      <c r="K107" s="35"/>
      <c r="L107" s="35">
        <f t="shared" si="341"/>
        <v>73610.323999999993</v>
      </c>
      <c r="M107" s="35"/>
      <c r="N107" s="35">
        <f t="shared" si="342"/>
        <v>73610.323999999993</v>
      </c>
      <c r="O107" s="78"/>
      <c r="P107" s="35">
        <f t="shared" si="343"/>
        <v>73610.323999999993</v>
      </c>
      <c r="Q107" s="35"/>
      <c r="R107" s="35">
        <f t="shared" si="344"/>
        <v>73610.323999999993</v>
      </c>
      <c r="S107" s="35"/>
      <c r="T107" s="35">
        <f t="shared" si="345"/>
        <v>73610.323999999993</v>
      </c>
      <c r="U107" s="35"/>
      <c r="V107" s="35">
        <f t="shared" si="346"/>
        <v>73610.323999999993</v>
      </c>
      <c r="W107" s="35">
        <v>35084.171999999999</v>
      </c>
      <c r="X107" s="35">
        <f t="shared" si="347"/>
        <v>108694.49599999998</v>
      </c>
      <c r="Y107" s="35"/>
      <c r="Z107" s="35">
        <f t="shared" si="348"/>
        <v>108694.49599999998</v>
      </c>
      <c r="AA107" s="35"/>
      <c r="AB107" s="35">
        <f t="shared" si="349"/>
        <v>108694.49599999998</v>
      </c>
      <c r="AC107" s="35"/>
      <c r="AD107" s="35">
        <f t="shared" si="350"/>
        <v>108694.49599999998</v>
      </c>
      <c r="AE107" s="46"/>
      <c r="AF107" s="35">
        <f t="shared" si="351"/>
        <v>108694.49599999998</v>
      </c>
      <c r="AG107" s="35">
        <v>0</v>
      </c>
      <c r="AH107" s="35"/>
      <c r="AI107" s="35">
        <f t="shared" si="398"/>
        <v>0</v>
      </c>
      <c r="AJ107" s="35"/>
      <c r="AK107" s="35">
        <f t="shared" si="353"/>
        <v>0</v>
      </c>
      <c r="AL107" s="35"/>
      <c r="AM107" s="35">
        <f t="shared" si="354"/>
        <v>0</v>
      </c>
      <c r="AN107" s="35"/>
      <c r="AO107" s="35">
        <f t="shared" si="355"/>
        <v>0</v>
      </c>
      <c r="AP107" s="35"/>
      <c r="AQ107" s="35">
        <f t="shared" si="356"/>
        <v>0</v>
      </c>
      <c r="AR107" s="35"/>
      <c r="AS107" s="35">
        <f t="shared" si="357"/>
        <v>0</v>
      </c>
      <c r="AT107" s="35"/>
      <c r="AU107" s="35">
        <f t="shared" si="358"/>
        <v>0</v>
      </c>
      <c r="AV107" s="35"/>
      <c r="AW107" s="35">
        <f t="shared" si="359"/>
        <v>0</v>
      </c>
      <c r="AX107" s="35"/>
      <c r="AY107" s="35">
        <f t="shared" si="360"/>
        <v>0</v>
      </c>
      <c r="AZ107" s="35"/>
      <c r="BA107" s="35">
        <f t="shared" si="361"/>
        <v>0</v>
      </c>
      <c r="BB107" s="46"/>
      <c r="BC107" s="35">
        <f t="shared" si="362"/>
        <v>0</v>
      </c>
      <c r="BD107" s="35">
        <v>0</v>
      </c>
      <c r="BE107" s="35"/>
      <c r="BF107" s="35">
        <f t="shared" si="399"/>
        <v>0</v>
      </c>
      <c r="BG107" s="35"/>
      <c r="BH107" s="35">
        <f t="shared" si="363"/>
        <v>0</v>
      </c>
      <c r="BI107" s="35"/>
      <c r="BJ107" s="35">
        <f t="shared" si="364"/>
        <v>0</v>
      </c>
      <c r="BK107" s="35"/>
      <c r="BL107" s="35">
        <f t="shared" si="365"/>
        <v>0</v>
      </c>
      <c r="BM107" s="35"/>
      <c r="BN107" s="35">
        <f t="shared" si="366"/>
        <v>0</v>
      </c>
      <c r="BO107" s="35"/>
      <c r="BP107" s="35">
        <f t="shared" si="367"/>
        <v>0</v>
      </c>
      <c r="BQ107" s="35"/>
      <c r="BR107" s="35">
        <f t="shared" si="368"/>
        <v>0</v>
      </c>
      <c r="BS107" s="35"/>
      <c r="BT107" s="35">
        <f t="shared" si="369"/>
        <v>0</v>
      </c>
      <c r="BU107" s="35"/>
      <c r="BV107" s="35">
        <f t="shared" si="370"/>
        <v>0</v>
      </c>
      <c r="BW107" s="46"/>
      <c r="BX107" s="35">
        <f t="shared" si="371"/>
        <v>0</v>
      </c>
      <c r="BY107" s="29" t="s">
        <v>227</v>
      </c>
      <c r="CA107" s="11"/>
    </row>
    <row r="108" spans="1:79" ht="56.25" hidden="1" customHeight="1" x14ac:dyDescent="0.3">
      <c r="A108" s="1" t="s">
        <v>146</v>
      </c>
      <c r="B108" s="49" t="s">
        <v>96</v>
      </c>
      <c r="C108" s="6" t="s">
        <v>32</v>
      </c>
      <c r="D108" s="35">
        <v>45000</v>
      </c>
      <c r="E108" s="35">
        <v>-45000</v>
      </c>
      <c r="F108" s="35">
        <f t="shared" si="397"/>
        <v>0</v>
      </c>
      <c r="G108" s="35"/>
      <c r="H108" s="35">
        <f t="shared" si="339"/>
        <v>0</v>
      </c>
      <c r="I108" s="35"/>
      <c r="J108" s="35">
        <f t="shared" si="340"/>
        <v>0</v>
      </c>
      <c r="K108" s="35"/>
      <c r="L108" s="35">
        <f t="shared" si="341"/>
        <v>0</v>
      </c>
      <c r="M108" s="35"/>
      <c r="N108" s="35">
        <f t="shared" si="342"/>
        <v>0</v>
      </c>
      <c r="O108" s="78"/>
      <c r="P108" s="35">
        <f t="shared" si="343"/>
        <v>0</v>
      </c>
      <c r="Q108" s="35"/>
      <c r="R108" s="35">
        <f t="shared" si="344"/>
        <v>0</v>
      </c>
      <c r="S108" s="35"/>
      <c r="T108" s="35">
        <f t="shared" si="345"/>
        <v>0</v>
      </c>
      <c r="U108" s="35"/>
      <c r="V108" s="35">
        <f t="shared" si="346"/>
        <v>0</v>
      </c>
      <c r="W108" s="35"/>
      <c r="X108" s="35">
        <f t="shared" si="347"/>
        <v>0</v>
      </c>
      <c r="Y108" s="35"/>
      <c r="Z108" s="35">
        <f t="shared" si="348"/>
        <v>0</v>
      </c>
      <c r="AA108" s="35"/>
      <c r="AB108" s="35">
        <f t="shared" si="349"/>
        <v>0</v>
      </c>
      <c r="AC108" s="35"/>
      <c r="AD108" s="35">
        <f t="shared" si="350"/>
        <v>0</v>
      </c>
      <c r="AE108" s="46"/>
      <c r="AF108" s="35">
        <f t="shared" si="351"/>
        <v>0</v>
      </c>
      <c r="AG108" s="35">
        <v>51669.599999999999</v>
      </c>
      <c r="AH108" s="35">
        <v>-51669.599999999999</v>
      </c>
      <c r="AI108" s="35">
        <f t="shared" si="398"/>
        <v>0</v>
      </c>
      <c r="AJ108" s="35"/>
      <c r="AK108" s="35">
        <f t="shared" si="353"/>
        <v>0</v>
      </c>
      <c r="AL108" s="35"/>
      <c r="AM108" s="35">
        <f t="shared" si="354"/>
        <v>0</v>
      </c>
      <c r="AN108" s="35"/>
      <c r="AO108" s="35">
        <f t="shared" si="355"/>
        <v>0</v>
      </c>
      <c r="AP108" s="35"/>
      <c r="AQ108" s="35">
        <f t="shared" si="356"/>
        <v>0</v>
      </c>
      <c r="AR108" s="35"/>
      <c r="AS108" s="35">
        <f t="shared" si="357"/>
        <v>0</v>
      </c>
      <c r="AT108" s="35"/>
      <c r="AU108" s="35">
        <f t="shared" si="358"/>
        <v>0</v>
      </c>
      <c r="AV108" s="35"/>
      <c r="AW108" s="35">
        <f t="shared" si="359"/>
        <v>0</v>
      </c>
      <c r="AX108" s="35"/>
      <c r="AY108" s="35">
        <f t="shared" si="360"/>
        <v>0</v>
      </c>
      <c r="AZ108" s="35"/>
      <c r="BA108" s="35">
        <f t="shared" si="361"/>
        <v>0</v>
      </c>
      <c r="BB108" s="46"/>
      <c r="BC108" s="35">
        <f t="shared" si="362"/>
        <v>0</v>
      </c>
      <c r="BD108" s="35">
        <v>0</v>
      </c>
      <c r="BE108" s="35"/>
      <c r="BF108" s="35">
        <f t="shared" si="399"/>
        <v>0</v>
      </c>
      <c r="BG108" s="35"/>
      <c r="BH108" s="35">
        <f t="shared" si="363"/>
        <v>0</v>
      </c>
      <c r="BI108" s="35"/>
      <c r="BJ108" s="35">
        <f t="shared" si="364"/>
        <v>0</v>
      </c>
      <c r="BK108" s="35"/>
      <c r="BL108" s="35">
        <f t="shared" si="365"/>
        <v>0</v>
      </c>
      <c r="BM108" s="35"/>
      <c r="BN108" s="35">
        <f t="shared" si="366"/>
        <v>0</v>
      </c>
      <c r="BO108" s="35"/>
      <c r="BP108" s="35">
        <f t="shared" si="367"/>
        <v>0</v>
      </c>
      <c r="BQ108" s="35"/>
      <c r="BR108" s="35">
        <f t="shared" si="368"/>
        <v>0</v>
      </c>
      <c r="BS108" s="35"/>
      <c r="BT108" s="35">
        <f t="shared" si="369"/>
        <v>0</v>
      </c>
      <c r="BU108" s="35"/>
      <c r="BV108" s="35">
        <f t="shared" si="370"/>
        <v>0</v>
      </c>
      <c r="BW108" s="46"/>
      <c r="BX108" s="35">
        <f t="shared" si="371"/>
        <v>0</v>
      </c>
      <c r="BY108" s="29" t="s">
        <v>228</v>
      </c>
      <c r="BZ108" s="23" t="s">
        <v>50</v>
      </c>
      <c r="CA108" s="11"/>
    </row>
    <row r="109" spans="1:79" ht="75" x14ac:dyDescent="0.3">
      <c r="A109" s="1" t="s">
        <v>146</v>
      </c>
      <c r="B109" s="53" t="s">
        <v>96</v>
      </c>
      <c r="C109" s="6" t="s">
        <v>39</v>
      </c>
      <c r="D109" s="34"/>
      <c r="E109" s="35">
        <v>45000</v>
      </c>
      <c r="F109" s="35">
        <f t="shared" si="397"/>
        <v>45000</v>
      </c>
      <c r="G109" s="35">
        <v>6293</v>
      </c>
      <c r="H109" s="35">
        <f t="shared" si="339"/>
        <v>51293</v>
      </c>
      <c r="I109" s="35"/>
      <c r="J109" s="35">
        <f t="shared" si="340"/>
        <v>51293</v>
      </c>
      <c r="K109" s="35"/>
      <c r="L109" s="35">
        <f t="shared" si="341"/>
        <v>51293</v>
      </c>
      <c r="M109" s="35"/>
      <c r="N109" s="35">
        <f t="shared" si="342"/>
        <v>51293</v>
      </c>
      <c r="O109" s="78"/>
      <c r="P109" s="35">
        <f t="shared" si="343"/>
        <v>51293</v>
      </c>
      <c r="Q109" s="35"/>
      <c r="R109" s="35">
        <f t="shared" si="344"/>
        <v>51293</v>
      </c>
      <c r="S109" s="35"/>
      <c r="T109" s="35">
        <f t="shared" si="345"/>
        <v>51293</v>
      </c>
      <c r="U109" s="35"/>
      <c r="V109" s="35">
        <f t="shared" si="346"/>
        <v>51293</v>
      </c>
      <c r="W109" s="35"/>
      <c r="X109" s="35">
        <f t="shared" si="347"/>
        <v>51293</v>
      </c>
      <c r="Y109" s="35"/>
      <c r="Z109" s="35">
        <f t="shared" si="348"/>
        <v>51293</v>
      </c>
      <c r="AA109" s="35"/>
      <c r="AB109" s="35">
        <f t="shared" si="349"/>
        <v>51293</v>
      </c>
      <c r="AC109" s="35"/>
      <c r="AD109" s="35">
        <f t="shared" si="350"/>
        <v>51293</v>
      </c>
      <c r="AE109" s="46"/>
      <c r="AF109" s="35">
        <f t="shared" si="351"/>
        <v>51293</v>
      </c>
      <c r="AG109" s="35"/>
      <c r="AH109" s="35">
        <v>51669.599999999999</v>
      </c>
      <c r="AI109" s="35">
        <f t="shared" si="398"/>
        <v>51669.599999999999</v>
      </c>
      <c r="AJ109" s="35">
        <v>-6293</v>
      </c>
      <c r="AK109" s="35">
        <f t="shared" si="353"/>
        <v>45376.6</v>
      </c>
      <c r="AL109" s="35"/>
      <c r="AM109" s="35">
        <f t="shared" si="354"/>
        <v>45376.6</v>
      </c>
      <c r="AN109" s="35"/>
      <c r="AO109" s="35">
        <f t="shared" si="355"/>
        <v>45376.6</v>
      </c>
      <c r="AP109" s="35"/>
      <c r="AQ109" s="35">
        <f t="shared" si="356"/>
        <v>45376.6</v>
      </c>
      <c r="AR109" s="35"/>
      <c r="AS109" s="35">
        <f t="shared" si="357"/>
        <v>45376.6</v>
      </c>
      <c r="AT109" s="35"/>
      <c r="AU109" s="35">
        <f t="shared" si="358"/>
        <v>45376.6</v>
      </c>
      <c r="AV109" s="35"/>
      <c r="AW109" s="35">
        <f t="shared" si="359"/>
        <v>45376.6</v>
      </c>
      <c r="AX109" s="35"/>
      <c r="AY109" s="35">
        <f t="shared" si="360"/>
        <v>45376.6</v>
      </c>
      <c r="AZ109" s="35"/>
      <c r="BA109" s="35">
        <f t="shared" si="361"/>
        <v>45376.6</v>
      </c>
      <c r="BB109" s="46"/>
      <c r="BC109" s="35">
        <f t="shared" si="362"/>
        <v>45376.6</v>
      </c>
      <c r="BD109" s="35"/>
      <c r="BE109" s="35"/>
      <c r="BF109" s="35">
        <f t="shared" si="399"/>
        <v>0</v>
      </c>
      <c r="BG109" s="35"/>
      <c r="BH109" s="35">
        <f t="shared" si="363"/>
        <v>0</v>
      </c>
      <c r="BI109" s="35"/>
      <c r="BJ109" s="35">
        <f t="shared" si="364"/>
        <v>0</v>
      </c>
      <c r="BK109" s="35"/>
      <c r="BL109" s="35">
        <f t="shared" si="365"/>
        <v>0</v>
      </c>
      <c r="BM109" s="35"/>
      <c r="BN109" s="35">
        <f t="shared" si="366"/>
        <v>0</v>
      </c>
      <c r="BO109" s="35"/>
      <c r="BP109" s="35">
        <f t="shared" si="367"/>
        <v>0</v>
      </c>
      <c r="BQ109" s="35"/>
      <c r="BR109" s="35">
        <f t="shared" si="368"/>
        <v>0</v>
      </c>
      <c r="BS109" s="35"/>
      <c r="BT109" s="35">
        <f t="shared" si="369"/>
        <v>0</v>
      </c>
      <c r="BU109" s="35"/>
      <c r="BV109" s="35">
        <f t="shared" si="370"/>
        <v>0</v>
      </c>
      <c r="BW109" s="46"/>
      <c r="BX109" s="35">
        <f t="shared" si="371"/>
        <v>0</v>
      </c>
      <c r="BY109" s="29" t="s">
        <v>228</v>
      </c>
      <c r="CA109" s="11"/>
    </row>
    <row r="110" spans="1:79" ht="56.25" x14ac:dyDescent="0.3">
      <c r="A110" s="1" t="s">
        <v>147</v>
      </c>
      <c r="B110" s="59" t="s">
        <v>97</v>
      </c>
      <c r="C110" s="6" t="s">
        <v>32</v>
      </c>
      <c r="D110" s="34">
        <v>27873.5</v>
      </c>
      <c r="E110" s="35"/>
      <c r="F110" s="35">
        <f t="shared" si="397"/>
        <v>27873.5</v>
      </c>
      <c r="G110" s="35"/>
      <c r="H110" s="35">
        <f t="shared" si="339"/>
        <v>27873.5</v>
      </c>
      <c r="I110" s="35"/>
      <c r="J110" s="35">
        <f t="shared" si="340"/>
        <v>27873.5</v>
      </c>
      <c r="K110" s="35"/>
      <c r="L110" s="35">
        <f t="shared" si="341"/>
        <v>27873.5</v>
      </c>
      <c r="M110" s="35"/>
      <c r="N110" s="35">
        <f t="shared" si="342"/>
        <v>27873.5</v>
      </c>
      <c r="O110" s="78">
        <v>-245.98699999999999</v>
      </c>
      <c r="P110" s="35">
        <f t="shared" si="343"/>
        <v>27627.512999999999</v>
      </c>
      <c r="Q110" s="35"/>
      <c r="R110" s="35">
        <f t="shared" si="344"/>
        <v>27627.512999999999</v>
      </c>
      <c r="S110" s="35"/>
      <c r="T110" s="35">
        <f t="shared" si="345"/>
        <v>27627.512999999999</v>
      </c>
      <c r="U110" s="35"/>
      <c r="V110" s="35">
        <f t="shared" si="346"/>
        <v>27627.512999999999</v>
      </c>
      <c r="W110" s="35"/>
      <c r="X110" s="35">
        <f t="shared" si="347"/>
        <v>27627.512999999999</v>
      </c>
      <c r="Y110" s="35"/>
      <c r="Z110" s="35">
        <f t="shared" si="348"/>
        <v>27627.512999999999</v>
      </c>
      <c r="AA110" s="35"/>
      <c r="AB110" s="35">
        <f t="shared" si="349"/>
        <v>27627.512999999999</v>
      </c>
      <c r="AC110" s="35"/>
      <c r="AD110" s="35">
        <f t="shared" si="350"/>
        <v>27627.512999999999</v>
      </c>
      <c r="AE110" s="46">
        <v>-547.53</v>
      </c>
      <c r="AF110" s="35">
        <f t="shared" si="351"/>
        <v>27079.983</v>
      </c>
      <c r="AG110" s="35">
        <v>0</v>
      </c>
      <c r="AH110" s="35"/>
      <c r="AI110" s="35">
        <f t="shared" si="398"/>
        <v>0</v>
      </c>
      <c r="AJ110" s="35"/>
      <c r="AK110" s="35">
        <f t="shared" si="353"/>
        <v>0</v>
      </c>
      <c r="AL110" s="35"/>
      <c r="AM110" s="35">
        <f t="shared" si="354"/>
        <v>0</v>
      </c>
      <c r="AN110" s="35"/>
      <c r="AO110" s="35">
        <f t="shared" si="355"/>
        <v>0</v>
      </c>
      <c r="AP110" s="35"/>
      <c r="AQ110" s="35">
        <f t="shared" si="356"/>
        <v>0</v>
      </c>
      <c r="AR110" s="35"/>
      <c r="AS110" s="35">
        <f t="shared" si="357"/>
        <v>0</v>
      </c>
      <c r="AT110" s="35"/>
      <c r="AU110" s="35">
        <f t="shared" si="358"/>
        <v>0</v>
      </c>
      <c r="AV110" s="35"/>
      <c r="AW110" s="35">
        <f t="shared" si="359"/>
        <v>0</v>
      </c>
      <c r="AX110" s="35"/>
      <c r="AY110" s="35">
        <f t="shared" si="360"/>
        <v>0</v>
      </c>
      <c r="AZ110" s="35"/>
      <c r="BA110" s="35">
        <f t="shared" si="361"/>
        <v>0</v>
      </c>
      <c r="BB110" s="46"/>
      <c r="BC110" s="35">
        <f t="shared" si="362"/>
        <v>0</v>
      </c>
      <c r="BD110" s="35">
        <v>0</v>
      </c>
      <c r="BE110" s="35"/>
      <c r="BF110" s="35">
        <f t="shared" si="399"/>
        <v>0</v>
      </c>
      <c r="BG110" s="35"/>
      <c r="BH110" s="35">
        <f t="shared" si="363"/>
        <v>0</v>
      </c>
      <c r="BI110" s="35"/>
      <c r="BJ110" s="35">
        <f t="shared" si="364"/>
        <v>0</v>
      </c>
      <c r="BK110" s="35"/>
      <c r="BL110" s="35">
        <f t="shared" si="365"/>
        <v>0</v>
      </c>
      <c r="BM110" s="35"/>
      <c r="BN110" s="35">
        <f t="shared" si="366"/>
        <v>0</v>
      </c>
      <c r="BO110" s="35"/>
      <c r="BP110" s="35">
        <f t="shared" si="367"/>
        <v>0</v>
      </c>
      <c r="BQ110" s="35"/>
      <c r="BR110" s="35">
        <f t="shared" si="368"/>
        <v>0</v>
      </c>
      <c r="BS110" s="35"/>
      <c r="BT110" s="35">
        <f t="shared" si="369"/>
        <v>0</v>
      </c>
      <c r="BU110" s="35"/>
      <c r="BV110" s="35">
        <f t="shared" si="370"/>
        <v>0</v>
      </c>
      <c r="BW110" s="46"/>
      <c r="BX110" s="35">
        <f t="shared" si="371"/>
        <v>0</v>
      </c>
      <c r="BY110" s="29" t="s">
        <v>229</v>
      </c>
      <c r="CA110" s="11"/>
    </row>
    <row r="111" spans="1:79" ht="56.25" x14ac:dyDescent="0.3">
      <c r="A111" s="1" t="s">
        <v>148</v>
      </c>
      <c r="B111" s="59" t="s">
        <v>132</v>
      </c>
      <c r="C111" s="6" t="s">
        <v>3</v>
      </c>
      <c r="D111" s="34">
        <f>D113+D114+D115</f>
        <v>1111422.8999999999</v>
      </c>
      <c r="E111" s="35">
        <f>E113+E114+E115</f>
        <v>-367677.39999999997</v>
      </c>
      <c r="F111" s="35">
        <f t="shared" si="397"/>
        <v>743745.5</v>
      </c>
      <c r="G111" s="35">
        <f>G113+G114+G115</f>
        <v>218956.44</v>
      </c>
      <c r="H111" s="35">
        <f t="shared" si="339"/>
        <v>962701.94</v>
      </c>
      <c r="I111" s="35">
        <f>I113+I114+I115</f>
        <v>2561.8420000000001</v>
      </c>
      <c r="J111" s="35">
        <f t="shared" si="340"/>
        <v>965263.78199999989</v>
      </c>
      <c r="K111" s="35">
        <f>K113+K114+K115</f>
        <v>0</v>
      </c>
      <c r="L111" s="35">
        <f t="shared" si="341"/>
        <v>965263.78199999989</v>
      </c>
      <c r="M111" s="35">
        <f>M113+M114+M115</f>
        <v>0</v>
      </c>
      <c r="N111" s="35">
        <f t="shared" si="342"/>
        <v>965263.78199999989</v>
      </c>
      <c r="O111" s="78">
        <f>O113+O114+O115</f>
        <v>56691.229000000007</v>
      </c>
      <c r="P111" s="35">
        <f t="shared" si="343"/>
        <v>1021955.0109999999</v>
      </c>
      <c r="Q111" s="35">
        <f>Q113+Q114+Q115</f>
        <v>1175.914</v>
      </c>
      <c r="R111" s="35">
        <f t="shared" si="344"/>
        <v>1023130.9249999999</v>
      </c>
      <c r="S111" s="35">
        <f>S113+S114+S115</f>
        <v>10868.319</v>
      </c>
      <c r="T111" s="35">
        <f t="shared" si="345"/>
        <v>1033999.2439999999</v>
      </c>
      <c r="U111" s="35">
        <f>U113+U114+U115</f>
        <v>202.001</v>
      </c>
      <c r="V111" s="35">
        <f t="shared" si="346"/>
        <v>1034201.245</v>
      </c>
      <c r="W111" s="35">
        <f>W113+W114+W115</f>
        <v>56218.447999999997</v>
      </c>
      <c r="X111" s="35">
        <f t="shared" si="347"/>
        <v>1090419.693</v>
      </c>
      <c r="Y111" s="35">
        <f>Y113+Y114+Y115</f>
        <v>432.96</v>
      </c>
      <c r="Z111" s="35">
        <f t="shared" si="348"/>
        <v>1090852.6529999999</v>
      </c>
      <c r="AA111" s="35">
        <f>AA113+AA114+AA115</f>
        <v>27321.378000000001</v>
      </c>
      <c r="AB111" s="35">
        <f t="shared" si="349"/>
        <v>1118174.031</v>
      </c>
      <c r="AC111" s="35">
        <f>AC113+AC114+AC115</f>
        <v>2278.2350000000001</v>
      </c>
      <c r="AD111" s="35">
        <f t="shared" si="350"/>
        <v>1120452.2660000001</v>
      </c>
      <c r="AE111" s="46">
        <f>AE113+AE114+AE115</f>
        <v>30000</v>
      </c>
      <c r="AF111" s="35">
        <f t="shared" si="351"/>
        <v>1150452.2660000001</v>
      </c>
      <c r="AG111" s="35">
        <f t="shared" ref="AG111:BE111" si="400">AG113+AG114+AG115</f>
        <v>4577948.6999999993</v>
      </c>
      <c r="AH111" s="35">
        <f t="shared" ref="AH111:AJ111" si="401">AH113+AH114+AH115</f>
        <v>-1417383.4</v>
      </c>
      <c r="AI111" s="35">
        <f t="shared" si="398"/>
        <v>3160565.2999999993</v>
      </c>
      <c r="AJ111" s="35">
        <f t="shared" si="401"/>
        <v>0</v>
      </c>
      <c r="AK111" s="35">
        <f t="shared" si="353"/>
        <v>3160565.2999999993</v>
      </c>
      <c r="AL111" s="35">
        <f t="shared" ref="AL111:AN111" si="402">AL113+AL114+AL115</f>
        <v>0</v>
      </c>
      <c r="AM111" s="35">
        <f t="shared" si="354"/>
        <v>3160565.2999999993</v>
      </c>
      <c r="AN111" s="35">
        <f t="shared" si="402"/>
        <v>0</v>
      </c>
      <c r="AO111" s="35">
        <f t="shared" si="355"/>
        <v>3160565.2999999993</v>
      </c>
      <c r="AP111" s="35">
        <f t="shared" ref="AP111:AR111" si="403">AP113+AP114+AP115</f>
        <v>-196067.99800000002</v>
      </c>
      <c r="AQ111" s="35">
        <f t="shared" si="356"/>
        <v>2964497.3019999992</v>
      </c>
      <c r="AR111" s="35">
        <f t="shared" si="403"/>
        <v>0</v>
      </c>
      <c r="AS111" s="35">
        <f t="shared" si="357"/>
        <v>2964497.3019999992</v>
      </c>
      <c r="AT111" s="35">
        <f t="shared" ref="AT111:AV111" si="404">AT113+AT114+AT115</f>
        <v>0</v>
      </c>
      <c r="AU111" s="35">
        <f t="shared" si="358"/>
        <v>2964497.3019999992</v>
      </c>
      <c r="AV111" s="35">
        <f t="shared" si="404"/>
        <v>0</v>
      </c>
      <c r="AW111" s="35">
        <f t="shared" si="359"/>
        <v>2964497.3019999992</v>
      </c>
      <c r="AX111" s="35">
        <f t="shared" ref="AX111:AZ111" si="405">AX113+AX114+AX115</f>
        <v>0</v>
      </c>
      <c r="AY111" s="35">
        <f t="shared" si="360"/>
        <v>2964497.3019999992</v>
      </c>
      <c r="AZ111" s="35">
        <f t="shared" si="405"/>
        <v>0</v>
      </c>
      <c r="BA111" s="35">
        <f t="shared" si="361"/>
        <v>2964497.3019999992</v>
      </c>
      <c r="BB111" s="46">
        <f t="shared" ref="BB111" si="406">BB113+BB114+BB115</f>
        <v>40863.512000000002</v>
      </c>
      <c r="BC111" s="35">
        <f t="shared" si="362"/>
        <v>3005360.8139999993</v>
      </c>
      <c r="BD111" s="35">
        <f t="shared" si="400"/>
        <v>649689.69999999995</v>
      </c>
      <c r="BE111" s="35">
        <f t="shared" si="400"/>
        <v>0</v>
      </c>
      <c r="BF111" s="35">
        <f t="shared" si="399"/>
        <v>649689.69999999995</v>
      </c>
      <c r="BG111" s="35">
        <f t="shared" ref="BG111:BI111" si="407">BG113+BG114+BG115</f>
        <v>0</v>
      </c>
      <c r="BH111" s="35">
        <f t="shared" si="363"/>
        <v>649689.69999999995</v>
      </c>
      <c r="BI111" s="35">
        <f t="shared" si="407"/>
        <v>0</v>
      </c>
      <c r="BJ111" s="35">
        <f t="shared" si="364"/>
        <v>649689.69999999995</v>
      </c>
      <c r="BK111" s="35">
        <f t="shared" ref="BK111:BM111" si="408">BK113+BK114+BK115</f>
        <v>0</v>
      </c>
      <c r="BL111" s="35">
        <f t="shared" si="365"/>
        <v>649689.69999999995</v>
      </c>
      <c r="BM111" s="35">
        <f t="shared" si="408"/>
        <v>50423.485999999997</v>
      </c>
      <c r="BN111" s="35">
        <f t="shared" si="366"/>
        <v>700113.18599999999</v>
      </c>
      <c r="BO111" s="35">
        <f t="shared" ref="BO111:BQ111" si="409">BO113+BO114+BO115</f>
        <v>0</v>
      </c>
      <c r="BP111" s="35">
        <f t="shared" si="367"/>
        <v>700113.18599999999</v>
      </c>
      <c r="BQ111" s="35">
        <f t="shared" si="409"/>
        <v>0</v>
      </c>
      <c r="BR111" s="35">
        <f t="shared" si="368"/>
        <v>700113.18599999999</v>
      </c>
      <c r="BS111" s="35">
        <f t="shared" ref="BS111:BU111" si="410">BS113+BS114+BS115</f>
        <v>0</v>
      </c>
      <c r="BT111" s="35">
        <f t="shared" si="369"/>
        <v>700113.18599999999</v>
      </c>
      <c r="BU111" s="35">
        <f t="shared" si="410"/>
        <v>-500000</v>
      </c>
      <c r="BV111" s="35">
        <f t="shared" si="370"/>
        <v>200113.18599999999</v>
      </c>
      <c r="BW111" s="46">
        <f t="shared" ref="BW111" si="411">BW113+BW114+BW115</f>
        <v>0</v>
      </c>
      <c r="BX111" s="35">
        <f t="shared" si="371"/>
        <v>200113.18599999999</v>
      </c>
      <c r="BY111" s="29"/>
      <c r="CA111" s="11"/>
    </row>
    <row r="112" spans="1:79" x14ac:dyDescent="0.3">
      <c r="A112" s="1"/>
      <c r="B112" s="7" t="s">
        <v>5</v>
      </c>
      <c r="C112" s="6"/>
      <c r="D112" s="3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78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46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46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46"/>
      <c r="BX112" s="35"/>
      <c r="BY112" s="29"/>
      <c r="CA112" s="11"/>
    </row>
    <row r="113" spans="1:79" hidden="1" x14ac:dyDescent="0.3">
      <c r="A113" s="1"/>
      <c r="B113" s="5" t="s">
        <v>6</v>
      </c>
      <c r="C113" s="6"/>
      <c r="D113" s="35">
        <v>154571.4</v>
      </c>
      <c r="E113" s="35"/>
      <c r="F113" s="35">
        <f t="shared" si="397"/>
        <v>154571.4</v>
      </c>
      <c r="G113" s="35">
        <f>189570.112+36577.073-41360.692+34169.947</f>
        <v>218956.44</v>
      </c>
      <c r="H113" s="35">
        <f t="shared" ref="H113:H116" si="412">F113+G113</f>
        <v>373527.83999999997</v>
      </c>
      <c r="I113" s="35">
        <v>2561.8420000000001</v>
      </c>
      <c r="J113" s="35">
        <f t="shared" ref="J113:J116" si="413">H113+I113</f>
        <v>376089.68199999997</v>
      </c>
      <c r="K113" s="35"/>
      <c r="L113" s="35">
        <f t="shared" ref="L113:L116" si="414">J113+K113</f>
        <v>376089.68199999997</v>
      </c>
      <c r="M113" s="35"/>
      <c r="N113" s="35">
        <f t="shared" ref="N113:N116" si="415">L113+M113</f>
        <v>376089.68199999997</v>
      </c>
      <c r="O113" s="78">
        <f>48359.987-1056.8+1056.8</f>
        <v>48359.987000000001</v>
      </c>
      <c r="P113" s="35">
        <f t="shared" ref="P113:P116" si="416">N113+O113</f>
        <v>424449.66899999999</v>
      </c>
      <c r="Q113" s="35">
        <f>766.991+408.923</f>
        <v>1175.914</v>
      </c>
      <c r="R113" s="35">
        <f t="shared" ref="R113:R116" si="417">P113+Q113</f>
        <v>425625.58299999998</v>
      </c>
      <c r="S113" s="35">
        <v>10868.319</v>
      </c>
      <c r="T113" s="35">
        <f t="shared" ref="T113:T116" si="418">R113+S113</f>
        <v>436493.902</v>
      </c>
      <c r="U113" s="35">
        <v>202.001</v>
      </c>
      <c r="V113" s="35">
        <f t="shared" ref="V113:V116" si="419">T113+U113</f>
        <v>436695.90299999999</v>
      </c>
      <c r="W113" s="35">
        <v>56218.447999999997</v>
      </c>
      <c r="X113" s="35">
        <f t="shared" ref="X113:X116" si="420">V113+W113</f>
        <v>492914.35099999997</v>
      </c>
      <c r="Y113" s="35">
        <v>432.96</v>
      </c>
      <c r="Z113" s="35">
        <f t="shared" ref="Z113:Z116" si="421">X113+Y113</f>
        <v>493347.31099999999</v>
      </c>
      <c r="AA113" s="35">
        <v>27321.378000000001</v>
      </c>
      <c r="AB113" s="35">
        <f t="shared" ref="AB113:AB116" si="422">Z113+AA113</f>
        <v>520668.68900000001</v>
      </c>
      <c r="AC113" s="35">
        <f>2278.235</f>
        <v>2278.2350000000001</v>
      </c>
      <c r="AD113" s="35">
        <f t="shared" ref="AD113:AD116" si="423">AB113+AC113</f>
        <v>522946.924</v>
      </c>
      <c r="AE113" s="46">
        <v>30000</v>
      </c>
      <c r="AF113" s="35">
        <f t="shared" ref="AF113:AF116" si="424">AD113+AE113</f>
        <v>552946.924</v>
      </c>
      <c r="AG113" s="35">
        <v>0</v>
      </c>
      <c r="AH113" s="35"/>
      <c r="AI113" s="35">
        <f t="shared" si="398"/>
        <v>0</v>
      </c>
      <c r="AJ113" s="35"/>
      <c r="AK113" s="35">
        <f t="shared" ref="AK113:AK116" si="425">AI113+AJ113</f>
        <v>0</v>
      </c>
      <c r="AL113" s="35"/>
      <c r="AM113" s="35">
        <f t="shared" ref="AM113:AM116" si="426">AK113+AL113</f>
        <v>0</v>
      </c>
      <c r="AN113" s="35"/>
      <c r="AO113" s="35">
        <f t="shared" ref="AO113:AO116" si="427">AM113+AN113</f>
        <v>0</v>
      </c>
      <c r="AP113" s="35"/>
      <c r="AQ113" s="35">
        <f t="shared" ref="AQ113:AQ116" si="428">AO113+AP113</f>
        <v>0</v>
      </c>
      <c r="AR113" s="35"/>
      <c r="AS113" s="35">
        <f t="shared" ref="AS113:AS116" si="429">AQ113+AR113</f>
        <v>0</v>
      </c>
      <c r="AT113" s="35"/>
      <c r="AU113" s="35">
        <f t="shared" ref="AU113:AU116" si="430">AS113+AT113</f>
        <v>0</v>
      </c>
      <c r="AV113" s="35"/>
      <c r="AW113" s="35">
        <f t="shared" ref="AW113:AW116" si="431">AU113+AV113</f>
        <v>0</v>
      </c>
      <c r="AX113" s="35"/>
      <c r="AY113" s="35">
        <f t="shared" ref="AY113:AY116" si="432">AW113+AX113</f>
        <v>0</v>
      </c>
      <c r="AZ113" s="35"/>
      <c r="BA113" s="35">
        <f t="shared" ref="BA113:BA116" si="433">AY113+AZ113</f>
        <v>0</v>
      </c>
      <c r="BB113" s="46">
        <v>40863.512000000002</v>
      </c>
      <c r="BC113" s="35">
        <f t="shared" ref="BC113:BC116" si="434">BA113+BB113</f>
        <v>40863.512000000002</v>
      </c>
      <c r="BD113" s="35">
        <v>500000</v>
      </c>
      <c r="BE113" s="35"/>
      <c r="BF113" s="35">
        <f t="shared" si="399"/>
        <v>500000</v>
      </c>
      <c r="BG113" s="35"/>
      <c r="BH113" s="35">
        <f t="shared" ref="BH113:BH116" si="435">BF113+BG113</f>
        <v>500000</v>
      </c>
      <c r="BI113" s="35"/>
      <c r="BJ113" s="35">
        <f t="shared" ref="BJ113:BJ116" si="436">BH113+BI113</f>
        <v>500000</v>
      </c>
      <c r="BK113" s="35"/>
      <c r="BL113" s="35">
        <f t="shared" ref="BL113:BL116" si="437">BJ113+BK113</f>
        <v>500000</v>
      </c>
      <c r="BM113" s="35"/>
      <c r="BN113" s="35">
        <f t="shared" ref="BN113:BN116" si="438">BL113+BM113</f>
        <v>500000</v>
      </c>
      <c r="BO113" s="35"/>
      <c r="BP113" s="35">
        <f t="shared" ref="BP113:BP116" si="439">BN113+BO113</f>
        <v>500000</v>
      </c>
      <c r="BQ113" s="35"/>
      <c r="BR113" s="35">
        <f t="shared" ref="BR113:BR116" si="440">BP113+BQ113</f>
        <v>500000</v>
      </c>
      <c r="BS113" s="35"/>
      <c r="BT113" s="35">
        <f t="shared" ref="BT113:BT116" si="441">BR113+BS113</f>
        <v>500000</v>
      </c>
      <c r="BU113" s="35">
        <v>-500000</v>
      </c>
      <c r="BV113" s="35">
        <f t="shared" ref="BV113:BV116" si="442">BT113+BU113</f>
        <v>0</v>
      </c>
      <c r="BW113" s="46"/>
      <c r="BX113" s="35">
        <f t="shared" ref="BX113:BX116" si="443">BV113+BW113</f>
        <v>0</v>
      </c>
      <c r="BY113" s="29" t="s">
        <v>385</v>
      </c>
      <c r="BZ113" s="23" t="s">
        <v>50</v>
      </c>
      <c r="CA113" s="11"/>
    </row>
    <row r="114" spans="1:79" x14ac:dyDescent="0.3">
      <c r="A114" s="1"/>
      <c r="B114" s="7" t="s">
        <v>12</v>
      </c>
      <c r="C114" s="6"/>
      <c r="D114" s="35">
        <v>91719.2</v>
      </c>
      <c r="E114" s="35"/>
      <c r="F114" s="35">
        <f t="shared" si="397"/>
        <v>91719.2</v>
      </c>
      <c r="G114" s="35"/>
      <c r="H114" s="35">
        <f t="shared" si="412"/>
        <v>91719.2</v>
      </c>
      <c r="I114" s="35"/>
      <c r="J114" s="35">
        <f t="shared" si="413"/>
        <v>91719.2</v>
      </c>
      <c r="K114" s="35"/>
      <c r="L114" s="35">
        <f t="shared" si="414"/>
        <v>91719.2</v>
      </c>
      <c r="M114" s="35"/>
      <c r="N114" s="35">
        <f t="shared" si="415"/>
        <v>91719.2</v>
      </c>
      <c r="O114" s="78">
        <v>1056.8</v>
      </c>
      <c r="P114" s="35">
        <f t="shared" si="416"/>
        <v>92776</v>
      </c>
      <c r="Q114" s="35"/>
      <c r="R114" s="35">
        <f t="shared" si="417"/>
        <v>92776</v>
      </c>
      <c r="S114" s="35"/>
      <c r="T114" s="35">
        <f t="shared" si="418"/>
        <v>92776</v>
      </c>
      <c r="U114" s="35"/>
      <c r="V114" s="35">
        <f t="shared" si="419"/>
        <v>92776</v>
      </c>
      <c r="W114" s="35"/>
      <c r="X114" s="35">
        <f t="shared" si="420"/>
        <v>92776</v>
      </c>
      <c r="Y114" s="35"/>
      <c r="Z114" s="35">
        <f t="shared" si="421"/>
        <v>92776</v>
      </c>
      <c r="AA114" s="35"/>
      <c r="AB114" s="35">
        <f t="shared" si="422"/>
        <v>92776</v>
      </c>
      <c r="AC114" s="35"/>
      <c r="AD114" s="35">
        <f t="shared" si="423"/>
        <v>92776</v>
      </c>
      <c r="AE114" s="46"/>
      <c r="AF114" s="35">
        <f t="shared" si="424"/>
        <v>92776</v>
      </c>
      <c r="AG114" s="35">
        <v>99793.1</v>
      </c>
      <c r="AH114" s="35"/>
      <c r="AI114" s="35">
        <f t="shared" si="398"/>
        <v>99793.1</v>
      </c>
      <c r="AJ114" s="35"/>
      <c r="AK114" s="35">
        <f t="shared" si="425"/>
        <v>99793.1</v>
      </c>
      <c r="AL114" s="35"/>
      <c r="AM114" s="35">
        <f t="shared" si="426"/>
        <v>99793.1</v>
      </c>
      <c r="AN114" s="35"/>
      <c r="AO114" s="35">
        <f t="shared" si="427"/>
        <v>99793.1</v>
      </c>
      <c r="AP114" s="35">
        <v>-75909.899000000005</v>
      </c>
      <c r="AQ114" s="35">
        <f t="shared" si="428"/>
        <v>23883.201000000001</v>
      </c>
      <c r="AR114" s="35"/>
      <c r="AS114" s="35">
        <f t="shared" si="429"/>
        <v>23883.201000000001</v>
      </c>
      <c r="AT114" s="35"/>
      <c r="AU114" s="35">
        <f t="shared" si="430"/>
        <v>23883.201000000001</v>
      </c>
      <c r="AV114" s="35"/>
      <c r="AW114" s="35">
        <f t="shared" si="431"/>
        <v>23883.201000000001</v>
      </c>
      <c r="AX114" s="35"/>
      <c r="AY114" s="35">
        <f t="shared" si="432"/>
        <v>23883.201000000001</v>
      </c>
      <c r="AZ114" s="35"/>
      <c r="BA114" s="35">
        <f t="shared" si="433"/>
        <v>23883.201000000001</v>
      </c>
      <c r="BB114" s="46"/>
      <c r="BC114" s="35">
        <f t="shared" si="434"/>
        <v>23883.201000000001</v>
      </c>
      <c r="BD114" s="35">
        <v>149689.70000000001</v>
      </c>
      <c r="BE114" s="35"/>
      <c r="BF114" s="35">
        <f t="shared" si="399"/>
        <v>149689.70000000001</v>
      </c>
      <c r="BG114" s="35"/>
      <c r="BH114" s="35">
        <f t="shared" si="435"/>
        <v>149689.70000000001</v>
      </c>
      <c r="BI114" s="35"/>
      <c r="BJ114" s="35">
        <f t="shared" si="436"/>
        <v>149689.70000000001</v>
      </c>
      <c r="BK114" s="35"/>
      <c r="BL114" s="35">
        <f t="shared" si="437"/>
        <v>149689.70000000001</v>
      </c>
      <c r="BM114" s="35">
        <v>50423.485999999997</v>
      </c>
      <c r="BN114" s="35">
        <f t="shared" si="438"/>
        <v>200113.18600000002</v>
      </c>
      <c r="BO114" s="35"/>
      <c r="BP114" s="35">
        <f t="shared" si="439"/>
        <v>200113.18600000002</v>
      </c>
      <c r="BQ114" s="35"/>
      <c r="BR114" s="35">
        <f t="shared" si="440"/>
        <v>200113.18600000002</v>
      </c>
      <c r="BS114" s="35"/>
      <c r="BT114" s="35">
        <f t="shared" si="441"/>
        <v>200113.18600000002</v>
      </c>
      <c r="BU114" s="35"/>
      <c r="BV114" s="35">
        <f t="shared" si="442"/>
        <v>200113.18600000002</v>
      </c>
      <c r="BW114" s="46"/>
      <c r="BX114" s="35">
        <f t="shared" si="443"/>
        <v>200113.18600000002</v>
      </c>
      <c r="BY114" s="29" t="s">
        <v>343</v>
      </c>
      <c r="CA114" s="11"/>
    </row>
    <row r="115" spans="1:79" ht="37.5" x14ac:dyDescent="0.3">
      <c r="A115" s="1"/>
      <c r="B115" s="59" t="s">
        <v>26</v>
      </c>
      <c r="C115" s="59"/>
      <c r="D115" s="35">
        <v>865132.3</v>
      </c>
      <c r="E115" s="35">
        <f>-344676.8-23000.6</f>
        <v>-367677.39999999997</v>
      </c>
      <c r="F115" s="35">
        <f t="shared" si="397"/>
        <v>497454.90000000008</v>
      </c>
      <c r="G115" s="35"/>
      <c r="H115" s="35">
        <f t="shared" si="412"/>
        <v>497454.90000000008</v>
      </c>
      <c r="I115" s="35"/>
      <c r="J115" s="35">
        <f t="shared" si="413"/>
        <v>497454.90000000008</v>
      </c>
      <c r="K115" s="35"/>
      <c r="L115" s="35">
        <f t="shared" si="414"/>
        <v>497454.90000000008</v>
      </c>
      <c r="M115" s="35"/>
      <c r="N115" s="35">
        <f t="shared" si="415"/>
        <v>497454.90000000008</v>
      </c>
      <c r="O115" s="78">
        <v>7274.442</v>
      </c>
      <c r="P115" s="35">
        <f t="shared" si="416"/>
        <v>504729.34200000006</v>
      </c>
      <c r="Q115" s="35"/>
      <c r="R115" s="35">
        <f t="shared" si="417"/>
        <v>504729.34200000006</v>
      </c>
      <c r="S115" s="35"/>
      <c r="T115" s="35">
        <f t="shared" si="418"/>
        <v>504729.34200000006</v>
      </c>
      <c r="U115" s="35"/>
      <c r="V115" s="35">
        <f t="shared" si="419"/>
        <v>504729.34200000006</v>
      </c>
      <c r="W115" s="35"/>
      <c r="X115" s="35">
        <f t="shared" si="420"/>
        <v>504729.34200000006</v>
      </c>
      <c r="Y115" s="35"/>
      <c r="Z115" s="35">
        <f t="shared" si="421"/>
        <v>504729.34200000006</v>
      </c>
      <c r="AA115" s="35"/>
      <c r="AB115" s="35">
        <f t="shared" si="422"/>
        <v>504729.34200000006</v>
      </c>
      <c r="AC115" s="35"/>
      <c r="AD115" s="35">
        <f t="shared" si="423"/>
        <v>504729.34200000006</v>
      </c>
      <c r="AE115" s="46"/>
      <c r="AF115" s="35">
        <f t="shared" si="424"/>
        <v>504729.34200000006</v>
      </c>
      <c r="AG115" s="35">
        <v>4478155.5999999996</v>
      </c>
      <c r="AH115" s="35">
        <f>-250718.5-1166664.9</f>
        <v>-1417383.4</v>
      </c>
      <c r="AI115" s="35">
        <f t="shared" si="398"/>
        <v>3060772.1999999997</v>
      </c>
      <c r="AJ115" s="35"/>
      <c r="AK115" s="35">
        <f t="shared" si="425"/>
        <v>3060772.1999999997</v>
      </c>
      <c r="AL115" s="35"/>
      <c r="AM115" s="35">
        <f t="shared" si="426"/>
        <v>3060772.1999999997</v>
      </c>
      <c r="AN115" s="35"/>
      <c r="AO115" s="35">
        <f t="shared" si="427"/>
        <v>3060772.1999999997</v>
      </c>
      <c r="AP115" s="35">
        <v>-120158.099</v>
      </c>
      <c r="AQ115" s="35">
        <f t="shared" si="428"/>
        <v>2940614.1009999998</v>
      </c>
      <c r="AR115" s="35"/>
      <c r="AS115" s="35">
        <f t="shared" si="429"/>
        <v>2940614.1009999998</v>
      </c>
      <c r="AT115" s="35"/>
      <c r="AU115" s="35">
        <f t="shared" si="430"/>
        <v>2940614.1009999998</v>
      </c>
      <c r="AV115" s="35"/>
      <c r="AW115" s="35">
        <f t="shared" si="431"/>
        <v>2940614.1009999998</v>
      </c>
      <c r="AX115" s="35"/>
      <c r="AY115" s="35">
        <f t="shared" si="432"/>
        <v>2940614.1009999998</v>
      </c>
      <c r="AZ115" s="35"/>
      <c r="BA115" s="35">
        <f t="shared" si="433"/>
        <v>2940614.1009999998</v>
      </c>
      <c r="BB115" s="46"/>
      <c r="BC115" s="35">
        <f t="shared" si="434"/>
        <v>2940614.1009999998</v>
      </c>
      <c r="BD115" s="35">
        <v>0</v>
      </c>
      <c r="BE115" s="35"/>
      <c r="BF115" s="35">
        <f t="shared" si="399"/>
        <v>0</v>
      </c>
      <c r="BG115" s="35"/>
      <c r="BH115" s="35">
        <f t="shared" si="435"/>
        <v>0</v>
      </c>
      <c r="BI115" s="35"/>
      <c r="BJ115" s="35">
        <f t="shared" si="436"/>
        <v>0</v>
      </c>
      <c r="BK115" s="35"/>
      <c r="BL115" s="35">
        <f t="shared" si="437"/>
        <v>0</v>
      </c>
      <c r="BM115" s="35"/>
      <c r="BN115" s="35">
        <f t="shared" si="438"/>
        <v>0</v>
      </c>
      <c r="BO115" s="35"/>
      <c r="BP115" s="35">
        <f t="shared" si="439"/>
        <v>0</v>
      </c>
      <c r="BQ115" s="35"/>
      <c r="BR115" s="35">
        <f t="shared" si="440"/>
        <v>0</v>
      </c>
      <c r="BS115" s="35"/>
      <c r="BT115" s="35">
        <f t="shared" si="441"/>
        <v>0</v>
      </c>
      <c r="BU115" s="35"/>
      <c r="BV115" s="35">
        <f t="shared" si="442"/>
        <v>0</v>
      </c>
      <c r="BW115" s="46"/>
      <c r="BX115" s="35">
        <f t="shared" si="443"/>
        <v>0</v>
      </c>
      <c r="BY115" s="29" t="s">
        <v>232</v>
      </c>
      <c r="CA115" s="11"/>
    </row>
    <row r="116" spans="1:79" ht="56.25" x14ac:dyDescent="0.3">
      <c r="A116" s="1" t="s">
        <v>149</v>
      </c>
      <c r="B116" s="5" t="s">
        <v>350</v>
      </c>
      <c r="C116" s="6" t="s">
        <v>32</v>
      </c>
      <c r="D116" s="35">
        <f>D118</f>
        <v>272906</v>
      </c>
      <c r="E116" s="35">
        <f>E118</f>
        <v>0</v>
      </c>
      <c r="F116" s="35">
        <f t="shared" si="397"/>
        <v>272906</v>
      </c>
      <c r="G116" s="35">
        <f>G118</f>
        <v>0</v>
      </c>
      <c r="H116" s="35">
        <f t="shared" si="412"/>
        <v>272906</v>
      </c>
      <c r="I116" s="35">
        <f>I118</f>
        <v>0</v>
      </c>
      <c r="J116" s="35">
        <f t="shared" si="413"/>
        <v>272906</v>
      </c>
      <c r="K116" s="35">
        <f>K118</f>
        <v>0</v>
      </c>
      <c r="L116" s="35">
        <f t="shared" si="414"/>
        <v>272906</v>
      </c>
      <c r="M116" s="35">
        <f>M118</f>
        <v>0</v>
      </c>
      <c r="N116" s="35">
        <f t="shared" si="415"/>
        <v>272906</v>
      </c>
      <c r="O116" s="78">
        <f>O118</f>
        <v>0</v>
      </c>
      <c r="P116" s="35">
        <f t="shared" si="416"/>
        <v>272906</v>
      </c>
      <c r="Q116" s="35">
        <f>Q118</f>
        <v>0</v>
      </c>
      <c r="R116" s="35">
        <f t="shared" si="417"/>
        <v>272906</v>
      </c>
      <c r="S116" s="35">
        <f>S118</f>
        <v>0</v>
      </c>
      <c r="T116" s="35">
        <f t="shared" si="418"/>
        <v>272906</v>
      </c>
      <c r="U116" s="35">
        <f>U118</f>
        <v>0</v>
      </c>
      <c r="V116" s="35">
        <f t="shared" si="419"/>
        <v>272906</v>
      </c>
      <c r="W116" s="35">
        <f>W118</f>
        <v>0</v>
      </c>
      <c r="X116" s="35">
        <f t="shared" si="420"/>
        <v>272906</v>
      </c>
      <c r="Y116" s="35">
        <f>Y118</f>
        <v>0</v>
      </c>
      <c r="Z116" s="35">
        <f t="shared" si="421"/>
        <v>272906</v>
      </c>
      <c r="AA116" s="35">
        <f>AA118</f>
        <v>0</v>
      </c>
      <c r="AB116" s="35">
        <f t="shared" si="422"/>
        <v>272906</v>
      </c>
      <c r="AC116" s="35">
        <f>AC118</f>
        <v>0</v>
      </c>
      <c r="AD116" s="35">
        <f t="shared" si="423"/>
        <v>272906</v>
      </c>
      <c r="AE116" s="46">
        <f>AE118</f>
        <v>0</v>
      </c>
      <c r="AF116" s="35">
        <f t="shared" si="424"/>
        <v>272906</v>
      </c>
      <c r="AG116" s="35">
        <f t="shared" ref="AG116:BE116" si="444">AG118</f>
        <v>262018.8</v>
      </c>
      <c r="AH116" s="35">
        <f t="shared" ref="AH116:AJ116" si="445">AH118</f>
        <v>0</v>
      </c>
      <c r="AI116" s="35">
        <f t="shared" si="398"/>
        <v>262018.8</v>
      </c>
      <c r="AJ116" s="35">
        <f t="shared" si="445"/>
        <v>0</v>
      </c>
      <c r="AK116" s="35">
        <f t="shared" si="425"/>
        <v>262018.8</v>
      </c>
      <c r="AL116" s="35">
        <f t="shared" ref="AL116:AN116" si="446">AL118</f>
        <v>0</v>
      </c>
      <c r="AM116" s="35">
        <f t="shared" si="426"/>
        <v>262018.8</v>
      </c>
      <c r="AN116" s="35">
        <f t="shared" si="446"/>
        <v>0</v>
      </c>
      <c r="AO116" s="35">
        <f t="shared" si="427"/>
        <v>262018.8</v>
      </c>
      <c r="AP116" s="35">
        <f t="shared" ref="AP116:AR116" si="447">AP118</f>
        <v>0</v>
      </c>
      <c r="AQ116" s="35">
        <f t="shared" si="428"/>
        <v>262018.8</v>
      </c>
      <c r="AR116" s="35">
        <f t="shared" si="447"/>
        <v>0</v>
      </c>
      <c r="AS116" s="35">
        <f t="shared" si="429"/>
        <v>262018.8</v>
      </c>
      <c r="AT116" s="35">
        <f t="shared" ref="AT116:AV116" si="448">AT118</f>
        <v>0</v>
      </c>
      <c r="AU116" s="35">
        <f t="shared" si="430"/>
        <v>262018.8</v>
      </c>
      <c r="AV116" s="35">
        <f t="shared" si="448"/>
        <v>0</v>
      </c>
      <c r="AW116" s="35">
        <f t="shared" si="431"/>
        <v>262018.8</v>
      </c>
      <c r="AX116" s="35">
        <f t="shared" ref="AX116:AZ116" si="449">AX118</f>
        <v>0</v>
      </c>
      <c r="AY116" s="35">
        <f t="shared" si="432"/>
        <v>262018.8</v>
      </c>
      <c r="AZ116" s="35">
        <f t="shared" si="449"/>
        <v>0</v>
      </c>
      <c r="BA116" s="35">
        <f t="shared" si="433"/>
        <v>262018.8</v>
      </c>
      <c r="BB116" s="46">
        <f t="shared" ref="BB116" si="450">BB118</f>
        <v>0</v>
      </c>
      <c r="BC116" s="35">
        <f t="shared" si="434"/>
        <v>262018.8</v>
      </c>
      <c r="BD116" s="35">
        <f t="shared" si="444"/>
        <v>0</v>
      </c>
      <c r="BE116" s="35">
        <f t="shared" si="444"/>
        <v>0</v>
      </c>
      <c r="BF116" s="35">
        <f t="shared" si="399"/>
        <v>0</v>
      </c>
      <c r="BG116" s="35">
        <f t="shared" ref="BG116:BI116" si="451">BG118</f>
        <v>0</v>
      </c>
      <c r="BH116" s="35">
        <f t="shared" si="435"/>
        <v>0</v>
      </c>
      <c r="BI116" s="35">
        <f t="shared" si="451"/>
        <v>0</v>
      </c>
      <c r="BJ116" s="35">
        <f t="shared" si="436"/>
        <v>0</v>
      </c>
      <c r="BK116" s="35">
        <f t="shared" ref="BK116:BM116" si="452">BK118</f>
        <v>0</v>
      </c>
      <c r="BL116" s="35">
        <f t="shared" si="437"/>
        <v>0</v>
      </c>
      <c r="BM116" s="35">
        <f t="shared" si="452"/>
        <v>0</v>
      </c>
      <c r="BN116" s="35">
        <f t="shared" si="438"/>
        <v>0</v>
      </c>
      <c r="BO116" s="35">
        <f t="shared" ref="BO116:BQ116" si="453">BO118</f>
        <v>0</v>
      </c>
      <c r="BP116" s="35">
        <f t="shared" si="439"/>
        <v>0</v>
      </c>
      <c r="BQ116" s="35">
        <f t="shared" si="453"/>
        <v>0</v>
      </c>
      <c r="BR116" s="35">
        <f t="shared" si="440"/>
        <v>0</v>
      </c>
      <c r="BS116" s="35">
        <f t="shared" ref="BS116:BU116" si="454">BS118</f>
        <v>0</v>
      </c>
      <c r="BT116" s="35">
        <f t="shared" si="441"/>
        <v>0</v>
      </c>
      <c r="BU116" s="35">
        <f t="shared" si="454"/>
        <v>0</v>
      </c>
      <c r="BV116" s="35">
        <f t="shared" si="442"/>
        <v>0</v>
      </c>
      <c r="BW116" s="46">
        <f t="shared" ref="BW116" si="455">BW118</f>
        <v>0</v>
      </c>
      <c r="BX116" s="35">
        <f t="shared" si="443"/>
        <v>0</v>
      </c>
      <c r="BY116" s="29"/>
      <c r="CA116" s="11"/>
    </row>
    <row r="117" spans="1:79" x14ac:dyDescent="0.3">
      <c r="A117" s="1"/>
      <c r="B117" s="59" t="s">
        <v>5</v>
      </c>
      <c r="C117" s="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78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46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46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46"/>
      <c r="BX117" s="35"/>
      <c r="BY117" s="29"/>
      <c r="CA117" s="11"/>
    </row>
    <row r="118" spans="1:79" ht="37.5" x14ac:dyDescent="0.3">
      <c r="A118" s="1"/>
      <c r="B118" s="59" t="s">
        <v>26</v>
      </c>
      <c r="C118" s="6"/>
      <c r="D118" s="35">
        <v>272906</v>
      </c>
      <c r="E118" s="35"/>
      <c r="F118" s="35">
        <f t="shared" si="397"/>
        <v>272906</v>
      </c>
      <c r="G118" s="35"/>
      <c r="H118" s="35">
        <f t="shared" ref="H118:H119" si="456">F118+G118</f>
        <v>272906</v>
      </c>
      <c r="I118" s="35"/>
      <c r="J118" s="35">
        <f t="shared" ref="J118:J119" si="457">H118+I118</f>
        <v>272906</v>
      </c>
      <c r="K118" s="35"/>
      <c r="L118" s="35">
        <f t="shared" ref="L118:L119" si="458">J118+K118</f>
        <v>272906</v>
      </c>
      <c r="M118" s="35"/>
      <c r="N118" s="35">
        <f t="shared" ref="N118:N119" si="459">L118+M118</f>
        <v>272906</v>
      </c>
      <c r="O118" s="78"/>
      <c r="P118" s="35">
        <f t="shared" ref="P118:P119" si="460">N118+O118</f>
        <v>272906</v>
      </c>
      <c r="Q118" s="35"/>
      <c r="R118" s="35">
        <f t="shared" ref="R118:R119" si="461">P118+Q118</f>
        <v>272906</v>
      </c>
      <c r="S118" s="35"/>
      <c r="T118" s="35">
        <f t="shared" ref="T118:T119" si="462">R118+S118</f>
        <v>272906</v>
      </c>
      <c r="U118" s="35"/>
      <c r="V118" s="35">
        <f t="shared" ref="V118:V119" si="463">T118+U118</f>
        <v>272906</v>
      </c>
      <c r="W118" s="35"/>
      <c r="X118" s="35">
        <f t="shared" ref="X118:X119" si="464">V118+W118</f>
        <v>272906</v>
      </c>
      <c r="Y118" s="35"/>
      <c r="Z118" s="35">
        <f t="shared" ref="Z118:Z119" si="465">X118+Y118</f>
        <v>272906</v>
      </c>
      <c r="AA118" s="35"/>
      <c r="AB118" s="35">
        <f t="shared" ref="AB118:AB119" si="466">Z118+AA118</f>
        <v>272906</v>
      </c>
      <c r="AC118" s="35"/>
      <c r="AD118" s="35">
        <f t="shared" ref="AD118:AD119" si="467">AB118+AC118</f>
        <v>272906</v>
      </c>
      <c r="AE118" s="46"/>
      <c r="AF118" s="35">
        <f t="shared" ref="AF118:AF119" si="468">AD118+AE118</f>
        <v>272906</v>
      </c>
      <c r="AG118" s="35">
        <v>262018.8</v>
      </c>
      <c r="AH118" s="35"/>
      <c r="AI118" s="35">
        <f t="shared" si="398"/>
        <v>262018.8</v>
      </c>
      <c r="AJ118" s="35"/>
      <c r="AK118" s="35">
        <f t="shared" ref="AK118:AK119" si="469">AI118+AJ118</f>
        <v>262018.8</v>
      </c>
      <c r="AL118" s="35"/>
      <c r="AM118" s="35">
        <f t="shared" ref="AM118:AM119" si="470">AK118+AL118</f>
        <v>262018.8</v>
      </c>
      <c r="AN118" s="35"/>
      <c r="AO118" s="35">
        <f t="shared" ref="AO118:AO119" si="471">AM118+AN118</f>
        <v>262018.8</v>
      </c>
      <c r="AP118" s="35"/>
      <c r="AQ118" s="35">
        <f t="shared" ref="AQ118:AQ119" si="472">AO118+AP118</f>
        <v>262018.8</v>
      </c>
      <c r="AR118" s="35"/>
      <c r="AS118" s="35">
        <f t="shared" ref="AS118:AS119" si="473">AQ118+AR118</f>
        <v>262018.8</v>
      </c>
      <c r="AT118" s="35"/>
      <c r="AU118" s="35">
        <f t="shared" ref="AU118:AU119" si="474">AS118+AT118</f>
        <v>262018.8</v>
      </c>
      <c r="AV118" s="35"/>
      <c r="AW118" s="35">
        <f t="shared" ref="AW118:AW119" si="475">AU118+AV118</f>
        <v>262018.8</v>
      </c>
      <c r="AX118" s="35"/>
      <c r="AY118" s="35">
        <f t="shared" ref="AY118:AY119" si="476">AW118+AX118</f>
        <v>262018.8</v>
      </c>
      <c r="AZ118" s="35"/>
      <c r="BA118" s="35">
        <f t="shared" ref="BA118:BA119" si="477">AY118+AZ118</f>
        <v>262018.8</v>
      </c>
      <c r="BB118" s="46"/>
      <c r="BC118" s="35">
        <f t="shared" ref="BC118:BC119" si="478">BA118+BB118</f>
        <v>262018.8</v>
      </c>
      <c r="BD118" s="35">
        <v>0</v>
      </c>
      <c r="BE118" s="35"/>
      <c r="BF118" s="35">
        <f t="shared" si="399"/>
        <v>0</v>
      </c>
      <c r="BG118" s="35"/>
      <c r="BH118" s="35">
        <f t="shared" ref="BH118:BH119" si="479">BF118+BG118</f>
        <v>0</v>
      </c>
      <c r="BI118" s="35"/>
      <c r="BJ118" s="35">
        <f t="shared" ref="BJ118:BJ119" si="480">BH118+BI118</f>
        <v>0</v>
      </c>
      <c r="BK118" s="35"/>
      <c r="BL118" s="35">
        <f t="shared" ref="BL118:BL119" si="481">BJ118+BK118</f>
        <v>0</v>
      </c>
      <c r="BM118" s="35"/>
      <c r="BN118" s="35">
        <f t="shared" ref="BN118:BN119" si="482">BL118+BM118</f>
        <v>0</v>
      </c>
      <c r="BO118" s="35"/>
      <c r="BP118" s="35">
        <f t="shared" ref="BP118:BP119" si="483">BN118+BO118</f>
        <v>0</v>
      </c>
      <c r="BQ118" s="35"/>
      <c r="BR118" s="35">
        <f t="shared" ref="BR118:BR119" si="484">BP118+BQ118</f>
        <v>0</v>
      </c>
      <c r="BS118" s="35"/>
      <c r="BT118" s="35">
        <f t="shared" ref="BT118:BT119" si="485">BR118+BS118</f>
        <v>0</v>
      </c>
      <c r="BU118" s="35"/>
      <c r="BV118" s="35">
        <f t="shared" ref="BV118:BV119" si="486">BT118+BU118</f>
        <v>0</v>
      </c>
      <c r="BW118" s="46"/>
      <c r="BX118" s="35">
        <f t="shared" ref="BX118:BX119" si="487">BV118+BW118</f>
        <v>0</v>
      </c>
      <c r="BY118" s="29" t="s">
        <v>232</v>
      </c>
      <c r="CA118" s="11"/>
    </row>
    <row r="119" spans="1:79" ht="120" customHeight="1" x14ac:dyDescent="0.3">
      <c r="A119" s="1" t="s">
        <v>150</v>
      </c>
      <c r="B119" s="59" t="s">
        <v>133</v>
      </c>
      <c r="C119" s="6" t="s">
        <v>3</v>
      </c>
      <c r="D119" s="35">
        <f>D121</f>
        <v>84835.199999999997</v>
      </c>
      <c r="E119" s="35">
        <f>E121</f>
        <v>0</v>
      </c>
      <c r="F119" s="35">
        <f t="shared" si="397"/>
        <v>84835.199999999997</v>
      </c>
      <c r="G119" s="35">
        <f>G121</f>
        <v>0</v>
      </c>
      <c r="H119" s="35">
        <f t="shared" si="456"/>
        <v>84835.199999999997</v>
      </c>
      <c r="I119" s="35">
        <f>I121</f>
        <v>0</v>
      </c>
      <c r="J119" s="35">
        <f t="shared" si="457"/>
        <v>84835.199999999997</v>
      </c>
      <c r="K119" s="35">
        <f>K121</f>
        <v>0</v>
      </c>
      <c r="L119" s="35">
        <f t="shared" si="458"/>
        <v>84835.199999999997</v>
      </c>
      <c r="M119" s="35">
        <f>M121</f>
        <v>0</v>
      </c>
      <c r="N119" s="35">
        <f t="shared" si="459"/>
        <v>84835.199999999997</v>
      </c>
      <c r="O119" s="78">
        <f>O121</f>
        <v>0</v>
      </c>
      <c r="P119" s="35">
        <f t="shared" si="460"/>
        <v>84835.199999999997</v>
      </c>
      <c r="Q119" s="35">
        <f>Q121</f>
        <v>0</v>
      </c>
      <c r="R119" s="35">
        <f t="shared" si="461"/>
        <v>84835.199999999997</v>
      </c>
      <c r="S119" s="35">
        <f>S121</f>
        <v>0</v>
      </c>
      <c r="T119" s="35">
        <f t="shared" si="462"/>
        <v>84835.199999999997</v>
      </c>
      <c r="U119" s="35">
        <f>U121</f>
        <v>0</v>
      </c>
      <c r="V119" s="35">
        <f t="shared" si="463"/>
        <v>84835.199999999997</v>
      </c>
      <c r="W119" s="35">
        <f>W121</f>
        <v>0</v>
      </c>
      <c r="X119" s="35">
        <f t="shared" si="464"/>
        <v>84835.199999999997</v>
      </c>
      <c r="Y119" s="35">
        <f>Y121</f>
        <v>0</v>
      </c>
      <c r="Z119" s="35">
        <f t="shared" si="465"/>
        <v>84835.199999999997</v>
      </c>
      <c r="AA119" s="35">
        <f>AA121</f>
        <v>0</v>
      </c>
      <c r="AB119" s="35">
        <f t="shared" si="466"/>
        <v>84835.199999999997</v>
      </c>
      <c r="AC119" s="35">
        <f>AC121</f>
        <v>0</v>
      </c>
      <c r="AD119" s="35">
        <f t="shared" si="467"/>
        <v>84835.199999999997</v>
      </c>
      <c r="AE119" s="46">
        <f>AE121</f>
        <v>0</v>
      </c>
      <c r="AF119" s="35">
        <f t="shared" si="468"/>
        <v>84835.199999999997</v>
      </c>
      <c r="AG119" s="35">
        <f t="shared" ref="AG119:BE119" si="488">AG121</f>
        <v>82155.399999999994</v>
      </c>
      <c r="AH119" s="35">
        <f t="shared" ref="AH119:AJ119" si="489">AH121</f>
        <v>0</v>
      </c>
      <c r="AI119" s="35">
        <f t="shared" si="398"/>
        <v>82155.399999999994</v>
      </c>
      <c r="AJ119" s="35">
        <f t="shared" si="489"/>
        <v>0</v>
      </c>
      <c r="AK119" s="35">
        <f t="shared" si="469"/>
        <v>82155.399999999994</v>
      </c>
      <c r="AL119" s="35">
        <f t="shared" ref="AL119:AN119" si="490">AL121</f>
        <v>0</v>
      </c>
      <c r="AM119" s="35">
        <f t="shared" si="470"/>
        <v>82155.399999999994</v>
      </c>
      <c r="AN119" s="35">
        <f t="shared" si="490"/>
        <v>0</v>
      </c>
      <c r="AO119" s="35">
        <f t="shared" si="471"/>
        <v>82155.399999999994</v>
      </c>
      <c r="AP119" s="35">
        <f t="shared" ref="AP119:AR119" si="491">AP121</f>
        <v>0</v>
      </c>
      <c r="AQ119" s="35">
        <f t="shared" si="472"/>
        <v>82155.399999999994</v>
      </c>
      <c r="AR119" s="35">
        <f t="shared" si="491"/>
        <v>0</v>
      </c>
      <c r="AS119" s="35">
        <f t="shared" si="473"/>
        <v>82155.399999999994</v>
      </c>
      <c r="AT119" s="35">
        <f t="shared" ref="AT119:AV119" si="492">AT121</f>
        <v>0</v>
      </c>
      <c r="AU119" s="35">
        <f t="shared" si="474"/>
        <v>82155.399999999994</v>
      </c>
      <c r="AV119" s="35">
        <f t="shared" si="492"/>
        <v>0</v>
      </c>
      <c r="AW119" s="35">
        <f t="shared" si="475"/>
        <v>82155.399999999994</v>
      </c>
      <c r="AX119" s="35">
        <f t="shared" ref="AX119:AZ119" si="493">AX121</f>
        <v>0</v>
      </c>
      <c r="AY119" s="35">
        <f t="shared" si="476"/>
        <v>82155.399999999994</v>
      </c>
      <c r="AZ119" s="35">
        <f t="shared" si="493"/>
        <v>0</v>
      </c>
      <c r="BA119" s="35">
        <f t="shared" si="477"/>
        <v>82155.399999999994</v>
      </c>
      <c r="BB119" s="46">
        <f t="shared" ref="BB119" si="494">BB121</f>
        <v>0</v>
      </c>
      <c r="BC119" s="35">
        <f t="shared" si="478"/>
        <v>82155.399999999994</v>
      </c>
      <c r="BD119" s="35">
        <f t="shared" si="488"/>
        <v>78582.2</v>
      </c>
      <c r="BE119" s="35">
        <f t="shared" si="488"/>
        <v>0</v>
      </c>
      <c r="BF119" s="35">
        <f t="shared" si="399"/>
        <v>78582.2</v>
      </c>
      <c r="BG119" s="35">
        <f t="shared" ref="BG119:BI119" si="495">BG121</f>
        <v>0</v>
      </c>
      <c r="BH119" s="35">
        <f t="shared" si="479"/>
        <v>78582.2</v>
      </c>
      <c r="BI119" s="35">
        <f t="shared" si="495"/>
        <v>0</v>
      </c>
      <c r="BJ119" s="35">
        <f t="shared" si="480"/>
        <v>78582.2</v>
      </c>
      <c r="BK119" s="35">
        <f t="shared" ref="BK119:BM119" si="496">BK121</f>
        <v>0</v>
      </c>
      <c r="BL119" s="35">
        <f t="shared" si="481"/>
        <v>78582.2</v>
      </c>
      <c r="BM119" s="35">
        <f t="shared" si="496"/>
        <v>0</v>
      </c>
      <c r="BN119" s="35">
        <f t="shared" si="482"/>
        <v>78582.2</v>
      </c>
      <c r="BO119" s="35">
        <f t="shared" ref="BO119:BQ119" si="497">BO121</f>
        <v>0</v>
      </c>
      <c r="BP119" s="35">
        <f t="shared" si="483"/>
        <v>78582.2</v>
      </c>
      <c r="BQ119" s="35">
        <f t="shared" si="497"/>
        <v>0</v>
      </c>
      <c r="BR119" s="35">
        <f t="shared" si="484"/>
        <v>78582.2</v>
      </c>
      <c r="BS119" s="35">
        <f t="shared" ref="BS119:BU119" si="498">BS121</f>
        <v>0</v>
      </c>
      <c r="BT119" s="35">
        <f t="shared" si="485"/>
        <v>78582.2</v>
      </c>
      <c r="BU119" s="35">
        <f t="shared" si="498"/>
        <v>0</v>
      </c>
      <c r="BV119" s="35">
        <f t="shared" si="486"/>
        <v>78582.2</v>
      </c>
      <c r="BW119" s="46">
        <f t="shared" ref="BW119" si="499">BW121</f>
        <v>0</v>
      </c>
      <c r="BX119" s="35">
        <f t="shared" si="487"/>
        <v>78582.2</v>
      </c>
      <c r="BY119" s="29"/>
      <c r="CA119" s="11"/>
    </row>
    <row r="120" spans="1:79" x14ac:dyDescent="0.3">
      <c r="A120" s="1"/>
      <c r="B120" s="59" t="s">
        <v>5</v>
      </c>
      <c r="C120" s="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78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46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46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46"/>
      <c r="BX120" s="35"/>
      <c r="BY120" s="29"/>
      <c r="CA120" s="11"/>
    </row>
    <row r="121" spans="1:79" x14ac:dyDescent="0.3">
      <c r="A121" s="1"/>
      <c r="B121" s="59" t="s">
        <v>12</v>
      </c>
      <c r="C121" s="6"/>
      <c r="D121" s="35">
        <v>84835.199999999997</v>
      </c>
      <c r="E121" s="35"/>
      <c r="F121" s="35">
        <f t="shared" si="397"/>
        <v>84835.199999999997</v>
      </c>
      <c r="G121" s="35"/>
      <c r="H121" s="35">
        <f t="shared" ref="H121:H122" si="500">F121+G121</f>
        <v>84835.199999999997</v>
      </c>
      <c r="I121" s="35"/>
      <c r="J121" s="35">
        <f t="shared" ref="J121:J122" si="501">H121+I121</f>
        <v>84835.199999999997</v>
      </c>
      <c r="K121" s="35"/>
      <c r="L121" s="35">
        <f t="shared" ref="L121:L122" si="502">J121+K121</f>
        <v>84835.199999999997</v>
      </c>
      <c r="M121" s="35"/>
      <c r="N121" s="35">
        <f t="shared" ref="N121:N122" si="503">L121+M121</f>
        <v>84835.199999999997</v>
      </c>
      <c r="O121" s="78"/>
      <c r="P121" s="35">
        <f t="shared" ref="P121:P122" si="504">N121+O121</f>
        <v>84835.199999999997</v>
      </c>
      <c r="Q121" s="35"/>
      <c r="R121" s="35">
        <f t="shared" ref="R121:R122" si="505">P121+Q121</f>
        <v>84835.199999999997</v>
      </c>
      <c r="S121" s="35"/>
      <c r="T121" s="35">
        <f t="shared" ref="T121:T122" si="506">R121+S121</f>
        <v>84835.199999999997</v>
      </c>
      <c r="U121" s="35"/>
      <c r="V121" s="35">
        <f t="shared" ref="V121:V122" si="507">T121+U121</f>
        <v>84835.199999999997</v>
      </c>
      <c r="W121" s="35"/>
      <c r="X121" s="35">
        <f t="shared" ref="X121:X122" si="508">V121+W121</f>
        <v>84835.199999999997</v>
      </c>
      <c r="Y121" s="35"/>
      <c r="Z121" s="35">
        <f t="shared" ref="Z121:Z122" si="509">X121+Y121</f>
        <v>84835.199999999997</v>
      </c>
      <c r="AA121" s="35"/>
      <c r="AB121" s="35">
        <f t="shared" ref="AB121:AB122" si="510">Z121+AA121</f>
        <v>84835.199999999997</v>
      </c>
      <c r="AC121" s="35"/>
      <c r="AD121" s="35">
        <f t="shared" ref="AD121:AD122" si="511">AB121+AC121</f>
        <v>84835.199999999997</v>
      </c>
      <c r="AE121" s="46"/>
      <c r="AF121" s="35">
        <f t="shared" ref="AF121:AF122" si="512">AD121+AE121</f>
        <v>84835.199999999997</v>
      </c>
      <c r="AG121" s="35">
        <v>82155.399999999994</v>
      </c>
      <c r="AH121" s="35"/>
      <c r="AI121" s="35">
        <f t="shared" si="398"/>
        <v>82155.399999999994</v>
      </c>
      <c r="AJ121" s="35"/>
      <c r="AK121" s="35">
        <f t="shared" ref="AK121:AK122" si="513">AI121+AJ121</f>
        <v>82155.399999999994</v>
      </c>
      <c r="AL121" s="35"/>
      <c r="AM121" s="35">
        <f t="shared" ref="AM121:AM122" si="514">AK121+AL121</f>
        <v>82155.399999999994</v>
      </c>
      <c r="AN121" s="35"/>
      <c r="AO121" s="35">
        <f t="shared" ref="AO121:AO122" si="515">AM121+AN121</f>
        <v>82155.399999999994</v>
      </c>
      <c r="AP121" s="35"/>
      <c r="AQ121" s="35">
        <f t="shared" ref="AQ121:AQ122" si="516">AO121+AP121</f>
        <v>82155.399999999994</v>
      </c>
      <c r="AR121" s="35"/>
      <c r="AS121" s="35">
        <f t="shared" ref="AS121:AS122" si="517">AQ121+AR121</f>
        <v>82155.399999999994</v>
      </c>
      <c r="AT121" s="35"/>
      <c r="AU121" s="35">
        <f t="shared" ref="AU121:AU122" si="518">AS121+AT121</f>
        <v>82155.399999999994</v>
      </c>
      <c r="AV121" s="35"/>
      <c r="AW121" s="35">
        <f t="shared" ref="AW121:AW122" si="519">AU121+AV121</f>
        <v>82155.399999999994</v>
      </c>
      <c r="AX121" s="35"/>
      <c r="AY121" s="35">
        <f t="shared" ref="AY121:AY122" si="520">AW121+AX121</f>
        <v>82155.399999999994</v>
      </c>
      <c r="AZ121" s="35"/>
      <c r="BA121" s="35">
        <f t="shared" ref="BA121:BA122" si="521">AY121+AZ121</f>
        <v>82155.399999999994</v>
      </c>
      <c r="BB121" s="46"/>
      <c r="BC121" s="35">
        <f t="shared" ref="BC121:BC122" si="522">BA121+BB121</f>
        <v>82155.399999999994</v>
      </c>
      <c r="BD121" s="35">
        <v>78582.2</v>
      </c>
      <c r="BE121" s="35"/>
      <c r="BF121" s="35">
        <f t="shared" si="399"/>
        <v>78582.2</v>
      </c>
      <c r="BG121" s="35"/>
      <c r="BH121" s="35">
        <f t="shared" ref="BH121:BH122" si="523">BF121+BG121</f>
        <v>78582.2</v>
      </c>
      <c r="BI121" s="35"/>
      <c r="BJ121" s="35">
        <f t="shared" ref="BJ121:BJ122" si="524">BH121+BI121</f>
        <v>78582.2</v>
      </c>
      <c r="BK121" s="35"/>
      <c r="BL121" s="35">
        <f t="shared" ref="BL121:BL122" si="525">BJ121+BK121</f>
        <v>78582.2</v>
      </c>
      <c r="BM121" s="35"/>
      <c r="BN121" s="35">
        <f t="shared" ref="BN121:BN122" si="526">BL121+BM121</f>
        <v>78582.2</v>
      </c>
      <c r="BO121" s="35"/>
      <c r="BP121" s="35">
        <f t="shared" ref="BP121:BP122" si="527">BN121+BO121</f>
        <v>78582.2</v>
      </c>
      <c r="BQ121" s="35"/>
      <c r="BR121" s="35">
        <f t="shared" ref="BR121:BR122" si="528">BP121+BQ121</f>
        <v>78582.2</v>
      </c>
      <c r="BS121" s="35"/>
      <c r="BT121" s="35">
        <f t="shared" ref="BT121:BT122" si="529">BR121+BS121</f>
        <v>78582.2</v>
      </c>
      <c r="BU121" s="35"/>
      <c r="BV121" s="35">
        <f t="shared" ref="BV121:BV122" si="530">BT121+BU121</f>
        <v>78582.2</v>
      </c>
      <c r="BW121" s="46"/>
      <c r="BX121" s="35">
        <f t="shared" ref="BX121:BX122" si="531">BV121+BW121</f>
        <v>78582.2</v>
      </c>
      <c r="BY121" s="29" t="s">
        <v>230</v>
      </c>
      <c r="CA121" s="11"/>
    </row>
    <row r="122" spans="1:79" ht="56.25" x14ac:dyDescent="0.3">
      <c r="A122" s="1" t="s">
        <v>151</v>
      </c>
      <c r="B122" s="59" t="s">
        <v>134</v>
      </c>
      <c r="C122" s="6" t="s">
        <v>3</v>
      </c>
      <c r="D122" s="35">
        <f>D124+D125</f>
        <v>143054.29999999999</v>
      </c>
      <c r="E122" s="35">
        <f>E124+E125</f>
        <v>0</v>
      </c>
      <c r="F122" s="35">
        <f t="shared" si="397"/>
        <v>143054.29999999999</v>
      </c>
      <c r="G122" s="35">
        <f>G124+G125</f>
        <v>0</v>
      </c>
      <c r="H122" s="35">
        <f t="shared" si="500"/>
        <v>143054.29999999999</v>
      </c>
      <c r="I122" s="35">
        <f>I124+I125</f>
        <v>0</v>
      </c>
      <c r="J122" s="35">
        <f t="shared" si="501"/>
        <v>143054.29999999999</v>
      </c>
      <c r="K122" s="35">
        <f>K124+K125</f>
        <v>0</v>
      </c>
      <c r="L122" s="35">
        <f t="shared" si="502"/>
        <v>143054.29999999999</v>
      </c>
      <c r="M122" s="35">
        <f>M124+M125</f>
        <v>0</v>
      </c>
      <c r="N122" s="35">
        <f t="shared" si="503"/>
        <v>143054.29999999999</v>
      </c>
      <c r="O122" s="78">
        <f>O124+O125</f>
        <v>0</v>
      </c>
      <c r="P122" s="35">
        <f t="shared" si="504"/>
        <v>143054.29999999999</v>
      </c>
      <c r="Q122" s="35">
        <f>Q124+Q125</f>
        <v>0</v>
      </c>
      <c r="R122" s="35">
        <f t="shared" si="505"/>
        <v>143054.29999999999</v>
      </c>
      <c r="S122" s="35">
        <f>S124+S125</f>
        <v>0</v>
      </c>
      <c r="T122" s="35">
        <f t="shared" si="506"/>
        <v>143054.29999999999</v>
      </c>
      <c r="U122" s="35">
        <f>U124+U125</f>
        <v>0</v>
      </c>
      <c r="V122" s="35">
        <f t="shared" si="507"/>
        <v>143054.29999999999</v>
      </c>
      <c r="W122" s="35">
        <f>W124+W125</f>
        <v>0</v>
      </c>
      <c r="X122" s="35">
        <f t="shared" si="508"/>
        <v>143054.29999999999</v>
      </c>
      <c r="Y122" s="35">
        <f>Y124+Y125</f>
        <v>0</v>
      </c>
      <c r="Z122" s="35">
        <f t="shared" si="509"/>
        <v>143054.29999999999</v>
      </c>
      <c r="AA122" s="35">
        <f>AA124+AA125</f>
        <v>0</v>
      </c>
      <c r="AB122" s="35">
        <f t="shared" si="510"/>
        <v>143054.29999999999</v>
      </c>
      <c r="AC122" s="35">
        <f>AC124+AC125</f>
        <v>0</v>
      </c>
      <c r="AD122" s="35">
        <f t="shared" si="511"/>
        <v>143054.29999999999</v>
      </c>
      <c r="AE122" s="46">
        <f>AE124+AE125</f>
        <v>0</v>
      </c>
      <c r="AF122" s="35">
        <f t="shared" si="512"/>
        <v>143054.29999999999</v>
      </c>
      <c r="AG122" s="35">
        <f t="shared" ref="AG122:BE122" si="532">AG124+AG125</f>
        <v>138461.1</v>
      </c>
      <c r="AH122" s="35">
        <f t="shared" ref="AH122:AJ122" si="533">AH124+AH125</f>
        <v>0</v>
      </c>
      <c r="AI122" s="35">
        <f t="shared" si="398"/>
        <v>138461.1</v>
      </c>
      <c r="AJ122" s="35">
        <f t="shared" si="533"/>
        <v>0</v>
      </c>
      <c r="AK122" s="35">
        <f t="shared" si="513"/>
        <v>138461.1</v>
      </c>
      <c r="AL122" s="35">
        <f t="shared" ref="AL122:AN122" si="534">AL124+AL125</f>
        <v>0</v>
      </c>
      <c r="AM122" s="35">
        <f t="shared" si="514"/>
        <v>138461.1</v>
      </c>
      <c r="AN122" s="35">
        <f t="shared" si="534"/>
        <v>0</v>
      </c>
      <c r="AO122" s="35">
        <f t="shared" si="515"/>
        <v>138461.1</v>
      </c>
      <c r="AP122" s="35">
        <f t="shared" ref="AP122:AR122" si="535">AP124+AP125</f>
        <v>0</v>
      </c>
      <c r="AQ122" s="35">
        <f t="shared" si="516"/>
        <v>138461.1</v>
      </c>
      <c r="AR122" s="35">
        <f t="shared" si="535"/>
        <v>0</v>
      </c>
      <c r="AS122" s="35">
        <f t="shared" si="517"/>
        <v>138461.1</v>
      </c>
      <c r="AT122" s="35">
        <f t="shared" ref="AT122:AV122" si="536">AT124+AT125</f>
        <v>0</v>
      </c>
      <c r="AU122" s="35">
        <f t="shared" si="518"/>
        <v>138461.1</v>
      </c>
      <c r="AV122" s="35">
        <f t="shared" si="536"/>
        <v>0</v>
      </c>
      <c r="AW122" s="35">
        <f t="shared" si="519"/>
        <v>138461.1</v>
      </c>
      <c r="AX122" s="35">
        <f t="shared" ref="AX122:AZ122" si="537">AX124+AX125</f>
        <v>0</v>
      </c>
      <c r="AY122" s="35">
        <f t="shared" si="520"/>
        <v>138461.1</v>
      </c>
      <c r="AZ122" s="35">
        <f t="shared" si="537"/>
        <v>0</v>
      </c>
      <c r="BA122" s="35">
        <f t="shared" si="521"/>
        <v>138461.1</v>
      </c>
      <c r="BB122" s="46">
        <f t="shared" ref="BB122" si="538">BB124+BB125</f>
        <v>0</v>
      </c>
      <c r="BC122" s="35">
        <f t="shared" si="522"/>
        <v>138461.1</v>
      </c>
      <c r="BD122" s="35">
        <f t="shared" si="532"/>
        <v>132336.9</v>
      </c>
      <c r="BE122" s="35">
        <f t="shared" si="532"/>
        <v>0</v>
      </c>
      <c r="BF122" s="35">
        <f t="shared" si="399"/>
        <v>132336.9</v>
      </c>
      <c r="BG122" s="35">
        <f t="shared" ref="BG122:BI122" si="539">BG124+BG125</f>
        <v>0</v>
      </c>
      <c r="BH122" s="35">
        <f t="shared" si="523"/>
        <v>132336.9</v>
      </c>
      <c r="BI122" s="35">
        <f t="shared" si="539"/>
        <v>0</v>
      </c>
      <c r="BJ122" s="35">
        <f t="shared" si="524"/>
        <v>132336.9</v>
      </c>
      <c r="BK122" s="35">
        <f t="shared" ref="BK122:BM122" si="540">BK124+BK125</f>
        <v>0</v>
      </c>
      <c r="BL122" s="35">
        <f t="shared" si="525"/>
        <v>132336.9</v>
      </c>
      <c r="BM122" s="35">
        <f t="shared" si="540"/>
        <v>0</v>
      </c>
      <c r="BN122" s="35">
        <f t="shared" si="526"/>
        <v>132336.9</v>
      </c>
      <c r="BO122" s="35">
        <f t="shared" ref="BO122:BQ122" si="541">BO124+BO125</f>
        <v>0</v>
      </c>
      <c r="BP122" s="35">
        <f t="shared" si="527"/>
        <v>132336.9</v>
      </c>
      <c r="BQ122" s="35">
        <f t="shared" si="541"/>
        <v>0</v>
      </c>
      <c r="BR122" s="35">
        <f t="shared" si="528"/>
        <v>132336.9</v>
      </c>
      <c r="BS122" s="35">
        <f t="shared" ref="BS122:BU122" si="542">BS124+BS125</f>
        <v>0</v>
      </c>
      <c r="BT122" s="35">
        <f t="shared" si="529"/>
        <v>132336.9</v>
      </c>
      <c r="BU122" s="35">
        <f t="shared" si="542"/>
        <v>0</v>
      </c>
      <c r="BV122" s="35">
        <f t="shared" si="530"/>
        <v>132336.9</v>
      </c>
      <c r="BW122" s="46">
        <f t="shared" ref="BW122" si="543">BW124+BW125</f>
        <v>0</v>
      </c>
      <c r="BX122" s="35">
        <f t="shared" si="531"/>
        <v>132336.9</v>
      </c>
      <c r="BY122" s="29"/>
      <c r="CA122" s="11"/>
    </row>
    <row r="123" spans="1:79" x14ac:dyDescent="0.3">
      <c r="A123" s="1"/>
      <c r="B123" s="59" t="s">
        <v>5</v>
      </c>
      <c r="C123" s="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78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46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46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46"/>
      <c r="BX123" s="35"/>
      <c r="BY123" s="29"/>
      <c r="CA123" s="11"/>
    </row>
    <row r="124" spans="1:79" x14ac:dyDescent="0.3">
      <c r="A124" s="1"/>
      <c r="B124" s="59" t="s">
        <v>12</v>
      </c>
      <c r="C124" s="6"/>
      <c r="D124" s="35">
        <v>35763.599999999999</v>
      </c>
      <c r="E124" s="35"/>
      <c r="F124" s="35">
        <f t="shared" si="397"/>
        <v>35763.599999999999</v>
      </c>
      <c r="G124" s="35"/>
      <c r="H124" s="35">
        <f t="shared" ref="H124:H126" si="544">F124+G124</f>
        <v>35763.599999999999</v>
      </c>
      <c r="I124" s="35"/>
      <c r="J124" s="35">
        <f t="shared" ref="J124:J126" si="545">H124+I124</f>
        <v>35763.599999999999</v>
      </c>
      <c r="K124" s="35"/>
      <c r="L124" s="35">
        <f t="shared" ref="L124:L126" si="546">J124+K124</f>
        <v>35763.599999999999</v>
      </c>
      <c r="M124" s="35"/>
      <c r="N124" s="35">
        <f t="shared" ref="N124:N126" si="547">L124+M124</f>
        <v>35763.599999999999</v>
      </c>
      <c r="O124" s="78"/>
      <c r="P124" s="35">
        <f t="shared" ref="P124:P126" si="548">N124+O124</f>
        <v>35763.599999999999</v>
      </c>
      <c r="Q124" s="35"/>
      <c r="R124" s="35">
        <f t="shared" ref="R124:R126" si="549">P124+Q124</f>
        <v>35763.599999999999</v>
      </c>
      <c r="S124" s="35"/>
      <c r="T124" s="35">
        <f t="shared" ref="T124:T126" si="550">R124+S124</f>
        <v>35763.599999999999</v>
      </c>
      <c r="U124" s="35"/>
      <c r="V124" s="35">
        <f t="shared" ref="V124:V126" si="551">T124+U124</f>
        <v>35763.599999999999</v>
      </c>
      <c r="W124" s="35"/>
      <c r="X124" s="35">
        <f t="shared" ref="X124:X126" si="552">V124+W124</f>
        <v>35763.599999999999</v>
      </c>
      <c r="Y124" s="35"/>
      <c r="Z124" s="35">
        <f t="shared" ref="Z124:Z126" si="553">X124+Y124</f>
        <v>35763.599999999999</v>
      </c>
      <c r="AA124" s="35"/>
      <c r="AB124" s="35">
        <f t="shared" ref="AB124:AB126" si="554">Z124+AA124</f>
        <v>35763.599999999999</v>
      </c>
      <c r="AC124" s="35"/>
      <c r="AD124" s="35">
        <f t="shared" ref="AD124:AD126" si="555">AB124+AC124</f>
        <v>35763.599999999999</v>
      </c>
      <c r="AE124" s="46"/>
      <c r="AF124" s="35">
        <f t="shared" ref="AF124:AF126" si="556">AD124+AE124</f>
        <v>35763.599999999999</v>
      </c>
      <c r="AG124" s="35">
        <v>34615.300000000003</v>
      </c>
      <c r="AH124" s="35"/>
      <c r="AI124" s="35">
        <f t="shared" si="398"/>
        <v>34615.300000000003</v>
      </c>
      <c r="AJ124" s="35"/>
      <c r="AK124" s="35">
        <f t="shared" ref="AK124:AK126" si="557">AI124+AJ124</f>
        <v>34615.300000000003</v>
      </c>
      <c r="AL124" s="35"/>
      <c r="AM124" s="35">
        <f t="shared" ref="AM124:AM126" si="558">AK124+AL124</f>
        <v>34615.300000000003</v>
      </c>
      <c r="AN124" s="35"/>
      <c r="AO124" s="35">
        <f t="shared" ref="AO124:AO126" si="559">AM124+AN124</f>
        <v>34615.300000000003</v>
      </c>
      <c r="AP124" s="35"/>
      <c r="AQ124" s="35">
        <f t="shared" ref="AQ124:AQ126" si="560">AO124+AP124</f>
        <v>34615.300000000003</v>
      </c>
      <c r="AR124" s="35"/>
      <c r="AS124" s="35">
        <f t="shared" ref="AS124:AS126" si="561">AQ124+AR124</f>
        <v>34615.300000000003</v>
      </c>
      <c r="AT124" s="35"/>
      <c r="AU124" s="35">
        <f t="shared" ref="AU124:AU126" si="562">AS124+AT124</f>
        <v>34615.300000000003</v>
      </c>
      <c r="AV124" s="35"/>
      <c r="AW124" s="35">
        <f t="shared" ref="AW124:AW126" si="563">AU124+AV124</f>
        <v>34615.300000000003</v>
      </c>
      <c r="AX124" s="35"/>
      <c r="AY124" s="35">
        <f t="shared" ref="AY124:AY126" si="564">AW124+AX124</f>
        <v>34615.300000000003</v>
      </c>
      <c r="AZ124" s="35"/>
      <c r="BA124" s="35">
        <f t="shared" ref="BA124:BA126" si="565">AY124+AZ124</f>
        <v>34615.300000000003</v>
      </c>
      <c r="BB124" s="46"/>
      <c r="BC124" s="35">
        <f t="shared" ref="BC124:BC126" si="566">BA124+BB124</f>
        <v>34615.300000000003</v>
      </c>
      <c r="BD124" s="35">
        <v>33084.199999999997</v>
      </c>
      <c r="BE124" s="35"/>
      <c r="BF124" s="35">
        <f t="shared" si="399"/>
        <v>33084.199999999997</v>
      </c>
      <c r="BG124" s="35"/>
      <c r="BH124" s="35">
        <f t="shared" ref="BH124:BH126" si="567">BF124+BG124</f>
        <v>33084.199999999997</v>
      </c>
      <c r="BI124" s="35"/>
      <c r="BJ124" s="35">
        <f t="shared" ref="BJ124:BJ126" si="568">BH124+BI124</f>
        <v>33084.199999999997</v>
      </c>
      <c r="BK124" s="35"/>
      <c r="BL124" s="35">
        <f t="shared" ref="BL124:BL126" si="569">BJ124+BK124</f>
        <v>33084.199999999997</v>
      </c>
      <c r="BM124" s="35"/>
      <c r="BN124" s="35">
        <f t="shared" ref="BN124:BN126" si="570">BL124+BM124</f>
        <v>33084.199999999997</v>
      </c>
      <c r="BO124" s="35"/>
      <c r="BP124" s="35">
        <f t="shared" ref="BP124:BP126" si="571">BN124+BO124</f>
        <v>33084.199999999997</v>
      </c>
      <c r="BQ124" s="35"/>
      <c r="BR124" s="35">
        <f t="shared" ref="BR124:BR126" si="572">BP124+BQ124</f>
        <v>33084.199999999997</v>
      </c>
      <c r="BS124" s="35"/>
      <c r="BT124" s="35">
        <f t="shared" ref="BT124:BT126" si="573">BR124+BS124</f>
        <v>33084.199999999997</v>
      </c>
      <c r="BU124" s="35"/>
      <c r="BV124" s="35">
        <f t="shared" ref="BV124:BV126" si="574">BT124+BU124</f>
        <v>33084.199999999997</v>
      </c>
      <c r="BW124" s="46"/>
      <c r="BX124" s="35">
        <f t="shared" ref="BX124:BX126" si="575">BV124+BW124</f>
        <v>33084.199999999997</v>
      </c>
      <c r="BY124" s="29" t="s">
        <v>231</v>
      </c>
      <c r="CA124" s="11"/>
    </row>
    <row r="125" spans="1:79" x14ac:dyDescent="0.3">
      <c r="A125" s="1"/>
      <c r="B125" s="59" t="s">
        <v>19</v>
      </c>
      <c r="C125" s="6"/>
      <c r="D125" s="35">
        <v>107290.7</v>
      </c>
      <c r="E125" s="35"/>
      <c r="F125" s="35">
        <f t="shared" si="397"/>
        <v>107290.7</v>
      </c>
      <c r="G125" s="35"/>
      <c r="H125" s="35">
        <f t="shared" si="544"/>
        <v>107290.7</v>
      </c>
      <c r="I125" s="35"/>
      <c r="J125" s="35">
        <f t="shared" si="545"/>
        <v>107290.7</v>
      </c>
      <c r="K125" s="35"/>
      <c r="L125" s="35">
        <f t="shared" si="546"/>
        <v>107290.7</v>
      </c>
      <c r="M125" s="35"/>
      <c r="N125" s="35">
        <f t="shared" si="547"/>
        <v>107290.7</v>
      </c>
      <c r="O125" s="78"/>
      <c r="P125" s="35">
        <f t="shared" si="548"/>
        <v>107290.7</v>
      </c>
      <c r="Q125" s="35"/>
      <c r="R125" s="35">
        <f t="shared" si="549"/>
        <v>107290.7</v>
      </c>
      <c r="S125" s="35"/>
      <c r="T125" s="35">
        <f t="shared" si="550"/>
        <v>107290.7</v>
      </c>
      <c r="U125" s="35"/>
      <c r="V125" s="35">
        <f t="shared" si="551"/>
        <v>107290.7</v>
      </c>
      <c r="W125" s="35"/>
      <c r="X125" s="35">
        <f t="shared" si="552"/>
        <v>107290.7</v>
      </c>
      <c r="Y125" s="35"/>
      <c r="Z125" s="35">
        <f t="shared" si="553"/>
        <v>107290.7</v>
      </c>
      <c r="AA125" s="35"/>
      <c r="AB125" s="35">
        <f t="shared" si="554"/>
        <v>107290.7</v>
      </c>
      <c r="AC125" s="35"/>
      <c r="AD125" s="35">
        <f t="shared" si="555"/>
        <v>107290.7</v>
      </c>
      <c r="AE125" s="46"/>
      <c r="AF125" s="35">
        <f t="shared" si="556"/>
        <v>107290.7</v>
      </c>
      <c r="AG125" s="35">
        <v>103845.8</v>
      </c>
      <c r="AH125" s="35"/>
      <c r="AI125" s="35">
        <f t="shared" si="398"/>
        <v>103845.8</v>
      </c>
      <c r="AJ125" s="35"/>
      <c r="AK125" s="35">
        <f t="shared" si="557"/>
        <v>103845.8</v>
      </c>
      <c r="AL125" s="35"/>
      <c r="AM125" s="35">
        <f t="shared" si="558"/>
        <v>103845.8</v>
      </c>
      <c r="AN125" s="35"/>
      <c r="AO125" s="35">
        <f t="shared" si="559"/>
        <v>103845.8</v>
      </c>
      <c r="AP125" s="35"/>
      <c r="AQ125" s="35">
        <f t="shared" si="560"/>
        <v>103845.8</v>
      </c>
      <c r="AR125" s="35"/>
      <c r="AS125" s="35">
        <f t="shared" si="561"/>
        <v>103845.8</v>
      </c>
      <c r="AT125" s="35"/>
      <c r="AU125" s="35">
        <f t="shared" si="562"/>
        <v>103845.8</v>
      </c>
      <c r="AV125" s="35"/>
      <c r="AW125" s="35">
        <f t="shared" si="563"/>
        <v>103845.8</v>
      </c>
      <c r="AX125" s="35"/>
      <c r="AY125" s="35">
        <f t="shared" si="564"/>
        <v>103845.8</v>
      </c>
      <c r="AZ125" s="35"/>
      <c r="BA125" s="35">
        <f t="shared" si="565"/>
        <v>103845.8</v>
      </c>
      <c r="BB125" s="46"/>
      <c r="BC125" s="35">
        <f t="shared" si="566"/>
        <v>103845.8</v>
      </c>
      <c r="BD125" s="35">
        <v>99252.7</v>
      </c>
      <c r="BE125" s="35"/>
      <c r="BF125" s="35">
        <f t="shared" si="399"/>
        <v>99252.7</v>
      </c>
      <c r="BG125" s="35"/>
      <c r="BH125" s="35">
        <f t="shared" si="567"/>
        <v>99252.7</v>
      </c>
      <c r="BI125" s="35"/>
      <c r="BJ125" s="35">
        <f t="shared" si="568"/>
        <v>99252.7</v>
      </c>
      <c r="BK125" s="35"/>
      <c r="BL125" s="35">
        <f t="shared" si="569"/>
        <v>99252.7</v>
      </c>
      <c r="BM125" s="35"/>
      <c r="BN125" s="35">
        <f t="shared" si="570"/>
        <v>99252.7</v>
      </c>
      <c r="BO125" s="35"/>
      <c r="BP125" s="35">
        <f t="shared" si="571"/>
        <v>99252.7</v>
      </c>
      <c r="BQ125" s="35"/>
      <c r="BR125" s="35">
        <f t="shared" si="572"/>
        <v>99252.7</v>
      </c>
      <c r="BS125" s="35"/>
      <c r="BT125" s="35">
        <f t="shared" si="573"/>
        <v>99252.7</v>
      </c>
      <c r="BU125" s="35"/>
      <c r="BV125" s="35">
        <f t="shared" si="574"/>
        <v>99252.7</v>
      </c>
      <c r="BW125" s="46"/>
      <c r="BX125" s="35">
        <f t="shared" si="575"/>
        <v>99252.7</v>
      </c>
      <c r="BY125" s="29" t="s">
        <v>231</v>
      </c>
      <c r="CA125" s="11"/>
    </row>
    <row r="126" spans="1:79" ht="56.25" x14ac:dyDescent="0.3">
      <c r="A126" s="1" t="s">
        <v>152</v>
      </c>
      <c r="B126" s="59" t="s">
        <v>351</v>
      </c>
      <c r="C126" s="6" t="s">
        <v>32</v>
      </c>
      <c r="D126" s="35"/>
      <c r="E126" s="35">
        <f>E128</f>
        <v>11500.2</v>
      </c>
      <c r="F126" s="35">
        <f t="shared" si="397"/>
        <v>11500.2</v>
      </c>
      <c r="G126" s="35">
        <f>G128</f>
        <v>0</v>
      </c>
      <c r="H126" s="35">
        <f t="shared" si="544"/>
        <v>11500.2</v>
      </c>
      <c r="I126" s="35">
        <f>I128</f>
        <v>0</v>
      </c>
      <c r="J126" s="35">
        <f t="shared" si="545"/>
        <v>11500.2</v>
      </c>
      <c r="K126" s="35">
        <f>K128</f>
        <v>0</v>
      </c>
      <c r="L126" s="35">
        <f t="shared" si="546"/>
        <v>11500.2</v>
      </c>
      <c r="M126" s="35">
        <f>M128</f>
        <v>0</v>
      </c>
      <c r="N126" s="35">
        <f t="shared" si="547"/>
        <v>11500.2</v>
      </c>
      <c r="O126" s="78">
        <f>O128</f>
        <v>0</v>
      </c>
      <c r="P126" s="35">
        <f t="shared" si="548"/>
        <v>11500.2</v>
      </c>
      <c r="Q126" s="35">
        <f>Q128</f>
        <v>0</v>
      </c>
      <c r="R126" s="35">
        <f t="shared" si="549"/>
        <v>11500.2</v>
      </c>
      <c r="S126" s="35">
        <f>S128</f>
        <v>0</v>
      </c>
      <c r="T126" s="35">
        <f t="shared" si="550"/>
        <v>11500.2</v>
      </c>
      <c r="U126" s="35">
        <f>U128</f>
        <v>0</v>
      </c>
      <c r="V126" s="35">
        <f t="shared" si="551"/>
        <v>11500.2</v>
      </c>
      <c r="W126" s="35">
        <f>W128</f>
        <v>0</v>
      </c>
      <c r="X126" s="35">
        <f t="shared" si="552"/>
        <v>11500.2</v>
      </c>
      <c r="Y126" s="35">
        <f>Y128</f>
        <v>0</v>
      </c>
      <c r="Z126" s="35">
        <f t="shared" si="553"/>
        <v>11500.2</v>
      </c>
      <c r="AA126" s="35">
        <f>AA128</f>
        <v>0</v>
      </c>
      <c r="AB126" s="35">
        <f t="shared" si="554"/>
        <v>11500.2</v>
      </c>
      <c r="AC126" s="35">
        <f>AC128</f>
        <v>0</v>
      </c>
      <c r="AD126" s="35">
        <f t="shared" si="555"/>
        <v>11500.2</v>
      </c>
      <c r="AE126" s="46">
        <f>AE128</f>
        <v>0</v>
      </c>
      <c r="AF126" s="35">
        <f t="shared" si="556"/>
        <v>11500.2</v>
      </c>
      <c r="AG126" s="35"/>
      <c r="AH126" s="35">
        <f>AH128</f>
        <v>583233.69999999995</v>
      </c>
      <c r="AI126" s="35">
        <f t="shared" si="398"/>
        <v>583233.69999999995</v>
      </c>
      <c r="AJ126" s="35">
        <f>AJ128</f>
        <v>0</v>
      </c>
      <c r="AK126" s="35">
        <f t="shared" si="557"/>
        <v>583233.69999999995</v>
      </c>
      <c r="AL126" s="35">
        <f>AL128</f>
        <v>0</v>
      </c>
      <c r="AM126" s="35">
        <f t="shared" si="558"/>
        <v>583233.69999999995</v>
      </c>
      <c r="AN126" s="35">
        <f>AN128</f>
        <v>0</v>
      </c>
      <c r="AO126" s="35">
        <f t="shared" si="559"/>
        <v>583233.69999999995</v>
      </c>
      <c r="AP126" s="35">
        <f>AP128</f>
        <v>0</v>
      </c>
      <c r="AQ126" s="35">
        <f t="shared" si="560"/>
        <v>583233.69999999995</v>
      </c>
      <c r="AR126" s="35">
        <f>AR128</f>
        <v>0</v>
      </c>
      <c r="AS126" s="35">
        <f t="shared" si="561"/>
        <v>583233.69999999995</v>
      </c>
      <c r="AT126" s="35">
        <f>AT128</f>
        <v>0</v>
      </c>
      <c r="AU126" s="35">
        <f t="shared" si="562"/>
        <v>583233.69999999995</v>
      </c>
      <c r="AV126" s="35">
        <f>AV128</f>
        <v>0</v>
      </c>
      <c r="AW126" s="35">
        <f t="shared" si="563"/>
        <v>583233.69999999995</v>
      </c>
      <c r="AX126" s="35">
        <f>AX128</f>
        <v>0</v>
      </c>
      <c r="AY126" s="35">
        <f t="shared" si="564"/>
        <v>583233.69999999995</v>
      </c>
      <c r="AZ126" s="35">
        <f>AZ128</f>
        <v>0</v>
      </c>
      <c r="BA126" s="35">
        <f t="shared" si="565"/>
        <v>583233.69999999995</v>
      </c>
      <c r="BB126" s="46">
        <f>BB128</f>
        <v>0</v>
      </c>
      <c r="BC126" s="35">
        <f t="shared" si="566"/>
        <v>583233.69999999995</v>
      </c>
      <c r="BD126" s="35"/>
      <c r="BE126" s="35"/>
      <c r="BF126" s="35">
        <f t="shared" si="399"/>
        <v>0</v>
      </c>
      <c r="BG126" s="35"/>
      <c r="BH126" s="35">
        <f t="shared" si="567"/>
        <v>0</v>
      </c>
      <c r="BI126" s="35"/>
      <c r="BJ126" s="35">
        <f t="shared" si="568"/>
        <v>0</v>
      </c>
      <c r="BK126" s="35"/>
      <c r="BL126" s="35">
        <f t="shared" si="569"/>
        <v>0</v>
      </c>
      <c r="BM126" s="35"/>
      <c r="BN126" s="35">
        <f t="shared" si="570"/>
        <v>0</v>
      </c>
      <c r="BO126" s="35"/>
      <c r="BP126" s="35">
        <f t="shared" si="571"/>
        <v>0</v>
      </c>
      <c r="BQ126" s="35"/>
      <c r="BR126" s="35">
        <f t="shared" si="572"/>
        <v>0</v>
      </c>
      <c r="BS126" s="35"/>
      <c r="BT126" s="35">
        <f t="shared" si="573"/>
        <v>0</v>
      </c>
      <c r="BU126" s="35"/>
      <c r="BV126" s="35">
        <f t="shared" si="574"/>
        <v>0</v>
      </c>
      <c r="BW126" s="46"/>
      <c r="BX126" s="35">
        <f t="shared" si="575"/>
        <v>0</v>
      </c>
      <c r="BY126" s="29"/>
      <c r="CA126" s="11"/>
    </row>
    <row r="127" spans="1:79" x14ac:dyDescent="0.3">
      <c r="A127" s="1"/>
      <c r="B127" s="59" t="s">
        <v>5</v>
      </c>
      <c r="C127" s="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78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46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46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46"/>
      <c r="BX127" s="35"/>
      <c r="BY127" s="29"/>
      <c r="CA127" s="11"/>
    </row>
    <row r="128" spans="1:79" ht="37.5" x14ac:dyDescent="0.3">
      <c r="A128" s="1"/>
      <c r="B128" s="59" t="s">
        <v>26</v>
      </c>
      <c r="C128" s="6"/>
      <c r="D128" s="35"/>
      <c r="E128" s="35">
        <v>11500.2</v>
      </c>
      <c r="F128" s="35">
        <f t="shared" si="397"/>
        <v>11500.2</v>
      </c>
      <c r="G128" s="35"/>
      <c r="H128" s="35">
        <f t="shared" ref="H128:H129" si="576">F128+G128</f>
        <v>11500.2</v>
      </c>
      <c r="I128" s="35"/>
      <c r="J128" s="35">
        <f t="shared" ref="J128:J129" si="577">H128+I128</f>
        <v>11500.2</v>
      </c>
      <c r="K128" s="35"/>
      <c r="L128" s="35">
        <f t="shared" ref="L128:L129" si="578">J128+K128</f>
        <v>11500.2</v>
      </c>
      <c r="M128" s="35"/>
      <c r="N128" s="35">
        <f t="shared" ref="N128:N129" si="579">L128+M128</f>
        <v>11500.2</v>
      </c>
      <c r="O128" s="78"/>
      <c r="P128" s="35">
        <f t="shared" ref="P128:P129" si="580">N128+O128</f>
        <v>11500.2</v>
      </c>
      <c r="Q128" s="35"/>
      <c r="R128" s="35">
        <f t="shared" ref="R128:R129" si="581">P128+Q128</f>
        <v>11500.2</v>
      </c>
      <c r="S128" s="35"/>
      <c r="T128" s="35">
        <f t="shared" ref="T128:T129" si="582">R128+S128</f>
        <v>11500.2</v>
      </c>
      <c r="U128" s="35"/>
      <c r="V128" s="35">
        <f t="shared" ref="V128:V129" si="583">T128+U128</f>
        <v>11500.2</v>
      </c>
      <c r="W128" s="35"/>
      <c r="X128" s="35">
        <f t="shared" ref="X128:X129" si="584">V128+W128</f>
        <v>11500.2</v>
      </c>
      <c r="Y128" s="35"/>
      <c r="Z128" s="35">
        <f t="shared" ref="Z128:Z129" si="585">X128+Y128</f>
        <v>11500.2</v>
      </c>
      <c r="AA128" s="35"/>
      <c r="AB128" s="35">
        <f t="shared" ref="AB128:AB129" si="586">Z128+AA128</f>
        <v>11500.2</v>
      </c>
      <c r="AC128" s="35"/>
      <c r="AD128" s="35">
        <f t="shared" ref="AD128:AD129" si="587">AB128+AC128</f>
        <v>11500.2</v>
      </c>
      <c r="AE128" s="46"/>
      <c r="AF128" s="35">
        <f t="shared" ref="AF128:AF129" si="588">AD128+AE128</f>
        <v>11500.2</v>
      </c>
      <c r="AG128" s="35"/>
      <c r="AH128" s="35">
        <v>583233.69999999995</v>
      </c>
      <c r="AI128" s="35">
        <f t="shared" si="398"/>
        <v>583233.69999999995</v>
      </c>
      <c r="AJ128" s="35"/>
      <c r="AK128" s="35">
        <f t="shared" ref="AK128:AK129" si="589">AI128+AJ128</f>
        <v>583233.69999999995</v>
      </c>
      <c r="AL128" s="35"/>
      <c r="AM128" s="35">
        <f t="shared" ref="AM128:AM129" si="590">AK128+AL128</f>
        <v>583233.69999999995</v>
      </c>
      <c r="AN128" s="35"/>
      <c r="AO128" s="35">
        <f t="shared" ref="AO128:AO129" si="591">AM128+AN128</f>
        <v>583233.69999999995</v>
      </c>
      <c r="AP128" s="35"/>
      <c r="AQ128" s="35">
        <f t="shared" ref="AQ128:AQ129" si="592">AO128+AP128</f>
        <v>583233.69999999995</v>
      </c>
      <c r="AR128" s="35"/>
      <c r="AS128" s="35">
        <f t="shared" ref="AS128:AS129" si="593">AQ128+AR128</f>
        <v>583233.69999999995</v>
      </c>
      <c r="AT128" s="35"/>
      <c r="AU128" s="35">
        <f t="shared" ref="AU128:AU129" si="594">AS128+AT128</f>
        <v>583233.69999999995</v>
      </c>
      <c r="AV128" s="35"/>
      <c r="AW128" s="35">
        <f t="shared" ref="AW128:AW129" si="595">AU128+AV128</f>
        <v>583233.69999999995</v>
      </c>
      <c r="AX128" s="35"/>
      <c r="AY128" s="35">
        <f t="shared" ref="AY128:AY129" si="596">AW128+AX128</f>
        <v>583233.69999999995</v>
      </c>
      <c r="AZ128" s="35"/>
      <c r="BA128" s="35">
        <f t="shared" ref="BA128:BA129" si="597">AY128+AZ128</f>
        <v>583233.69999999995</v>
      </c>
      <c r="BB128" s="46"/>
      <c r="BC128" s="35">
        <f t="shared" ref="BC128:BC129" si="598">BA128+BB128</f>
        <v>583233.69999999995</v>
      </c>
      <c r="BD128" s="35"/>
      <c r="BE128" s="35"/>
      <c r="BF128" s="35">
        <f t="shared" si="399"/>
        <v>0</v>
      </c>
      <c r="BG128" s="35"/>
      <c r="BH128" s="35">
        <f t="shared" ref="BH128:BH129" si="599">BF128+BG128</f>
        <v>0</v>
      </c>
      <c r="BI128" s="35"/>
      <c r="BJ128" s="35">
        <f t="shared" ref="BJ128:BJ129" si="600">BH128+BI128</f>
        <v>0</v>
      </c>
      <c r="BK128" s="35"/>
      <c r="BL128" s="35">
        <f t="shared" ref="BL128:BL129" si="601">BJ128+BK128</f>
        <v>0</v>
      </c>
      <c r="BM128" s="35"/>
      <c r="BN128" s="35">
        <f t="shared" ref="BN128:BN129" si="602">BL128+BM128</f>
        <v>0</v>
      </c>
      <c r="BO128" s="35"/>
      <c r="BP128" s="35">
        <f t="shared" ref="BP128:BP129" si="603">BN128+BO128</f>
        <v>0</v>
      </c>
      <c r="BQ128" s="35"/>
      <c r="BR128" s="35">
        <f t="shared" ref="BR128:BR129" si="604">BP128+BQ128</f>
        <v>0</v>
      </c>
      <c r="BS128" s="35"/>
      <c r="BT128" s="35">
        <f t="shared" ref="BT128:BT129" si="605">BR128+BS128</f>
        <v>0</v>
      </c>
      <c r="BU128" s="35"/>
      <c r="BV128" s="35">
        <f t="shared" ref="BV128:BV129" si="606">BT128+BU128</f>
        <v>0</v>
      </c>
      <c r="BW128" s="46"/>
      <c r="BX128" s="35">
        <f t="shared" ref="BX128:BX129" si="607">BV128+BW128</f>
        <v>0</v>
      </c>
      <c r="BY128" s="29" t="s">
        <v>232</v>
      </c>
      <c r="CA128" s="11"/>
    </row>
    <row r="129" spans="1:79" ht="56.25" x14ac:dyDescent="0.3">
      <c r="A129" s="1" t="s">
        <v>153</v>
      </c>
      <c r="B129" s="59" t="s">
        <v>352</v>
      </c>
      <c r="C129" s="6" t="s">
        <v>32</v>
      </c>
      <c r="D129" s="35"/>
      <c r="E129" s="35">
        <f>E131</f>
        <v>11500.4</v>
      </c>
      <c r="F129" s="35">
        <f t="shared" si="397"/>
        <v>11500.4</v>
      </c>
      <c r="G129" s="35">
        <f>G131</f>
        <v>0</v>
      </c>
      <c r="H129" s="35">
        <f t="shared" si="576"/>
        <v>11500.4</v>
      </c>
      <c r="I129" s="35">
        <f>I131</f>
        <v>0</v>
      </c>
      <c r="J129" s="35">
        <f t="shared" si="577"/>
        <v>11500.4</v>
      </c>
      <c r="K129" s="35">
        <f>K131</f>
        <v>0</v>
      </c>
      <c r="L129" s="35">
        <f t="shared" si="578"/>
        <v>11500.4</v>
      </c>
      <c r="M129" s="35">
        <f>M131</f>
        <v>0</v>
      </c>
      <c r="N129" s="35">
        <f t="shared" si="579"/>
        <v>11500.4</v>
      </c>
      <c r="O129" s="78">
        <f>O131</f>
        <v>0</v>
      </c>
      <c r="P129" s="35">
        <f t="shared" si="580"/>
        <v>11500.4</v>
      </c>
      <c r="Q129" s="35">
        <f>Q131</f>
        <v>0</v>
      </c>
      <c r="R129" s="35">
        <f t="shared" si="581"/>
        <v>11500.4</v>
      </c>
      <c r="S129" s="35">
        <f>S131</f>
        <v>0</v>
      </c>
      <c r="T129" s="35">
        <f t="shared" si="582"/>
        <v>11500.4</v>
      </c>
      <c r="U129" s="35">
        <f>U131</f>
        <v>0</v>
      </c>
      <c r="V129" s="35">
        <f t="shared" si="583"/>
        <v>11500.4</v>
      </c>
      <c r="W129" s="35">
        <f>W131</f>
        <v>0</v>
      </c>
      <c r="X129" s="35">
        <f t="shared" si="584"/>
        <v>11500.4</v>
      </c>
      <c r="Y129" s="35">
        <f>Y131</f>
        <v>0</v>
      </c>
      <c r="Z129" s="35">
        <f t="shared" si="585"/>
        <v>11500.4</v>
      </c>
      <c r="AA129" s="35">
        <f>AA131</f>
        <v>0</v>
      </c>
      <c r="AB129" s="35">
        <f t="shared" si="586"/>
        <v>11500.4</v>
      </c>
      <c r="AC129" s="35">
        <f>AC131</f>
        <v>0</v>
      </c>
      <c r="AD129" s="35">
        <f t="shared" si="587"/>
        <v>11500.4</v>
      </c>
      <c r="AE129" s="46">
        <f>AE131</f>
        <v>0</v>
      </c>
      <c r="AF129" s="35">
        <f t="shared" si="588"/>
        <v>11500.4</v>
      </c>
      <c r="AG129" s="35"/>
      <c r="AH129" s="35">
        <f>AH131</f>
        <v>583431.19999999995</v>
      </c>
      <c r="AI129" s="35">
        <f t="shared" si="398"/>
        <v>583431.19999999995</v>
      </c>
      <c r="AJ129" s="35">
        <f>AJ131</f>
        <v>0</v>
      </c>
      <c r="AK129" s="35">
        <f t="shared" si="589"/>
        <v>583431.19999999995</v>
      </c>
      <c r="AL129" s="35">
        <f>AL131</f>
        <v>0</v>
      </c>
      <c r="AM129" s="35">
        <f t="shared" si="590"/>
        <v>583431.19999999995</v>
      </c>
      <c r="AN129" s="35">
        <f>AN131</f>
        <v>0</v>
      </c>
      <c r="AO129" s="35">
        <f t="shared" si="591"/>
        <v>583431.19999999995</v>
      </c>
      <c r="AP129" s="35">
        <f>AP131</f>
        <v>0</v>
      </c>
      <c r="AQ129" s="35">
        <f t="shared" si="592"/>
        <v>583431.19999999995</v>
      </c>
      <c r="AR129" s="35">
        <f>AR131</f>
        <v>0</v>
      </c>
      <c r="AS129" s="35">
        <f t="shared" si="593"/>
        <v>583431.19999999995</v>
      </c>
      <c r="AT129" s="35">
        <f>AT131</f>
        <v>0</v>
      </c>
      <c r="AU129" s="35">
        <f t="shared" si="594"/>
        <v>583431.19999999995</v>
      </c>
      <c r="AV129" s="35">
        <f>AV131</f>
        <v>0</v>
      </c>
      <c r="AW129" s="35">
        <f t="shared" si="595"/>
        <v>583431.19999999995</v>
      </c>
      <c r="AX129" s="35">
        <f>AX131</f>
        <v>0</v>
      </c>
      <c r="AY129" s="35">
        <f t="shared" si="596"/>
        <v>583431.19999999995</v>
      </c>
      <c r="AZ129" s="35">
        <f>AZ131</f>
        <v>0</v>
      </c>
      <c r="BA129" s="35">
        <f t="shared" si="597"/>
        <v>583431.19999999995</v>
      </c>
      <c r="BB129" s="46">
        <f>BB131</f>
        <v>0</v>
      </c>
      <c r="BC129" s="35">
        <f t="shared" si="598"/>
        <v>583431.19999999995</v>
      </c>
      <c r="BD129" s="35"/>
      <c r="BE129" s="35"/>
      <c r="BF129" s="35">
        <f t="shared" si="399"/>
        <v>0</v>
      </c>
      <c r="BG129" s="35"/>
      <c r="BH129" s="35">
        <f t="shared" si="599"/>
        <v>0</v>
      </c>
      <c r="BI129" s="35"/>
      <c r="BJ129" s="35">
        <f t="shared" si="600"/>
        <v>0</v>
      </c>
      <c r="BK129" s="35"/>
      <c r="BL129" s="35">
        <f t="shared" si="601"/>
        <v>0</v>
      </c>
      <c r="BM129" s="35"/>
      <c r="BN129" s="35">
        <f t="shared" si="602"/>
        <v>0</v>
      </c>
      <c r="BO129" s="35"/>
      <c r="BP129" s="35">
        <f t="shared" si="603"/>
        <v>0</v>
      </c>
      <c r="BQ129" s="35"/>
      <c r="BR129" s="35">
        <f t="shared" si="604"/>
        <v>0</v>
      </c>
      <c r="BS129" s="35"/>
      <c r="BT129" s="35">
        <f t="shared" si="605"/>
        <v>0</v>
      </c>
      <c r="BU129" s="35"/>
      <c r="BV129" s="35">
        <f t="shared" si="606"/>
        <v>0</v>
      </c>
      <c r="BW129" s="46"/>
      <c r="BX129" s="35">
        <f t="shared" si="607"/>
        <v>0</v>
      </c>
      <c r="BY129" s="29"/>
      <c r="CA129" s="11"/>
    </row>
    <row r="130" spans="1:79" x14ac:dyDescent="0.3">
      <c r="A130" s="1"/>
      <c r="B130" s="59" t="s">
        <v>5</v>
      </c>
      <c r="C130" s="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78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46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46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46"/>
      <c r="BX130" s="35"/>
      <c r="BY130" s="29"/>
      <c r="CA130" s="11"/>
    </row>
    <row r="131" spans="1:79" ht="37.5" x14ac:dyDescent="0.3">
      <c r="A131" s="1"/>
      <c r="B131" s="59" t="s">
        <v>26</v>
      </c>
      <c r="C131" s="6"/>
      <c r="D131" s="35"/>
      <c r="E131" s="35">
        <v>11500.4</v>
      </c>
      <c r="F131" s="35">
        <f t="shared" si="397"/>
        <v>11500.4</v>
      </c>
      <c r="G131" s="35"/>
      <c r="H131" s="35">
        <f t="shared" ref="H131:H134" si="608">F131+G131</f>
        <v>11500.4</v>
      </c>
      <c r="I131" s="35"/>
      <c r="J131" s="35">
        <f t="shared" ref="J131:J134" si="609">H131+I131</f>
        <v>11500.4</v>
      </c>
      <c r="K131" s="35"/>
      <c r="L131" s="35">
        <f t="shared" ref="L131:L134" si="610">J131+K131</f>
        <v>11500.4</v>
      </c>
      <c r="M131" s="35"/>
      <c r="N131" s="35">
        <f t="shared" ref="N131:N134" si="611">L131+M131</f>
        <v>11500.4</v>
      </c>
      <c r="O131" s="78"/>
      <c r="P131" s="35">
        <f t="shared" ref="P131:P134" si="612">N131+O131</f>
        <v>11500.4</v>
      </c>
      <c r="Q131" s="35"/>
      <c r="R131" s="35">
        <f t="shared" ref="R131:R134" si="613">P131+Q131</f>
        <v>11500.4</v>
      </c>
      <c r="S131" s="35"/>
      <c r="T131" s="35">
        <f t="shared" ref="T131:T134" si="614">R131+S131</f>
        <v>11500.4</v>
      </c>
      <c r="U131" s="35"/>
      <c r="V131" s="35">
        <f t="shared" ref="V131:V134" si="615">T131+U131</f>
        <v>11500.4</v>
      </c>
      <c r="W131" s="35"/>
      <c r="X131" s="35">
        <f t="shared" ref="X131:X134" si="616">V131+W131</f>
        <v>11500.4</v>
      </c>
      <c r="Y131" s="35"/>
      <c r="Z131" s="35">
        <f t="shared" ref="Z131:Z134" si="617">X131+Y131</f>
        <v>11500.4</v>
      </c>
      <c r="AA131" s="35"/>
      <c r="AB131" s="35">
        <f t="shared" ref="AB131:AB134" si="618">Z131+AA131</f>
        <v>11500.4</v>
      </c>
      <c r="AC131" s="35"/>
      <c r="AD131" s="35">
        <f t="shared" ref="AD131:AD134" si="619">AB131+AC131</f>
        <v>11500.4</v>
      </c>
      <c r="AE131" s="46"/>
      <c r="AF131" s="35">
        <f t="shared" ref="AF131:AF134" si="620">AD131+AE131</f>
        <v>11500.4</v>
      </c>
      <c r="AG131" s="35"/>
      <c r="AH131" s="35">
        <v>583431.19999999995</v>
      </c>
      <c r="AI131" s="35">
        <f t="shared" si="398"/>
        <v>583431.19999999995</v>
      </c>
      <c r="AJ131" s="35"/>
      <c r="AK131" s="35">
        <f t="shared" ref="AK131:AK134" si="621">AI131+AJ131</f>
        <v>583431.19999999995</v>
      </c>
      <c r="AL131" s="35"/>
      <c r="AM131" s="35">
        <f t="shared" ref="AM131:AM134" si="622">AK131+AL131</f>
        <v>583431.19999999995</v>
      </c>
      <c r="AN131" s="35"/>
      <c r="AO131" s="35">
        <f t="shared" ref="AO131:AO134" si="623">AM131+AN131</f>
        <v>583431.19999999995</v>
      </c>
      <c r="AP131" s="35"/>
      <c r="AQ131" s="35">
        <f t="shared" ref="AQ131:AQ134" si="624">AO131+AP131</f>
        <v>583431.19999999995</v>
      </c>
      <c r="AR131" s="35"/>
      <c r="AS131" s="35">
        <f t="shared" ref="AS131:AS134" si="625">AQ131+AR131</f>
        <v>583431.19999999995</v>
      </c>
      <c r="AT131" s="35"/>
      <c r="AU131" s="35">
        <f t="shared" ref="AU131:AU134" si="626">AS131+AT131</f>
        <v>583431.19999999995</v>
      </c>
      <c r="AV131" s="35"/>
      <c r="AW131" s="35">
        <f t="shared" ref="AW131:AW134" si="627">AU131+AV131</f>
        <v>583431.19999999995</v>
      </c>
      <c r="AX131" s="35"/>
      <c r="AY131" s="35">
        <f t="shared" ref="AY131:AY134" si="628">AW131+AX131</f>
        <v>583431.19999999995</v>
      </c>
      <c r="AZ131" s="35"/>
      <c r="BA131" s="35">
        <f t="shared" ref="BA131:BA133" si="629">AY131+AZ131</f>
        <v>583431.19999999995</v>
      </c>
      <c r="BB131" s="46"/>
      <c r="BC131" s="35">
        <f t="shared" ref="BC131:BC134" si="630">BA131+BB131</f>
        <v>583431.19999999995</v>
      </c>
      <c r="BD131" s="35"/>
      <c r="BE131" s="35"/>
      <c r="BF131" s="35">
        <f t="shared" si="399"/>
        <v>0</v>
      </c>
      <c r="BG131" s="35"/>
      <c r="BH131" s="35">
        <f t="shared" ref="BH131:BH134" si="631">BF131+BG131</f>
        <v>0</v>
      </c>
      <c r="BI131" s="35"/>
      <c r="BJ131" s="35">
        <f t="shared" ref="BJ131:BJ134" si="632">BH131+BI131</f>
        <v>0</v>
      </c>
      <c r="BK131" s="35"/>
      <c r="BL131" s="35">
        <f t="shared" ref="BL131:BL134" si="633">BJ131+BK131</f>
        <v>0</v>
      </c>
      <c r="BM131" s="35"/>
      <c r="BN131" s="35">
        <f t="shared" ref="BN131:BN134" si="634">BL131+BM131</f>
        <v>0</v>
      </c>
      <c r="BO131" s="35"/>
      <c r="BP131" s="35">
        <f t="shared" ref="BP131:BP134" si="635">BN131+BO131</f>
        <v>0</v>
      </c>
      <c r="BQ131" s="35"/>
      <c r="BR131" s="35">
        <f t="shared" ref="BR131:BR134" si="636">BP131+BQ131</f>
        <v>0</v>
      </c>
      <c r="BS131" s="35"/>
      <c r="BT131" s="35">
        <f t="shared" ref="BT131:BT134" si="637">BR131+BS131</f>
        <v>0</v>
      </c>
      <c r="BU131" s="35"/>
      <c r="BV131" s="35">
        <f t="shared" ref="BV131:BV133" si="638">BT131+BU131</f>
        <v>0</v>
      </c>
      <c r="BW131" s="46"/>
      <c r="BX131" s="35">
        <f t="shared" ref="BX131:BX134" si="639">BV131+BW131</f>
        <v>0</v>
      </c>
      <c r="BY131" s="29" t="s">
        <v>232</v>
      </c>
      <c r="CA131" s="11"/>
    </row>
    <row r="132" spans="1:79" ht="56.25" x14ac:dyDescent="0.3">
      <c r="A132" s="1" t="s">
        <v>154</v>
      </c>
      <c r="B132" s="59" t="s">
        <v>378</v>
      </c>
      <c r="C132" s="6" t="s">
        <v>32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78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>
        <f t="shared" si="618"/>
        <v>0</v>
      </c>
      <c r="AC132" s="35"/>
      <c r="AD132" s="35">
        <f t="shared" si="619"/>
        <v>0</v>
      </c>
      <c r="AE132" s="46"/>
      <c r="AF132" s="35">
        <f t="shared" si="620"/>
        <v>0</v>
      </c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>
        <v>43764.222000000002</v>
      </c>
      <c r="AY132" s="35">
        <f t="shared" si="628"/>
        <v>43764.222000000002</v>
      </c>
      <c r="AZ132" s="35"/>
      <c r="BA132" s="35">
        <f t="shared" si="629"/>
        <v>43764.222000000002</v>
      </c>
      <c r="BB132" s="46"/>
      <c r="BC132" s="35">
        <f t="shared" si="630"/>
        <v>43764.222000000002</v>
      </c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>
        <f t="shared" si="637"/>
        <v>0</v>
      </c>
      <c r="BU132" s="35"/>
      <c r="BV132" s="35">
        <f t="shared" si="638"/>
        <v>0</v>
      </c>
      <c r="BW132" s="46"/>
      <c r="BX132" s="35">
        <f t="shared" si="639"/>
        <v>0</v>
      </c>
      <c r="BY132" s="39">
        <v>1710142360</v>
      </c>
      <c r="CA132" s="11"/>
    </row>
    <row r="133" spans="1:79" ht="75" x14ac:dyDescent="0.3">
      <c r="A133" s="1" t="s">
        <v>155</v>
      </c>
      <c r="B133" s="59" t="s">
        <v>382</v>
      </c>
      <c r="C133" s="6" t="s">
        <v>32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78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>
        <f t="shared" si="619"/>
        <v>0</v>
      </c>
      <c r="AE133" s="46"/>
      <c r="AF133" s="35">
        <f t="shared" si="620"/>
        <v>0</v>
      </c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>
        <v>69697.3</v>
      </c>
      <c r="BA133" s="35">
        <f t="shared" si="629"/>
        <v>69697.3</v>
      </c>
      <c r="BB133" s="46"/>
      <c r="BC133" s="35">
        <f t="shared" si="630"/>
        <v>69697.3</v>
      </c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>
        <v>566804.80000000005</v>
      </c>
      <c r="BV133" s="35">
        <f t="shared" si="638"/>
        <v>566804.80000000005</v>
      </c>
      <c r="BW133" s="46"/>
      <c r="BX133" s="35">
        <f t="shared" si="639"/>
        <v>566804.80000000005</v>
      </c>
      <c r="BY133" s="29" t="s">
        <v>232</v>
      </c>
      <c r="CA133" s="11"/>
    </row>
    <row r="134" spans="1:79" x14ac:dyDescent="0.3">
      <c r="A134" s="1"/>
      <c r="B134" s="59" t="s">
        <v>24</v>
      </c>
      <c r="C134" s="59"/>
      <c r="D134" s="37">
        <f>D138+D142+D143+D144+D145+D146+D147+D148+D149+D150+D151+D152</f>
        <v>517225.00000000006</v>
      </c>
      <c r="E134" s="37">
        <f>E138+E142+E143+E144+E145+E146+E147+E148+E149+E150+E151+E152+E153</f>
        <v>-1474.1000000000004</v>
      </c>
      <c r="F134" s="37">
        <f t="shared" si="397"/>
        <v>515750.90000000008</v>
      </c>
      <c r="G134" s="37">
        <f>G138+G142+G143+G144+G145+G146+G147+G148+G149+G150+G151+G152+G153</f>
        <v>4011.2</v>
      </c>
      <c r="H134" s="37">
        <f t="shared" si="608"/>
        <v>519762.10000000009</v>
      </c>
      <c r="I134" s="37">
        <f>I138+I142+I143+I144+I145+I146+I147+I148+I149+I150+I151+I152+I153</f>
        <v>0</v>
      </c>
      <c r="J134" s="37">
        <f t="shared" si="609"/>
        <v>519762.10000000009</v>
      </c>
      <c r="K134" s="37">
        <f>K138+K142+K143+K144+K145+K146+K147+K148+K149+K150+K151+K152+K153</f>
        <v>0</v>
      </c>
      <c r="L134" s="37">
        <f t="shared" si="610"/>
        <v>519762.10000000009</v>
      </c>
      <c r="M134" s="37">
        <f>M138+M142+M143+M144+M145+M146+M147+M148+M149+M150+M151+M152+M153</f>
        <v>0</v>
      </c>
      <c r="N134" s="37">
        <f t="shared" si="611"/>
        <v>519762.10000000009</v>
      </c>
      <c r="O134" s="37">
        <f>O138+O142+O143+O144+O145+O146+O147+O148+O149+O150+O151+O152+O153</f>
        <v>18000</v>
      </c>
      <c r="P134" s="37">
        <f t="shared" si="612"/>
        <v>537762.10000000009</v>
      </c>
      <c r="Q134" s="37">
        <f>Q138+Q142+Q143+Q144+Q145+Q146+Q147+Q148+Q149+Q150+Q151+Q152+Q153</f>
        <v>0</v>
      </c>
      <c r="R134" s="37">
        <f t="shared" si="613"/>
        <v>537762.10000000009</v>
      </c>
      <c r="S134" s="37">
        <f>S138+S142+S143+S144+S145+S146+S147+S148+S149+S150+S151+S152+S153</f>
        <v>-1361.5</v>
      </c>
      <c r="T134" s="37">
        <f t="shared" si="614"/>
        <v>536400.60000000009</v>
      </c>
      <c r="U134" s="37">
        <f>U138+U142+U143+U144+U145+U146+U147+U148+U149+U150+U151+U152+U153</f>
        <v>0</v>
      </c>
      <c r="V134" s="37">
        <f t="shared" si="615"/>
        <v>536400.60000000009</v>
      </c>
      <c r="W134" s="37">
        <f>W138+W142+W143+W144+W145+W146+W147+W148+W149+W150+W151+W152+W153</f>
        <v>-11500</v>
      </c>
      <c r="X134" s="37">
        <f t="shared" si="616"/>
        <v>524900.60000000009</v>
      </c>
      <c r="Y134" s="37">
        <f>Y138+Y142+Y143+Y144+Y145+Y146+Y147+Y148+Y149+Y150+Y151+Y152+Y153</f>
        <v>0</v>
      </c>
      <c r="Z134" s="37">
        <f t="shared" si="617"/>
        <v>524900.60000000009</v>
      </c>
      <c r="AA134" s="37">
        <f>AA138+AA142+AA143+AA144+AA145+AA146+AA147+AA148+AA149+AA150+AA151+AA152+AA153</f>
        <v>-18538.133999999998</v>
      </c>
      <c r="AB134" s="37">
        <f t="shared" si="618"/>
        <v>506362.46600000007</v>
      </c>
      <c r="AC134" s="35">
        <f>AC138+AC142+AC143+AC144+AC145+AC146+AC147+AC148+AC149+AC150+AC151+AC152+AC153</f>
        <v>0</v>
      </c>
      <c r="AD134" s="37">
        <f t="shared" si="619"/>
        <v>506362.46600000007</v>
      </c>
      <c r="AE134" s="37">
        <f>AE138+AE142+AE143+AE144+AE145+AE146+AE147+AE148+AE149+AE150+AE151+AE152+AE153</f>
        <v>-33133.949999999997</v>
      </c>
      <c r="AF134" s="35">
        <f t="shared" si="620"/>
        <v>473228.51600000006</v>
      </c>
      <c r="AG134" s="37">
        <f t="shared" ref="AG134:BD134" si="640">AG138+AG142+AG143+AG144+AG145+AG146+AG147+AG148+AG149+AG150+AG151+AG152</f>
        <v>618381.4</v>
      </c>
      <c r="AH134" s="37">
        <f>AH138+AH142+AH143+AH144+AH145+AH146+AH147+AH148+AH149+AH150+AH151+AH152+AH153</f>
        <v>-1768.8999999999996</v>
      </c>
      <c r="AI134" s="37">
        <f t="shared" si="398"/>
        <v>616612.5</v>
      </c>
      <c r="AJ134" s="37">
        <f>AJ138+AJ142+AJ143+AJ144+AJ145+AJ146+AJ147+AJ148+AJ149+AJ150+AJ151+AJ152+AJ153</f>
        <v>0</v>
      </c>
      <c r="AK134" s="37">
        <f t="shared" si="621"/>
        <v>616612.5</v>
      </c>
      <c r="AL134" s="37">
        <f>AL138+AL142+AL143+AL144+AL145+AL146+AL147+AL148+AL149+AL150+AL151+AL152+AL153</f>
        <v>0</v>
      </c>
      <c r="AM134" s="37">
        <f t="shared" si="622"/>
        <v>616612.5</v>
      </c>
      <c r="AN134" s="37">
        <f>AN138+AN142+AN143+AN144+AN145+AN146+AN147+AN148+AN149+AN150+AN151+AN152+AN153</f>
        <v>0</v>
      </c>
      <c r="AO134" s="37">
        <f t="shared" si="623"/>
        <v>616612.5</v>
      </c>
      <c r="AP134" s="37">
        <f>AP138+AP142+AP143+AP144+AP145+AP146+AP147+AP148+AP149+AP150+AP151+AP152+AP153</f>
        <v>-18000</v>
      </c>
      <c r="AQ134" s="37">
        <f t="shared" si="624"/>
        <v>598612.5</v>
      </c>
      <c r="AR134" s="37">
        <f>AR138+AR142+AR143+AR144+AR145+AR146+AR147+AR148+AR149+AR150+AR151+AR152+AR153</f>
        <v>0</v>
      </c>
      <c r="AS134" s="37">
        <f t="shared" si="625"/>
        <v>598612.5</v>
      </c>
      <c r="AT134" s="37">
        <f>AT138+AT142+AT143+AT144+AT145+AT146+AT147+AT148+AT149+AT150+AT151+AT152+AT153</f>
        <v>2738.9789999999994</v>
      </c>
      <c r="AU134" s="37">
        <f t="shared" si="626"/>
        <v>601351.47900000005</v>
      </c>
      <c r="AV134" s="37">
        <f>AV138+AV142+AV143+AV144+AV145+AV146+AV147+AV148+AV149+AV150+AV151+AV152+AV153</f>
        <v>0</v>
      </c>
      <c r="AW134" s="37">
        <f t="shared" si="627"/>
        <v>601351.47900000005</v>
      </c>
      <c r="AX134" s="35">
        <f>AX138+AX142+AX143+AX144+AX145+AX146+AX147+AX148+AX149+AX150+AX151+AX152+AX153</f>
        <v>45000</v>
      </c>
      <c r="AY134" s="37">
        <f t="shared" si="628"/>
        <v>646351.47900000005</v>
      </c>
      <c r="AZ134" s="35">
        <f>AZ138+AZ142+AZ143+AZ144+AZ145+AZ146+AZ147+AZ148+AZ149+AZ150+AZ151+AZ152+AZ153</f>
        <v>0</v>
      </c>
      <c r="BA134" s="37">
        <f t="shared" ref="BA134" si="641">AY134+AZ134</f>
        <v>646351.47900000005</v>
      </c>
      <c r="BB134" s="37">
        <f>BB138+BB142+BB143+BB144+BB145+BB146+BB147+BB148+BB149+BB150+BB151+BB152+BB153</f>
        <v>33133.949999999997</v>
      </c>
      <c r="BC134" s="35">
        <f t="shared" si="630"/>
        <v>679485.429</v>
      </c>
      <c r="BD134" s="37">
        <f t="shared" si="640"/>
        <v>201480.4</v>
      </c>
      <c r="BE134" s="37">
        <f>BE138+BE142+BE143+BE144+BE145+BE146+BE147+BE148+BE149+BE150+BE151+BE152+BE153</f>
        <v>0</v>
      </c>
      <c r="BF134" s="37">
        <f t="shared" si="399"/>
        <v>201480.4</v>
      </c>
      <c r="BG134" s="37">
        <f>BG138+BG142+BG143+BG144+BG145+BG146+BG147+BG148+BG149+BG150+BG151+BG152+BG153</f>
        <v>0</v>
      </c>
      <c r="BH134" s="37">
        <f t="shared" si="631"/>
        <v>201480.4</v>
      </c>
      <c r="BI134" s="37">
        <f>BI138+BI142+BI143+BI144+BI145+BI146+BI147+BI148+BI149+BI150+BI151+BI152+BI153</f>
        <v>0</v>
      </c>
      <c r="BJ134" s="37">
        <f t="shared" si="632"/>
        <v>201480.4</v>
      </c>
      <c r="BK134" s="37">
        <f>BK138+BK142+BK143+BK144+BK145+BK146+BK147+BK148+BK149+BK150+BK151+BK152+BK153</f>
        <v>0</v>
      </c>
      <c r="BL134" s="37">
        <f t="shared" si="633"/>
        <v>201480.4</v>
      </c>
      <c r="BM134" s="37">
        <f>BM138+BM142+BM143+BM144+BM145+BM146+BM147+BM148+BM149+BM150+BM151+BM152+BM153</f>
        <v>-92000</v>
      </c>
      <c r="BN134" s="37">
        <f t="shared" si="634"/>
        <v>109480.4</v>
      </c>
      <c r="BO134" s="37">
        <f>BO138+BO142+BO143+BO144+BO145+BO146+BO147+BO148+BO149+BO150+BO151+BO152+BO153</f>
        <v>0</v>
      </c>
      <c r="BP134" s="37">
        <f t="shared" si="635"/>
        <v>109480.4</v>
      </c>
      <c r="BQ134" s="37">
        <f>BQ138+BQ142+BQ143+BQ144+BQ145+BQ146+BQ147+BQ148+BQ149+BQ150+BQ151+BQ152+BQ153</f>
        <v>0</v>
      </c>
      <c r="BR134" s="37">
        <f t="shared" si="636"/>
        <v>109480.4</v>
      </c>
      <c r="BS134" s="35">
        <f>BS138+BS142+BS143+BS144+BS145+BS146+BS147+BS148+BS149+BS150+BS151+BS152+BS153</f>
        <v>0</v>
      </c>
      <c r="BT134" s="37">
        <f t="shared" si="637"/>
        <v>109480.4</v>
      </c>
      <c r="BU134" s="35">
        <f>BU138+BU142+BU143+BU144+BU145+BU146+BU147+BU148+BU149+BU150+BU151+BU152+BU153</f>
        <v>0</v>
      </c>
      <c r="BV134" s="37">
        <f t="shared" ref="BV134" si="642">BT134+BU134</f>
        <v>109480.4</v>
      </c>
      <c r="BW134" s="37">
        <f>BW138+BW142+BW143+BW144+BW145+BW146+BW147+BW148+BW149+BW150+BW151+BW152+BW153</f>
        <v>0</v>
      </c>
      <c r="BX134" s="35">
        <f t="shared" si="639"/>
        <v>109480.4</v>
      </c>
      <c r="BY134" s="31"/>
      <c r="BZ134" s="24"/>
      <c r="CA134" s="11"/>
    </row>
    <row r="135" spans="1:79" x14ac:dyDescent="0.3">
      <c r="A135" s="1"/>
      <c r="B135" s="7" t="s">
        <v>5</v>
      </c>
      <c r="C135" s="59"/>
      <c r="D135" s="36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5"/>
      <c r="AD135" s="37"/>
      <c r="AE135" s="37"/>
      <c r="AF135" s="35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5"/>
      <c r="AY135" s="37"/>
      <c r="AZ135" s="35"/>
      <c r="BA135" s="37"/>
      <c r="BB135" s="37"/>
      <c r="BC135" s="35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5"/>
      <c r="BT135" s="37"/>
      <c r="BU135" s="35"/>
      <c r="BV135" s="37"/>
      <c r="BW135" s="37"/>
      <c r="BX135" s="35"/>
      <c r="BY135" s="31"/>
      <c r="BZ135" s="24"/>
      <c r="CA135" s="11"/>
    </row>
    <row r="136" spans="1:79" s="18" customFormat="1" hidden="1" x14ac:dyDescent="0.3">
      <c r="A136" s="16"/>
      <c r="B136" s="19" t="s">
        <v>6</v>
      </c>
      <c r="C136" s="55"/>
      <c r="D136" s="36">
        <f>D140+D142+D143+D144+D145+D146+D147+D148+D149+D150+D151+D152</f>
        <v>433563.80000000005</v>
      </c>
      <c r="E136" s="37">
        <f>E140+E142+E143+E144+E145+E146+E147+E148+E149+E150+E151+E152+E155</f>
        <v>-1474.1</v>
      </c>
      <c r="F136" s="37">
        <f t="shared" si="397"/>
        <v>432089.70000000007</v>
      </c>
      <c r="G136" s="37">
        <f>G140+G142+G143+G144+G145+G146+G147+G148+G149+G150+G151+G152+G155</f>
        <v>4011.2</v>
      </c>
      <c r="H136" s="37">
        <f t="shared" ref="H136:H138" si="643">F136+G136</f>
        <v>436100.90000000008</v>
      </c>
      <c r="I136" s="37">
        <f>I140+I142+I143+I144+I145+I146+I147+I148+I149+I150+I151+I152+I155</f>
        <v>0</v>
      </c>
      <c r="J136" s="37">
        <f t="shared" ref="J136:J138" si="644">H136+I136</f>
        <v>436100.90000000008</v>
      </c>
      <c r="K136" s="37">
        <f>K140+K142+K143+K144+K145+K146+K147+K148+K149+K150+K151+K152+K155</f>
        <v>0</v>
      </c>
      <c r="L136" s="37">
        <f t="shared" ref="L136:L138" si="645">J136+K136</f>
        <v>436100.90000000008</v>
      </c>
      <c r="M136" s="37">
        <f>M140+M142+M143+M144+M145+M146+M147+M148+M149+M150+M151+M152+M155</f>
        <v>0</v>
      </c>
      <c r="N136" s="37">
        <f t="shared" ref="N136:N138" si="646">L136+M136</f>
        <v>436100.90000000008</v>
      </c>
      <c r="O136" s="37">
        <f>O140+O142+O143+O144+O145+O146+O147+O148+O149+O150+O151+O152+O155</f>
        <v>18000</v>
      </c>
      <c r="P136" s="37">
        <f t="shared" ref="P136:P138" si="647">N136+O136</f>
        <v>454100.90000000008</v>
      </c>
      <c r="Q136" s="37">
        <f>Q140+Q142+Q143+Q144+Q145+Q146+Q147+Q148+Q149+Q150+Q151+Q152+Q155</f>
        <v>0</v>
      </c>
      <c r="R136" s="37">
        <f t="shared" ref="R136:R138" si="648">P136+Q136</f>
        <v>454100.90000000008</v>
      </c>
      <c r="S136" s="37">
        <f>S140+S142+S143+S144+S145+S146+S147+S148+S149+S150+S151+S152+S155</f>
        <v>-1361.5</v>
      </c>
      <c r="T136" s="37">
        <f t="shared" ref="T136:T138" si="649">R136+S136</f>
        <v>452739.40000000008</v>
      </c>
      <c r="U136" s="37">
        <f>U140+U142+U143+U144+U145+U146+U147+U148+U149+U150+U151+U152+U155</f>
        <v>0</v>
      </c>
      <c r="V136" s="37">
        <f t="shared" ref="V136:V138" si="650">T136+U136</f>
        <v>452739.40000000008</v>
      </c>
      <c r="W136" s="37">
        <f>W140+W142+W143+W144+W145+W146+W147+W148+W149+W150+W151+W152+W155</f>
        <v>-11500</v>
      </c>
      <c r="X136" s="37">
        <f t="shared" ref="X136:X138" si="651">V136+W136</f>
        <v>441239.40000000008</v>
      </c>
      <c r="Y136" s="37">
        <f>Y140+Y142+Y143+Y144+Y145+Y146+Y147+Y148+Y149+Y150+Y151+Y152+Y155</f>
        <v>0</v>
      </c>
      <c r="Z136" s="37">
        <f t="shared" ref="Z136:Z138" si="652">X136+Y136</f>
        <v>441239.40000000008</v>
      </c>
      <c r="AA136" s="37">
        <f>AA140+AA142+AA143+AA144+AA145+AA146+AA147+AA148+AA149+AA150+AA151+AA152+AA155</f>
        <v>-18538.133999999998</v>
      </c>
      <c r="AB136" s="37">
        <f t="shared" ref="AB136:AB138" si="653">Z136+AA136</f>
        <v>422701.26600000006</v>
      </c>
      <c r="AC136" s="35">
        <f>AC140+AC142+AC143+AC144+AC145+AC146+AC147+AC148+AC149+AC150+AC151+AC152+AC155</f>
        <v>0</v>
      </c>
      <c r="AD136" s="37">
        <f t="shared" ref="AD136:AD138" si="654">AB136+AC136</f>
        <v>422701.26600000006</v>
      </c>
      <c r="AE136" s="37">
        <f>AE140+AE142+AE143+AE144+AE145+AE146+AE147+AE148+AE149+AE150+AE151+AE152+AE155</f>
        <v>-33133.949999999997</v>
      </c>
      <c r="AF136" s="37">
        <f t="shared" ref="AF136:AF138" si="655">AD136+AE136</f>
        <v>389567.31600000005</v>
      </c>
      <c r="AG136" s="37">
        <f t="shared" ref="AG136:BD136" si="656">AG140+AG142+AG143+AG144+AG145+AG146+AG147+AG148+AG149+AG150+AG151+AG152</f>
        <v>618381.4</v>
      </c>
      <c r="AH136" s="37">
        <f>AH140+AH142+AH143+AH144+AH145+AH146+AH147+AH148+AH149+AH150+AH151+AH152+AH155</f>
        <v>-1768.8999999999996</v>
      </c>
      <c r="AI136" s="37">
        <f t="shared" si="398"/>
        <v>616612.5</v>
      </c>
      <c r="AJ136" s="37">
        <f>AJ140+AJ142+AJ143+AJ144+AJ145+AJ146+AJ147+AJ148+AJ149+AJ150+AJ151+AJ152+AJ155</f>
        <v>0</v>
      </c>
      <c r="AK136" s="37">
        <f t="shared" ref="AK136:AK138" si="657">AI136+AJ136</f>
        <v>616612.5</v>
      </c>
      <c r="AL136" s="37">
        <f>AL140+AL142+AL143+AL144+AL145+AL146+AL147+AL148+AL149+AL150+AL151+AL152+AL155</f>
        <v>0</v>
      </c>
      <c r="AM136" s="37">
        <f t="shared" ref="AM136:AM138" si="658">AK136+AL136</f>
        <v>616612.5</v>
      </c>
      <c r="AN136" s="37">
        <f>AN140+AN142+AN143+AN144+AN145+AN146+AN147+AN148+AN149+AN150+AN151+AN152+AN155</f>
        <v>0</v>
      </c>
      <c r="AO136" s="37">
        <f t="shared" ref="AO136:AO138" si="659">AM136+AN136</f>
        <v>616612.5</v>
      </c>
      <c r="AP136" s="37">
        <f>AP140+AP142+AP143+AP144+AP145+AP146+AP147+AP148+AP149+AP150+AP151+AP152+AP155</f>
        <v>-18000</v>
      </c>
      <c r="AQ136" s="37">
        <f t="shared" ref="AQ136:AQ138" si="660">AO136+AP136</f>
        <v>598612.5</v>
      </c>
      <c r="AR136" s="37">
        <f>AR140+AR142+AR143+AR144+AR145+AR146+AR147+AR148+AR149+AR150+AR151+AR152+AR155</f>
        <v>0</v>
      </c>
      <c r="AS136" s="37">
        <f t="shared" ref="AS136:AS138" si="661">AQ136+AR136</f>
        <v>598612.5</v>
      </c>
      <c r="AT136" s="37">
        <f>AT140+AT142+AT143+AT144+AT145+AT146+AT147+AT148+AT149+AT150+AT151+AT152+AT155</f>
        <v>2738.9789999999994</v>
      </c>
      <c r="AU136" s="37">
        <f t="shared" ref="AU136:AU138" si="662">AS136+AT136</f>
        <v>601351.47900000005</v>
      </c>
      <c r="AV136" s="37">
        <f>AV140+AV142+AV143+AV144+AV145+AV146+AV147+AV148+AV149+AV150+AV151+AV152+AV155</f>
        <v>0</v>
      </c>
      <c r="AW136" s="37">
        <f t="shared" ref="AW136:AW138" si="663">AU136+AV136</f>
        <v>601351.47900000005</v>
      </c>
      <c r="AX136" s="35">
        <f>AX140+AX142+AX143+AX144+AX145+AX146+AX147+AX148+AX149+AX150+AX151+AX152+AX155</f>
        <v>45000</v>
      </c>
      <c r="AY136" s="37">
        <f t="shared" ref="AY136:AY138" si="664">AW136+AX136</f>
        <v>646351.47900000005</v>
      </c>
      <c r="AZ136" s="35">
        <f>AZ140+AZ142+AZ143+AZ144+AZ145+AZ146+AZ147+AZ148+AZ149+AZ150+AZ151+AZ152+AZ155</f>
        <v>0</v>
      </c>
      <c r="BA136" s="37">
        <f t="shared" ref="BA136:BA138" si="665">AY136+AZ136</f>
        <v>646351.47900000005</v>
      </c>
      <c r="BB136" s="37">
        <f>BB140+BB142+BB143+BB144+BB145+BB146+BB147+BB148+BB149+BB150+BB151+BB152+BB155</f>
        <v>33133.949999999997</v>
      </c>
      <c r="BC136" s="37">
        <f t="shared" ref="BC136:BC138" si="666">BA136+BB136</f>
        <v>679485.429</v>
      </c>
      <c r="BD136" s="37">
        <f t="shared" si="656"/>
        <v>201480.4</v>
      </c>
      <c r="BE136" s="37">
        <f>BE140+BE142+BE143+BE144+BE145+BE146+BE147+BE148+BE149+BE150+BE151+BE152+BE155</f>
        <v>0</v>
      </c>
      <c r="BF136" s="37">
        <f t="shared" si="399"/>
        <v>201480.4</v>
      </c>
      <c r="BG136" s="37">
        <f>BG140+BG142+BG143+BG144+BG145+BG146+BG147+BG148+BG149+BG150+BG151+BG152+BG155</f>
        <v>0</v>
      </c>
      <c r="BH136" s="37">
        <f t="shared" ref="BH136:BH138" si="667">BF136+BG136</f>
        <v>201480.4</v>
      </c>
      <c r="BI136" s="37">
        <f>BI140+BI142+BI143+BI144+BI145+BI146+BI147+BI148+BI149+BI150+BI151+BI152+BI155</f>
        <v>0</v>
      </c>
      <c r="BJ136" s="37">
        <f t="shared" ref="BJ136:BJ138" si="668">BH136+BI136</f>
        <v>201480.4</v>
      </c>
      <c r="BK136" s="37">
        <f>BK140+BK142+BK143+BK144+BK145+BK146+BK147+BK148+BK149+BK150+BK151+BK152+BK155</f>
        <v>0</v>
      </c>
      <c r="BL136" s="37">
        <f t="shared" ref="BL136:BL138" si="669">BJ136+BK136</f>
        <v>201480.4</v>
      </c>
      <c r="BM136" s="37">
        <f>BM140+BM142+BM143+BM144+BM145+BM146+BM147+BM148+BM149+BM150+BM151+BM152+BM155</f>
        <v>-92000</v>
      </c>
      <c r="BN136" s="37">
        <f t="shared" ref="BN136:BN138" si="670">BL136+BM136</f>
        <v>109480.4</v>
      </c>
      <c r="BO136" s="37">
        <f>BO140+BO142+BO143+BO144+BO145+BO146+BO147+BO148+BO149+BO150+BO151+BO152+BO155</f>
        <v>0</v>
      </c>
      <c r="BP136" s="37">
        <f t="shared" ref="BP136:BP138" si="671">BN136+BO136</f>
        <v>109480.4</v>
      </c>
      <c r="BQ136" s="37">
        <f>BQ140+BQ142+BQ143+BQ144+BQ145+BQ146+BQ147+BQ148+BQ149+BQ150+BQ151+BQ152+BQ155</f>
        <v>0</v>
      </c>
      <c r="BR136" s="37">
        <f t="shared" ref="BR136:BR138" si="672">BP136+BQ136</f>
        <v>109480.4</v>
      </c>
      <c r="BS136" s="35">
        <f>BS140+BS142+BS143+BS144+BS145+BS146+BS147+BS148+BS149+BS150+BS151+BS152+BS155</f>
        <v>0</v>
      </c>
      <c r="BT136" s="37">
        <f t="shared" ref="BT136:BT138" si="673">BR136+BS136</f>
        <v>109480.4</v>
      </c>
      <c r="BU136" s="35">
        <f>BU140+BU142+BU143+BU144+BU145+BU146+BU147+BU148+BU149+BU150+BU151+BU152+BU155</f>
        <v>0</v>
      </c>
      <c r="BV136" s="37">
        <f t="shared" ref="BV136:BV138" si="674">BT136+BU136</f>
        <v>109480.4</v>
      </c>
      <c r="BW136" s="37">
        <f>BW140+BW142+BW143+BW144+BW145+BW146+BW147+BW148+BW149+BW150+BW151+BW152+BW155</f>
        <v>0</v>
      </c>
      <c r="BX136" s="37">
        <f t="shared" ref="BX136:BX138" si="675">BV136+BW136</f>
        <v>109480.4</v>
      </c>
      <c r="BY136" s="31"/>
      <c r="BZ136" s="24" t="s">
        <v>50</v>
      </c>
      <c r="CA136" s="17"/>
    </row>
    <row r="137" spans="1:79" x14ac:dyDescent="0.3">
      <c r="A137" s="1"/>
      <c r="B137" s="7" t="s">
        <v>12</v>
      </c>
      <c r="C137" s="59"/>
      <c r="D137" s="36">
        <f>D141</f>
        <v>83661.2</v>
      </c>
      <c r="E137" s="37">
        <f>E141+E156</f>
        <v>0</v>
      </c>
      <c r="F137" s="37">
        <f t="shared" si="397"/>
        <v>83661.2</v>
      </c>
      <c r="G137" s="37">
        <f>G141+G156</f>
        <v>0</v>
      </c>
      <c r="H137" s="37">
        <f t="shared" si="643"/>
        <v>83661.2</v>
      </c>
      <c r="I137" s="37">
        <f>I141+I156</f>
        <v>0</v>
      </c>
      <c r="J137" s="37">
        <f t="shared" si="644"/>
        <v>83661.2</v>
      </c>
      <c r="K137" s="37">
        <f>K141+K156</f>
        <v>0</v>
      </c>
      <c r="L137" s="37">
        <f t="shared" si="645"/>
        <v>83661.2</v>
      </c>
      <c r="M137" s="37">
        <f>M141+M156</f>
        <v>0</v>
      </c>
      <c r="N137" s="37">
        <f t="shared" si="646"/>
        <v>83661.2</v>
      </c>
      <c r="O137" s="37">
        <f>O141+O156</f>
        <v>0</v>
      </c>
      <c r="P137" s="37">
        <f t="shared" si="647"/>
        <v>83661.2</v>
      </c>
      <c r="Q137" s="37">
        <f>Q141+Q156</f>
        <v>0</v>
      </c>
      <c r="R137" s="37">
        <f t="shared" si="648"/>
        <v>83661.2</v>
      </c>
      <c r="S137" s="37">
        <f>S141+S156</f>
        <v>0</v>
      </c>
      <c r="T137" s="37">
        <f t="shared" si="649"/>
        <v>83661.2</v>
      </c>
      <c r="U137" s="37">
        <f>U141+U156</f>
        <v>0</v>
      </c>
      <c r="V137" s="37">
        <f t="shared" si="650"/>
        <v>83661.2</v>
      </c>
      <c r="W137" s="37">
        <f>W141+W156</f>
        <v>0</v>
      </c>
      <c r="X137" s="37">
        <f t="shared" si="651"/>
        <v>83661.2</v>
      </c>
      <c r="Y137" s="37">
        <f>Y141+Y156</f>
        <v>0</v>
      </c>
      <c r="Z137" s="37">
        <f t="shared" si="652"/>
        <v>83661.2</v>
      </c>
      <c r="AA137" s="37">
        <f>AA141+AA156</f>
        <v>0</v>
      </c>
      <c r="AB137" s="37">
        <f t="shared" si="653"/>
        <v>83661.2</v>
      </c>
      <c r="AC137" s="35">
        <f>AC141+AC156</f>
        <v>0</v>
      </c>
      <c r="AD137" s="37">
        <f t="shared" si="654"/>
        <v>83661.2</v>
      </c>
      <c r="AE137" s="37">
        <f>AE141+AE156</f>
        <v>0</v>
      </c>
      <c r="AF137" s="35">
        <f t="shared" si="655"/>
        <v>83661.2</v>
      </c>
      <c r="AG137" s="37">
        <f t="shared" ref="AG137:BD137" si="676">AG141</f>
        <v>0</v>
      </c>
      <c r="AH137" s="37">
        <f>AH141+AH156</f>
        <v>0</v>
      </c>
      <c r="AI137" s="37">
        <f t="shared" si="398"/>
        <v>0</v>
      </c>
      <c r="AJ137" s="37">
        <f>AJ141+AJ156</f>
        <v>0</v>
      </c>
      <c r="AK137" s="37">
        <f t="shared" si="657"/>
        <v>0</v>
      </c>
      <c r="AL137" s="37">
        <f>AL141+AL156</f>
        <v>0</v>
      </c>
      <c r="AM137" s="37">
        <f t="shared" si="658"/>
        <v>0</v>
      </c>
      <c r="AN137" s="37">
        <f>AN141+AN156</f>
        <v>0</v>
      </c>
      <c r="AO137" s="37">
        <f t="shared" si="659"/>
        <v>0</v>
      </c>
      <c r="AP137" s="37">
        <f>AP141+AP156</f>
        <v>0</v>
      </c>
      <c r="AQ137" s="37">
        <f t="shared" si="660"/>
        <v>0</v>
      </c>
      <c r="AR137" s="37">
        <f>AR141+AR156</f>
        <v>0</v>
      </c>
      <c r="AS137" s="37">
        <f t="shared" si="661"/>
        <v>0</v>
      </c>
      <c r="AT137" s="37">
        <f>AT141+AT156</f>
        <v>0</v>
      </c>
      <c r="AU137" s="37">
        <f t="shared" si="662"/>
        <v>0</v>
      </c>
      <c r="AV137" s="37">
        <f>AV141+AV156</f>
        <v>0</v>
      </c>
      <c r="AW137" s="37">
        <f t="shared" si="663"/>
        <v>0</v>
      </c>
      <c r="AX137" s="35">
        <f>AX141+AX156</f>
        <v>0</v>
      </c>
      <c r="AY137" s="37">
        <f t="shared" si="664"/>
        <v>0</v>
      </c>
      <c r="AZ137" s="35">
        <f>AZ141+AZ156</f>
        <v>0</v>
      </c>
      <c r="BA137" s="37">
        <f t="shared" si="665"/>
        <v>0</v>
      </c>
      <c r="BB137" s="37">
        <f>BB141+BB156</f>
        <v>0</v>
      </c>
      <c r="BC137" s="35">
        <f t="shared" si="666"/>
        <v>0</v>
      </c>
      <c r="BD137" s="37">
        <f t="shared" si="676"/>
        <v>0</v>
      </c>
      <c r="BE137" s="37">
        <f>BE141+BE156</f>
        <v>0</v>
      </c>
      <c r="BF137" s="37">
        <f t="shared" si="399"/>
        <v>0</v>
      </c>
      <c r="BG137" s="37">
        <f>BG141+BG156</f>
        <v>0</v>
      </c>
      <c r="BH137" s="37">
        <f t="shared" si="667"/>
        <v>0</v>
      </c>
      <c r="BI137" s="37">
        <f>BI141+BI156</f>
        <v>0</v>
      </c>
      <c r="BJ137" s="37">
        <f t="shared" si="668"/>
        <v>0</v>
      </c>
      <c r="BK137" s="37">
        <f>BK141+BK156</f>
        <v>0</v>
      </c>
      <c r="BL137" s="37">
        <f t="shared" si="669"/>
        <v>0</v>
      </c>
      <c r="BM137" s="37">
        <f>BM141+BM156</f>
        <v>0</v>
      </c>
      <c r="BN137" s="37">
        <f t="shared" si="670"/>
        <v>0</v>
      </c>
      <c r="BO137" s="37">
        <f>BO141+BO156</f>
        <v>0</v>
      </c>
      <c r="BP137" s="37">
        <f t="shared" si="671"/>
        <v>0</v>
      </c>
      <c r="BQ137" s="37">
        <f>BQ141+BQ156</f>
        <v>0</v>
      </c>
      <c r="BR137" s="37">
        <f t="shared" si="672"/>
        <v>0</v>
      </c>
      <c r="BS137" s="35">
        <f>BS141+BS156</f>
        <v>0</v>
      </c>
      <c r="BT137" s="37">
        <f t="shared" si="673"/>
        <v>0</v>
      </c>
      <c r="BU137" s="35">
        <f>BU141+BU156</f>
        <v>0</v>
      </c>
      <c r="BV137" s="37">
        <f t="shared" si="674"/>
        <v>0</v>
      </c>
      <c r="BW137" s="37">
        <f>BW141+BW156</f>
        <v>0</v>
      </c>
      <c r="BX137" s="35">
        <f t="shared" si="675"/>
        <v>0</v>
      </c>
      <c r="BY137" s="31"/>
      <c r="BZ137" s="24"/>
      <c r="CA137" s="11"/>
    </row>
    <row r="138" spans="1:79" ht="56.25" x14ac:dyDescent="0.3">
      <c r="A138" s="1" t="s">
        <v>156</v>
      </c>
      <c r="B138" s="7" t="s">
        <v>98</v>
      </c>
      <c r="C138" s="6" t="s">
        <v>28</v>
      </c>
      <c r="D138" s="34">
        <f>D140+D141</f>
        <v>144161.20000000001</v>
      </c>
      <c r="E138" s="35">
        <f>E140+E141</f>
        <v>-8013.6</v>
      </c>
      <c r="F138" s="35">
        <f t="shared" si="397"/>
        <v>136147.6</v>
      </c>
      <c r="G138" s="35">
        <f>G140+G141</f>
        <v>3770.5059999999999</v>
      </c>
      <c r="H138" s="35">
        <f t="shared" si="643"/>
        <v>139918.106</v>
      </c>
      <c r="I138" s="35">
        <f>I140+I141</f>
        <v>0</v>
      </c>
      <c r="J138" s="35">
        <f t="shared" si="644"/>
        <v>139918.106</v>
      </c>
      <c r="K138" s="35">
        <f>K140+K141</f>
        <v>-2353.636</v>
      </c>
      <c r="L138" s="35">
        <f t="shared" si="645"/>
        <v>137564.47</v>
      </c>
      <c r="M138" s="35">
        <f>M140+M141</f>
        <v>2353.6</v>
      </c>
      <c r="N138" s="35">
        <f t="shared" si="646"/>
        <v>139918.07</v>
      </c>
      <c r="O138" s="78">
        <f>O140+O141</f>
        <v>18000</v>
      </c>
      <c r="P138" s="35">
        <f t="shared" si="647"/>
        <v>157918.07</v>
      </c>
      <c r="Q138" s="35">
        <f>Q140+Q141</f>
        <v>0</v>
      </c>
      <c r="R138" s="35">
        <f t="shared" si="648"/>
        <v>157918.07</v>
      </c>
      <c r="S138" s="35">
        <f>S140+S141</f>
        <v>0</v>
      </c>
      <c r="T138" s="35">
        <f t="shared" si="649"/>
        <v>157918.07</v>
      </c>
      <c r="U138" s="35">
        <f>U140+U141</f>
        <v>0</v>
      </c>
      <c r="V138" s="35">
        <f t="shared" si="650"/>
        <v>157918.07</v>
      </c>
      <c r="W138" s="35">
        <f>W140+W141</f>
        <v>0</v>
      </c>
      <c r="X138" s="35">
        <f t="shared" si="651"/>
        <v>157918.07</v>
      </c>
      <c r="Y138" s="35">
        <f>Y140+Y141</f>
        <v>0</v>
      </c>
      <c r="Z138" s="35">
        <f t="shared" si="652"/>
        <v>157918.07</v>
      </c>
      <c r="AA138" s="35">
        <f>AA140+AA141</f>
        <v>-16426.754000000001</v>
      </c>
      <c r="AB138" s="35">
        <f t="shared" si="653"/>
        <v>141491.31599999999</v>
      </c>
      <c r="AC138" s="35">
        <f>AC140+AC141</f>
        <v>0</v>
      </c>
      <c r="AD138" s="35">
        <f t="shared" si="654"/>
        <v>141491.31599999999</v>
      </c>
      <c r="AE138" s="46">
        <f>AE140+AE141</f>
        <v>0</v>
      </c>
      <c r="AF138" s="35">
        <f t="shared" si="655"/>
        <v>141491.31599999999</v>
      </c>
      <c r="AG138" s="35">
        <f t="shared" ref="AG138:BE138" si="677">AG140+AG141</f>
        <v>68900</v>
      </c>
      <c r="AH138" s="35">
        <f t="shared" ref="AH138:AJ138" si="678">AH140+AH141</f>
        <v>-8356.2000000000007</v>
      </c>
      <c r="AI138" s="35">
        <f t="shared" si="398"/>
        <v>60543.8</v>
      </c>
      <c r="AJ138" s="35">
        <f t="shared" si="678"/>
        <v>0</v>
      </c>
      <c r="AK138" s="35">
        <f t="shared" si="657"/>
        <v>60543.8</v>
      </c>
      <c r="AL138" s="35">
        <f t="shared" ref="AL138:AN138" si="679">AL140+AL141</f>
        <v>0</v>
      </c>
      <c r="AM138" s="35">
        <f t="shared" si="658"/>
        <v>60543.8</v>
      </c>
      <c r="AN138" s="35">
        <f t="shared" si="679"/>
        <v>0</v>
      </c>
      <c r="AO138" s="35">
        <f t="shared" si="659"/>
        <v>60543.8</v>
      </c>
      <c r="AP138" s="35">
        <f t="shared" ref="AP138:AR138" si="680">AP140+AP141</f>
        <v>-18000</v>
      </c>
      <c r="AQ138" s="35">
        <f t="shared" si="660"/>
        <v>42543.8</v>
      </c>
      <c r="AR138" s="35">
        <f t="shared" si="680"/>
        <v>0</v>
      </c>
      <c r="AS138" s="35">
        <f t="shared" si="661"/>
        <v>42543.8</v>
      </c>
      <c r="AT138" s="35">
        <f t="shared" ref="AT138:AV138" si="681">AT140+AT141</f>
        <v>0</v>
      </c>
      <c r="AU138" s="35">
        <f t="shared" si="662"/>
        <v>42543.8</v>
      </c>
      <c r="AV138" s="35">
        <f t="shared" si="681"/>
        <v>0</v>
      </c>
      <c r="AW138" s="35">
        <f t="shared" si="663"/>
        <v>42543.8</v>
      </c>
      <c r="AX138" s="35">
        <f t="shared" ref="AX138:AZ138" si="682">AX140+AX141</f>
        <v>-10266.974</v>
      </c>
      <c r="AY138" s="35">
        <f t="shared" si="664"/>
        <v>32276.826000000001</v>
      </c>
      <c r="AZ138" s="35">
        <f t="shared" si="682"/>
        <v>0</v>
      </c>
      <c r="BA138" s="35">
        <f t="shared" si="665"/>
        <v>32276.826000000001</v>
      </c>
      <c r="BB138" s="46">
        <f t="shared" ref="BB138" si="683">BB140+BB141</f>
        <v>0</v>
      </c>
      <c r="BC138" s="35">
        <f t="shared" si="666"/>
        <v>32276.826000000001</v>
      </c>
      <c r="BD138" s="35">
        <f t="shared" si="677"/>
        <v>80000</v>
      </c>
      <c r="BE138" s="35">
        <f t="shared" si="677"/>
        <v>0</v>
      </c>
      <c r="BF138" s="35">
        <f t="shared" si="399"/>
        <v>80000</v>
      </c>
      <c r="BG138" s="35">
        <f t="shared" ref="BG138:BI138" si="684">BG140+BG141</f>
        <v>0</v>
      </c>
      <c r="BH138" s="35">
        <f t="shared" si="667"/>
        <v>80000</v>
      </c>
      <c r="BI138" s="35">
        <f t="shared" si="684"/>
        <v>0</v>
      </c>
      <c r="BJ138" s="35">
        <f t="shared" si="668"/>
        <v>80000</v>
      </c>
      <c r="BK138" s="35">
        <f t="shared" ref="BK138:BM138" si="685">BK140+BK141</f>
        <v>0</v>
      </c>
      <c r="BL138" s="35">
        <f t="shared" si="669"/>
        <v>80000</v>
      </c>
      <c r="BM138" s="35">
        <f t="shared" si="685"/>
        <v>0</v>
      </c>
      <c r="BN138" s="35">
        <f t="shared" si="670"/>
        <v>80000</v>
      </c>
      <c r="BO138" s="35">
        <f t="shared" ref="BO138:BQ138" si="686">BO140+BO141</f>
        <v>0</v>
      </c>
      <c r="BP138" s="35">
        <f t="shared" si="671"/>
        <v>80000</v>
      </c>
      <c r="BQ138" s="35">
        <f t="shared" si="686"/>
        <v>0</v>
      </c>
      <c r="BR138" s="35">
        <f t="shared" si="672"/>
        <v>80000</v>
      </c>
      <c r="BS138" s="35">
        <f t="shared" ref="BS138:BU138" si="687">BS140+BS141</f>
        <v>0</v>
      </c>
      <c r="BT138" s="35">
        <f t="shared" si="673"/>
        <v>80000</v>
      </c>
      <c r="BU138" s="35">
        <f t="shared" si="687"/>
        <v>0</v>
      </c>
      <c r="BV138" s="35">
        <f t="shared" si="674"/>
        <v>80000</v>
      </c>
      <c r="BW138" s="46">
        <f t="shared" ref="BW138" si="688">BW140+BW141</f>
        <v>0</v>
      </c>
      <c r="BX138" s="35">
        <f t="shared" si="675"/>
        <v>80000</v>
      </c>
      <c r="BY138" s="29"/>
      <c r="CA138" s="11"/>
    </row>
    <row r="139" spans="1:79" x14ac:dyDescent="0.3">
      <c r="A139" s="1"/>
      <c r="B139" s="7" t="s">
        <v>5</v>
      </c>
      <c r="C139" s="6"/>
      <c r="D139" s="34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78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46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46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46"/>
      <c r="BX139" s="35"/>
      <c r="BY139" s="29"/>
      <c r="CA139" s="11"/>
    </row>
    <row r="140" spans="1:79" hidden="1" x14ac:dyDescent="0.3">
      <c r="A140" s="1"/>
      <c r="B140" s="5" t="s">
        <v>6</v>
      </c>
      <c r="C140" s="43"/>
      <c r="D140" s="34">
        <v>60500</v>
      </c>
      <c r="E140" s="35"/>
      <c r="F140" s="35">
        <f t="shared" si="397"/>
        <v>60500</v>
      </c>
      <c r="G140" s="35">
        <v>3770.5059999999999</v>
      </c>
      <c r="H140" s="35">
        <f t="shared" ref="H140:H153" si="689">F140+G140</f>
        <v>64270.506000000001</v>
      </c>
      <c r="I140" s="35"/>
      <c r="J140" s="35">
        <f t="shared" ref="J140:J153" si="690">H140+I140</f>
        <v>64270.506000000001</v>
      </c>
      <c r="K140" s="35">
        <v>-2353.636</v>
      </c>
      <c r="L140" s="35">
        <f t="shared" ref="L140:L153" si="691">J140+K140</f>
        <v>61916.87</v>
      </c>
      <c r="M140" s="35"/>
      <c r="N140" s="35">
        <f t="shared" ref="N140:N153" si="692">L140+M140</f>
        <v>61916.87</v>
      </c>
      <c r="O140" s="78">
        <v>18000</v>
      </c>
      <c r="P140" s="35">
        <f t="shared" ref="P140:P153" si="693">N140+O140</f>
        <v>79916.87</v>
      </c>
      <c r="Q140" s="35"/>
      <c r="R140" s="35">
        <f t="shared" ref="R140:R153" si="694">P140+Q140</f>
        <v>79916.87</v>
      </c>
      <c r="S140" s="35"/>
      <c r="T140" s="35">
        <f t="shared" ref="T140:T153" si="695">R140+S140</f>
        <v>79916.87</v>
      </c>
      <c r="U140" s="35"/>
      <c r="V140" s="35">
        <f t="shared" ref="V140:V153" si="696">T140+U140</f>
        <v>79916.87</v>
      </c>
      <c r="W140" s="35"/>
      <c r="X140" s="35">
        <f t="shared" ref="X140:X153" si="697">V140+W140</f>
        <v>79916.87</v>
      </c>
      <c r="Y140" s="35"/>
      <c r="Z140" s="35">
        <f t="shared" ref="Z140:Z153" si="698">X140+Y140</f>
        <v>79916.87</v>
      </c>
      <c r="AA140" s="35">
        <v>-16426.754000000001</v>
      </c>
      <c r="AB140" s="35">
        <f t="shared" ref="AB140:AB153" si="699">Z140+AA140</f>
        <v>63490.115999999995</v>
      </c>
      <c r="AC140" s="35"/>
      <c r="AD140" s="35">
        <f t="shared" ref="AD140:AD153" si="700">AB140+AC140</f>
        <v>63490.115999999995</v>
      </c>
      <c r="AE140" s="46"/>
      <c r="AF140" s="35">
        <f t="shared" ref="AF140:AF153" si="701">AD140+AE140</f>
        <v>63490.115999999995</v>
      </c>
      <c r="AG140" s="35">
        <v>68900</v>
      </c>
      <c r="AH140" s="35">
        <v>-8356.2000000000007</v>
      </c>
      <c r="AI140" s="35">
        <f t="shared" si="398"/>
        <v>60543.8</v>
      </c>
      <c r="AJ140" s="35"/>
      <c r="AK140" s="35">
        <f t="shared" ref="AK140:AK153" si="702">AI140+AJ140</f>
        <v>60543.8</v>
      </c>
      <c r="AL140" s="35"/>
      <c r="AM140" s="35">
        <f t="shared" ref="AM140:AM153" si="703">AK140+AL140</f>
        <v>60543.8</v>
      </c>
      <c r="AN140" s="35"/>
      <c r="AO140" s="35">
        <f t="shared" ref="AO140:AO153" si="704">AM140+AN140</f>
        <v>60543.8</v>
      </c>
      <c r="AP140" s="35">
        <v>-18000</v>
      </c>
      <c r="AQ140" s="35">
        <f t="shared" ref="AQ140:AQ153" si="705">AO140+AP140</f>
        <v>42543.8</v>
      </c>
      <c r="AR140" s="35"/>
      <c r="AS140" s="35">
        <f t="shared" ref="AS140:AS153" si="706">AQ140+AR140</f>
        <v>42543.8</v>
      </c>
      <c r="AT140" s="35"/>
      <c r="AU140" s="35">
        <f t="shared" ref="AU140:AU153" si="707">AS140+AT140</f>
        <v>42543.8</v>
      </c>
      <c r="AV140" s="35"/>
      <c r="AW140" s="35">
        <f t="shared" ref="AW140:AW153" si="708">AU140+AV140</f>
        <v>42543.8</v>
      </c>
      <c r="AX140" s="35">
        <v>-10266.974</v>
      </c>
      <c r="AY140" s="35">
        <f t="shared" ref="AY140:AY153" si="709">AW140+AX140</f>
        <v>32276.826000000001</v>
      </c>
      <c r="AZ140" s="35"/>
      <c r="BA140" s="35">
        <f t="shared" ref="BA140:BA153" si="710">AY140+AZ140</f>
        <v>32276.826000000001</v>
      </c>
      <c r="BB140" s="46"/>
      <c r="BC140" s="35">
        <f t="shared" ref="BC140:BC153" si="711">BA140+BB140</f>
        <v>32276.826000000001</v>
      </c>
      <c r="BD140" s="35">
        <v>80000</v>
      </c>
      <c r="BE140" s="35"/>
      <c r="BF140" s="35">
        <f t="shared" si="399"/>
        <v>80000</v>
      </c>
      <c r="BG140" s="35"/>
      <c r="BH140" s="35">
        <f t="shared" ref="BH140:BH153" si="712">BF140+BG140</f>
        <v>80000</v>
      </c>
      <c r="BI140" s="35"/>
      <c r="BJ140" s="35">
        <f t="shared" ref="BJ140:BJ153" si="713">BH140+BI140</f>
        <v>80000</v>
      </c>
      <c r="BK140" s="35"/>
      <c r="BL140" s="35">
        <f t="shared" ref="BL140:BL153" si="714">BJ140+BK140</f>
        <v>80000</v>
      </c>
      <c r="BM140" s="35"/>
      <c r="BN140" s="35">
        <f t="shared" ref="BN140:BN153" si="715">BL140+BM140</f>
        <v>80000</v>
      </c>
      <c r="BO140" s="35"/>
      <c r="BP140" s="35">
        <f t="shared" ref="BP140:BP153" si="716">BN140+BO140</f>
        <v>80000</v>
      </c>
      <c r="BQ140" s="35"/>
      <c r="BR140" s="35">
        <f t="shared" ref="BR140:BR153" si="717">BP140+BQ140</f>
        <v>80000</v>
      </c>
      <c r="BS140" s="35"/>
      <c r="BT140" s="35">
        <f t="shared" ref="BT140:BT153" si="718">BR140+BS140</f>
        <v>80000</v>
      </c>
      <c r="BU140" s="35"/>
      <c r="BV140" s="35">
        <f t="shared" ref="BV140:BV153" si="719">BT140+BU140</f>
        <v>80000</v>
      </c>
      <c r="BW140" s="46"/>
      <c r="BX140" s="35">
        <f t="shared" ref="BX140:BX153" si="720">BV140+BW140</f>
        <v>80000</v>
      </c>
      <c r="BY140" s="29" t="s">
        <v>233</v>
      </c>
      <c r="BZ140" s="23" t="s">
        <v>50</v>
      </c>
      <c r="CA140" s="11"/>
    </row>
    <row r="141" spans="1:79" x14ac:dyDescent="0.3">
      <c r="A141" s="1"/>
      <c r="B141" s="7" t="s">
        <v>12</v>
      </c>
      <c r="C141" s="59"/>
      <c r="D141" s="34">
        <v>83661.2</v>
      </c>
      <c r="E141" s="35">
        <v>-8013.6</v>
      </c>
      <c r="F141" s="35">
        <f t="shared" si="397"/>
        <v>75647.599999999991</v>
      </c>
      <c r="G141" s="35"/>
      <c r="H141" s="35">
        <f t="shared" si="689"/>
        <v>75647.599999999991</v>
      </c>
      <c r="I141" s="35"/>
      <c r="J141" s="35">
        <f t="shared" si="690"/>
        <v>75647.599999999991</v>
      </c>
      <c r="K141" s="35"/>
      <c r="L141" s="35">
        <f t="shared" si="691"/>
        <v>75647.599999999991</v>
      </c>
      <c r="M141" s="35">
        <v>2353.6</v>
      </c>
      <c r="N141" s="35">
        <f t="shared" si="692"/>
        <v>78001.2</v>
      </c>
      <c r="O141" s="78"/>
      <c r="P141" s="35">
        <f t="shared" si="693"/>
        <v>78001.2</v>
      </c>
      <c r="Q141" s="35"/>
      <c r="R141" s="35">
        <f t="shared" si="694"/>
        <v>78001.2</v>
      </c>
      <c r="S141" s="35"/>
      <c r="T141" s="35">
        <f t="shared" si="695"/>
        <v>78001.2</v>
      </c>
      <c r="U141" s="35"/>
      <c r="V141" s="35">
        <f t="shared" si="696"/>
        <v>78001.2</v>
      </c>
      <c r="W141" s="35"/>
      <c r="X141" s="35">
        <f t="shared" si="697"/>
        <v>78001.2</v>
      </c>
      <c r="Y141" s="35"/>
      <c r="Z141" s="35">
        <f t="shared" si="698"/>
        <v>78001.2</v>
      </c>
      <c r="AA141" s="35"/>
      <c r="AB141" s="35">
        <f t="shared" si="699"/>
        <v>78001.2</v>
      </c>
      <c r="AC141" s="35"/>
      <c r="AD141" s="35">
        <f t="shared" si="700"/>
        <v>78001.2</v>
      </c>
      <c r="AE141" s="46"/>
      <c r="AF141" s="35">
        <f t="shared" si="701"/>
        <v>78001.2</v>
      </c>
      <c r="AG141" s="35">
        <v>0</v>
      </c>
      <c r="AH141" s="35"/>
      <c r="AI141" s="35">
        <f t="shared" si="398"/>
        <v>0</v>
      </c>
      <c r="AJ141" s="35"/>
      <c r="AK141" s="35">
        <f t="shared" si="702"/>
        <v>0</v>
      </c>
      <c r="AL141" s="35"/>
      <c r="AM141" s="35">
        <f t="shared" si="703"/>
        <v>0</v>
      </c>
      <c r="AN141" s="35"/>
      <c r="AO141" s="35">
        <f t="shared" si="704"/>
        <v>0</v>
      </c>
      <c r="AP141" s="35"/>
      <c r="AQ141" s="35">
        <f t="shared" si="705"/>
        <v>0</v>
      </c>
      <c r="AR141" s="35"/>
      <c r="AS141" s="35">
        <f t="shared" si="706"/>
        <v>0</v>
      </c>
      <c r="AT141" s="35"/>
      <c r="AU141" s="35">
        <f t="shared" si="707"/>
        <v>0</v>
      </c>
      <c r="AV141" s="35"/>
      <c r="AW141" s="35">
        <f t="shared" si="708"/>
        <v>0</v>
      </c>
      <c r="AX141" s="35"/>
      <c r="AY141" s="35">
        <f t="shared" si="709"/>
        <v>0</v>
      </c>
      <c r="AZ141" s="35"/>
      <c r="BA141" s="35">
        <f t="shared" si="710"/>
        <v>0</v>
      </c>
      <c r="BB141" s="46"/>
      <c r="BC141" s="35">
        <f t="shared" si="711"/>
        <v>0</v>
      </c>
      <c r="BD141" s="35">
        <v>0</v>
      </c>
      <c r="BE141" s="35"/>
      <c r="BF141" s="35">
        <f t="shared" si="399"/>
        <v>0</v>
      </c>
      <c r="BG141" s="35"/>
      <c r="BH141" s="35">
        <f t="shared" si="712"/>
        <v>0</v>
      </c>
      <c r="BI141" s="35"/>
      <c r="BJ141" s="35">
        <f t="shared" si="713"/>
        <v>0</v>
      </c>
      <c r="BK141" s="35"/>
      <c r="BL141" s="35">
        <f t="shared" si="714"/>
        <v>0</v>
      </c>
      <c r="BM141" s="35"/>
      <c r="BN141" s="35">
        <f t="shared" si="715"/>
        <v>0</v>
      </c>
      <c r="BO141" s="35"/>
      <c r="BP141" s="35">
        <f t="shared" si="716"/>
        <v>0</v>
      </c>
      <c r="BQ141" s="35"/>
      <c r="BR141" s="35">
        <f t="shared" si="717"/>
        <v>0</v>
      </c>
      <c r="BS141" s="35"/>
      <c r="BT141" s="35">
        <f t="shared" si="718"/>
        <v>0</v>
      </c>
      <c r="BU141" s="35"/>
      <c r="BV141" s="35">
        <f t="shared" si="719"/>
        <v>0</v>
      </c>
      <c r="BW141" s="46"/>
      <c r="BX141" s="35">
        <f t="shared" si="720"/>
        <v>0</v>
      </c>
      <c r="BY141" s="29" t="s">
        <v>262</v>
      </c>
      <c r="CA141" s="11"/>
    </row>
    <row r="142" spans="1:79" ht="56.25" x14ac:dyDescent="0.3">
      <c r="A142" s="1" t="s">
        <v>157</v>
      </c>
      <c r="B142" s="59" t="s">
        <v>99</v>
      </c>
      <c r="C142" s="6" t="s">
        <v>28</v>
      </c>
      <c r="D142" s="34">
        <v>43000</v>
      </c>
      <c r="E142" s="35"/>
      <c r="F142" s="35">
        <f t="shared" si="397"/>
        <v>43000</v>
      </c>
      <c r="G142" s="35"/>
      <c r="H142" s="35">
        <f t="shared" si="689"/>
        <v>43000</v>
      </c>
      <c r="I142" s="35"/>
      <c r="J142" s="35">
        <f t="shared" si="690"/>
        <v>43000</v>
      </c>
      <c r="K142" s="35"/>
      <c r="L142" s="35">
        <f t="shared" si="691"/>
        <v>43000</v>
      </c>
      <c r="M142" s="35"/>
      <c r="N142" s="35">
        <f t="shared" si="692"/>
        <v>43000</v>
      </c>
      <c r="O142" s="78"/>
      <c r="P142" s="35">
        <f t="shared" si="693"/>
        <v>43000</v>
      </c>
      <c r="Q142" s="35"/>
      <c r="R142" s="35">
        <f t="shared" si="694"/>
        <v>43000</v>
      </c>
      <c r="S142" s="35"/>
      <c r="T142" s="35">
        <f t="shared" si="695"/>
        <v>43000</v>
      </c>
      <c r="U142" s="35"/>
      <c r="V142" s="35">
        <f t="shared" si="696"/>
        <v>43000</v>
      </c>
      <c r="W142" s="35"/>
      <c r="X142" s="35">
        <f t="shared" si="697"/>
        <v>43000</v>
      </c>
      <c r="Y142" s="35"/>
      <c r="Z142" s="35">
        <f t="shared" si="698"/>
        <v>43000</v>
      </c>
      <c r="AA142" s="35"/>
      <c r="AB142" s="35">
        <f t="shared" si="699"/>
        <v>43000</v>
      </c>
      <c r="AC142" s="35"/>
      <c r="AD142" s="35">
        <f t="shared" si="700"/>
        <v>43000</v>
      </c>
      <c r="AE142" s="46">
        <v>-33133.949999999997</v>
      </c>
      <c r="AF142" s="35">
        <f t="shared" si="701"/>
        <v>9866.0500000000029</v>
      </c>
      <c r="AG142" s="35">
        <v>30079.5</v>
      </c>
      <c r="AH142" s="35"/>
      <c r="AI142" s="35">
        <f t="shared" si="398"/>
        <v>30079.5</v>
      </c>
      <c r="AJ142" s="35"/>
      <c r="AK142" s="35">
        <f t="shared" si="702"/>
        <v>30079.5</v>
      </c>
      <c r="AL142" s="35"/>
      <c r="AM142" s="35">
        <f t="shared" si="703"/>
        <v>30079.5</v>
      </c>
      <c r="AN142" s="35"/>
      <c r="AO142" s="35">
        <f t="shared" si="704"/>
        <v>30079.5</v>
      </c>
      <c r="AP142" s="35"/>
      <c r="AQ142" s="35">
        <f t="shared" si="705"/>
        <v>30079.5</v>
      </c>
      <c r="AR142" s="35"/>
      <c r="AS142" s="35">
        <f t="shared" si="706"/>
        <v>30079.5</v>
      </c>
      <c r="AT142" s="35"/>
      <c r="AU142" s="35">
        <f t="shared" si="707"/>
        <v>30079.5</v>
      </c>
      <c r="AV142" s="35"/>
      <c r="AW142" s="35">
        <f t="shared" si="708"/>
        <v>30079.5</v>
      </c>
      <c r="AX142" s="35"/>
      <c r="AY142" s="35">
        <f t="shared" si="709"/>
        <v>30079.5</v>
      </c>
      <c r="AZ142" s="35"/>
      <c r="BA142" s="35">
        <f t="shared" si="710"/>
        <v>30079.5</v>
      </c>
      <c r="BB142" s="46">
        <v>33133.949999999997</v>
      </c>
      <c r="BC142" s="35">
        <f t="shared" si="711"/>
        <v>63213.45</v>
      </c>
      <c r="BD142" s="35">
        <v>29480.400000000001</v>
      </c>
      <c r="BE142" s="35"/>
      <c r="BF142" s="35">
        <f t="shared" si="399"/>
        <v>29480.400000000001</v>
      </c>
      <c r="BG142" s="35"/>
      <c r="BH142" s="35">
        <f t="shared" si="712"/>
        <v>29480.400000000001</v>
      </c>
      <c r="BI142" s="35"/>
      <c r="BJ142" s="35">
        <f t="shared" si="713"/>
        <v>29480.400000000001</v>
      </c>
      <c r="BK142" s="35"/>
      <c r="BL142" s="35">
        <f t="shared" si="714"/>
        <v>29480.400000000001</v>
      </c>
      <c r="BM142" s="35"/>
      <c r="BN142" s="35">
        <f t="shared" si="715"/>
        <v>29480.400000000001</v>
      </c>
      <c r="BO142" s="35"/>
      <c r="BP142" s="35">
        <f t="shared" si="716"/>
        <v>29480.400000000001</v>
      </c>
      <c r="BQ142" s="35"/>
      <c r="BR142" s="35">
        <f t="shared" si="717"/>
        <v>29480.400000000001</v>
      </c>
      <c r="BS142" s="35"/>
      <c r="BT142" s="35">
        <f t="shared" si="718"/>
        <v>29480.400000000001</v>
      </c>
      <c r="BU142" s="35"/>
      <c r="BV142" s="35">
        <f t="shared" si="719"/>
        <v>29480.400000000001</v>
      </c>
      <c r="BW142" s="46"/>
      <c r="BX142" s="35">
        <f t="shared" si="720"/>
        <v>29480.400000000001</v>
      </c>
      <c r="BY142" s="29" t="s">
        <v>234</v>
      </c>
      <c r="CA142" s="11"/>
    </row>
    <row r="143" spans="1:79" ht="56.25" x14ac:dyDescent="0.3">
      <c r="A143" s="1" t="s">
        <v>158</v>
      </c>
      <c r="B143" s="7" t="s">
        <v>100</v>
      </c>
      <c r="C143" s="6" t="s">
        <v>28</v>
      </c>
      <c r="D143" s="34">
        <v>3673.8</v>
      </c>
      <c r="E143" s="35">
        <v>-78.5</v>
      </c>
      <c r="F143" s="35">
        <f t="shared" si="397"/>
        <v>3595.3</v>
      </c>
      <c r="G143" s="35">
        <v>240.69399999999999</v>
      </c>
      <c r="H143" s="35">
        <f t="shared" si="689"/>
        <v>3835.9940000000001</v>
      </c>
      <c r="I143" s="35"/>
      <c r="J143" s="35">
        <f t="shared" si="690"/>
        <v>3835.9940000000001</v>
      </c>
      <c r="K143" s="35"/>
      <c r="L143" s="35">
        <f t="shared" si="691"/>
        <v>3835.9940000000001</v>
      </c>
      <c r="M143" s="35"/>
      <c r="N143" s="35">
        <f t="shared" si="692"/>
        <v>3835.9940000000001</v>
      </c>
      <c r="O143" s="78"/>
      <c r="P143" s="35">
        <f t="shared" si="693"/>
        <v>3835.9940000000001</v>
      </c>
      <c r="Q143" s="35"/>
      <c r="R143" s="35">
        <f t="shared" si="694"/>
        <v>3835.9940000000001</v>
      </c>
      <c r="S143" s="35"/>
      <c r="T143" s="35">
        <f t="shared" si="695"/>
        <v>3835.9940000000001</v>
      </c>
      <c r="U143" s="35"/>
      <c r="V143" s="35">
        <f t="shared" si="696"/>
        <v>3835.9940000000001</v>
      </c>
      <c r="W143" s="35"/>
      <c r="X143" s="35">
        <f t="shared" si="697"/>
        <v>3835.9940000000001</v>
      </c>
      <c r="Y143" s="35"/>
      <c r="Z143" s="35">
        <f t="shared" si="698"/>
        <v>3835.9940000000001</v>
      </c>
      <c r="AA143" s="35"/>
      <c r="AB143" s="35">
        <f t="shared" si="699"/>
        <v>3835.9940000000001</v>
      </c>
      <c r="AC143" s="35"/>
      <c r="AD143" s="35">
        <f t="shared" si="700"/>
        <v>3835.9940000000001</v>
      </c>
      <c r="AE143" s="46"/>
      <c r="AF143" s="35">
        <f t="shared" si="701"/>
        <v>3835.9940000000001</v>
      </c>
      <c r="AG143" s="35">
        <v>18064.5</v>
      </c>
      <c r="AH143" s="35"/>
      <c r="AI143" s="35">
        <f t="shared" si="398"/>
        <v>18064.5</v>
      </c>
      <c r="AJ143" s="35"/>
      <c r="AK143" s="35">
        <f t="shared" si="702"/>
        <v>18064.5</v>
      </c>
      <c r="AL143" s="35"/>
      <c r="AM143" s="35">
        <f t="shared" si="703"/>
        <v>18064.5</v>
      </c>
      <c r="AN143" s="35"/>
      <c r="AO143" s="35">
        <f t="shared" si="704"/>
        <v>18064.5</v>
      </c>
      <c r="AP143" s="35"/>
      <c r="AQ143" s="35">
        <f t="shared" si="705"/>
        <v>18064.5</v>
      </c>
      <c r="AR143" s="35"/>
      <c r="AS143" s="35">
        <f t="shared" si="706"/>
        <v>18064.5</v>
      </c>
      <c r="AT143" s="35">
        <v>-8761.0210000000006</v>
      </c>
      <c r="AU143" s="35">
        <f t="shared" si="707"/>
        <v>9303.4789999999994</v>
      </c>
      <c r="AV143" s="35"/>
      <c r="AW143" s="35">
        <f t="shared" si="708"/>
        <v>9303.4789999999994</v>
      </c>
      <c r="AX143" s="35"/>
      <c r="AY143" s="35">
        <f t="shared" si="709"/>
        <v>9303.4789999999994</v>
      </c>
      <c r="AZ143" s="35"/>
      <c r="BA143" s="35">
        <f t="shared" si="710"/>
        <v>9303.4789999999994</v>
      </c>
      <c r="BB143" s="46"/>
      <c r="BC143" s="35">
        <f t="shared" si="711"/>
        <v>9303.4789999999994</v>
      </c>
      <c r="BD143" s="35">
        <v>0</v>
      </c>
      <c r="BE143" s="35"/>
      <c r="BF143" s="35">
        <f t="shared" si="399"/>
        <v>0</v>
      </c>
      <c r="BG143" s="35"/>
      <c r="BH143" s="35">
        <f t="shared" si="712"/>
        <v>0</v>
      </c>
      <c r="BI143" s="35"/>
      <c r="BJ143" s="35">
        <f t="shared" si="713"/>
        <v>0</v>
      </c>
      <c r="BK143" s="35"/>
      <c r="BL143" s="35">
        <f t="shared" si="714"/>
        <v>0</v>
      </c>
      <c r="BM143" s="35"/>
      <c r="BN143" s="35">
        <f t="shared" si="715"/>
        <v>0</v>
      </c>
      <c r="BO143" s="35"/>
      <c r="BP143" s="35">
        <f t="shared" si="716"/>
        <v>0</v>
      </c>
      <c r="BQ143" s="35"/>
      <c r="BR143" s="35">
        <f t="shared" si="717"/>
        <v>0</v>
      </c>
      <c r="BS143" s="35"/>
      <c r="BT143" s="35">
        <f t="shared" si="718"/>
        <v>0</v>
      </c>
      <c r="BU143" s="35"/>
      <c r="BV143" s="35">
        <f t="shared" si="719"/>
        <v>0</v>
      </c>
      <c r="BW143" s="46"/>
      <c r="BX143" s="35">
        <f t="shared" si="720"/>
        <v>0</v>
      </c>
      <c r="BY143" s="29" t="s">
        <v>235</v>
      </c>
      <c r="CA143" s="11"/>
    </row>
    <row r="144" spans="1:79" ht="56.25" x14ac:dyDescent="0.3">
      <c r="A144" s="1" t="s">
        <v>159</v>
      </c>
      <c r="B144" s="7" t="s">
        <v>101</v>
      </c>
      <c r="C144" s="6" t="s">
        <v>28</v>
      </c>
      <c r="D144" s="34">
        <v>50217.2</v>
      </c>
      <c r="E144" s="35"/>
      <c r="F144" s="35">
        <f t="shared" si="397"/>
        <v>50217.2</v>
      </c>
      <c r="G144" s="35"/>
      <c r="H144" s="35">
        <f t="shared" si="689"/>
        <v>50217.2</v>
      </c>
      <c r="I144" s="35"/>
      <c r="J144" s="35">
        <f t="shared" si="690"/>
        <v>50217.2</v>
      </c>
      <c r="K144" s="35"/>
      <c r="L144" s="35">
        <f t="shared" si="691"/>
        <v>50217.2</v>
      </c>
      <c r="M144" s="35"/>
      <c r="N144" s="35">
        <f t="shared" si="692"/>
        <v>50217.2</v>
      </c>
      <c r="O144" s="78"/>
      <c r="P144" s="35">
        <f t="shared" si="693"/>
        <v>50217.2</v>
      </c>
      <c r="Q144" s="35"/>
      <c r="R144" s="35">
        <f t="shared" si="694"/>
        <v>50217.2</v>
      </c>
      <c r="S144" s="35"/>
      <c r="T144" s="35">
        <f t="shared" si="695"/>
        <v>50217.2</v>
      </c>
      <c r="U144" s="35"/>
      <c r="V144" s="35">
        <f t="shared" si="696"/>
        <v>50217.2</v>
      </c>
      <c r="W144" s="35"/>
      <c r="X144" s="35">
        <f t="shared" si="697"/>
        <v>50217.2</v>
      </c>
      <c r="Y144" s="35"/>
      <c r="Z144" s="35">
        <f t="shared" si="698"/>
        <v>50217.2</v>
      </c>
      <c r="AA144" s="35">
        <v>-25290.591</v>
      </c>
      <c r="AB144" s="35">
        <f t="shared" si="699"/>
        <v>24926.608999999997</v>
      </c>
      <c r="AC144" s="35"/>
      <c r="AD144" s="35">
        <f t="shared" si="700"/>
        <v>24926.608999999997</v>
      </c>
      <c r="AE144" s="46"/>
      <c r="AF144" s="35">
        <f t="shared" si="701"/>
        <v>24926.608999999997</v>
      </c>
      <c r="AG144" s="35">
        <v>33915.699999999997</v>
      </c>
      <c r="AH144" s="35">
        <v>-1565.6</v>
      </c>
      <c r="AI144" s="35">
        <f t="shared" si="398"/>
        <v>32350.1</v>
      </c>
      <c r="AJ144" s="35"/>
      <c r="AK144" s="35">
        <f t="shared" si="702"/>
        <v>32350.1</v>
      </c>
      <c r="AL144" s="35"/>
      <c r="AM144" s="35">
        <f t="shared" si="703"/>
        <v>32350.1</v>
      </c>
      <c r="AN144" s="35"/>
      <c r="AO144" s="35">
        <f t="shared" si="704"/>
        <v>32350.1</v>
      </c>
      <c r="AP144" s="35"/>
      <c r="AQ144" s="35">
        <f t="shared" si="705"/>
        <v>32350.1</v>
      </c>
      <c r="AR144" s="35"/>
      <c r="AS144" s="35">
        <f t="shared" si="706"/>
        <v>32350.1</v>
      </c>
      <c r="AT144" s="35"/>
      <c r="AU144" s="35">
        <f t="shared" si="707"/>
        <v>32350.1</v>
      </c>
      <c r="AV144" s="35"/>
      <c r="AW144" s="35">
        <f t="shared" si="708"/>
        <v>32350.1</v>
      </c>
      <c r="AX144" s="35">
        <v>25290.591</v>
      </c>
      <c r="AY144" s="35">
        <f t="shared" si="709"/>
        <v>57640.690999999999</v>
      </c>
      <c r="AZ144" s="35"/>
      <c r="BA144" s="35">
        <f t="shared" si="710"/>
        <v>57640.690999999999</v>
      </c>
      <c r="BB144" s="46"/>
      <c r="BC144" s="35">
        <f t="shared" si="711"/>
        <v>57640.690999999999</v>
      </c>
      <c r="BD144" s="35">
        <v>0</v>
      </c>
      <c r="BE144" s="35"/>
      <c r="BF144" s="35">
        <f t="shared" si="399"/>
        <v>0</v>
      </c>
      <c r="BG144" s="35"/>
      <c r="BH144" s="35">
        <f t="shared" si="712"/>
        <v>0</v>
      </c>
      <c r="BI144" s="35"/>
      <c r="BJ144" s="35">
        <f t="shared" si="713"/>
        <v>0</v>
      </c>
      <c r="BK144" s="35"/>
      <c r="BL144" s="35">
        <f t="shared" si="714"/>
        <v>0</v>
      </c>
      <c r="BM144" s="35"/>
      <c r="BN144" s="35">
        <f t="shared" si="715"/>
        <v>0</v>
      </c>
      <c r="BO144" s="35"/>
      <c r="BP144" s="35">
        <f t="shared" si="716"/>
        <v>0</v>
      </c>
      <c r="BQ144" s="35"/>
      <c r="BR144" s="35">
        <f t="shared" si="717"/>
        <v>0</v>
      </c>
      <c r="BS144" s="35"/>
      <c r="BT144" s="35">
        <f t="shared" si="718"/>
        <v>0</v>
      </c>
      <c r="BU144" s="35"/>
      <c r="BV144" s="35">
        <f t="shared" si="719"/>
        <v>0</v>
      </c>
      <c r="BW144" s="46"/>
      <c r="BX144" s="35">
        <f t="shared" si="720"/>
        <v>0</v>
      </c>
      <c r="BY144" s="29" t="s">
        <v>236</v>
      </c>
      <c r="CA144" s="11"/>
    </row>
    <row r="145" spans="1:79" ht="56.25" x14ac:dyDescent="0.3">
      <c r="A145" s="1" t="s">
        <v>160</v>
      </c>
      <c r="B145" s="7" t="s">
        <v>102</v>
      </c>
      <c r="C145" s="6" t="s">
        <v>28</v>
      </c>
      <c r="D145" s="34">
        <v>36605.5</v>
      </c>
      <c r="E145" s="35">
        <v>-765.5</v>
      </c>
      <c r="F145" s="35">
        <f t="shared" si="397"/>
        <v>35840</v>
      </c>
      <c r="G145" s="35"/>
      <c r="H145" s="35">
        <f t="shared" si="689"/>
        <v>35840</v>
      </c>
      <c r="I145" s="35"/>
      <c r="J145" s="35">
        <f t="shared" si="690"/>
        <v>35840</v>
      </c>
      <c r="K145" s="35"/>
      <c r="L145" s="35">
        <f t="shared" si="691"/>
        <v>35840</v>
      </c>
      <c r="M145" s="35"/>
      <c r="N145" s="35">
        <f t="shared" si="692"/>
        <v>35840</v>
      </c>
      <c r="O145" s="78"/>
      <c r="P145" s="35">
        <f t="shared" si="693"/>
        <v>35840</v>
      </c>
      <c r="Q145" s="35"/>
      <c r="R145" s="35">
        <f t="shared" si="694"/>
        <v>35840</v>
      </c>
      <c r="S145" s="35"/>
      <c r="T145" s="35">
        <f t="shared" si="695"/>
        <v>35840</v>
      </c>
      <c r="U145" s="35"/>
      <c r="V145" s="35">
        <f t="shared" si="696"/>
        <v>35840</v>
      </c>
      <c r="W145" s="35"/>
      <c r="X145" s="35">
        <f t="shared" si="697"/>
        <v>35840</v>
      </c>
      <c r="Y145" s="35"/>
      <c r="Z145" s="35">
        <f t="shared" si="698"/>
        <v>35840</v>
      </c>
      <c r="AA145" s="35"/>
      <c r="AB145" s="35">
        <f t="shared" si="699"/>
        <v>35840</v>
      </c>
      <c r="AC145" s="35"/>
      <c r="AD145" s="35">
        <f t="shared" si="700"/>
        <v>35840</v>
      </c>
      <c r="AE145" s="46"/>
      <c r="AF145" s="35">
        <f t="shared" si="701"/>
        <v>35840</v>
      </c>
      <c r="AG145" s="35">
        <v>0</v>
      </c>
      <c r="AH145" s="35"/>
      <c r="AI145" s="35">
        <f t="shared" si="398"/>
        <v>0</v>
      </c>
      <c r="AJ145" s="35"/>
      <c r="AK145" s="35">
        <f t="shared" si="702"/>
        <v>0</v>
      </c>
      <c r="AL145" s="35"/>
      <c r="AM145" s="35">
        <f t="shared" si="703"/>
        <v>0</v>
      </c>
      <c r="AN145" s="35"/>
      <c r="AO145" s="35">
        <f t="shared" si="704"/>
        <v>0</v>
      </c>
      <c r="AP145" s="35"/>
      <c r="AQ145" s="35">
        <f t="shared" si="705"/>
        <v>0</v>
      </c>
      <c r="AR145" s="35"/>
      <c r="AS145" s="35">
        <f t="shared" si="706"/>
        <v>0</v>
      </c>
      <c r="AT145" s="35"/>
      <c r="AU145" s="35">
        <f t="shared" si="707"/>
        <v>0</v>
      </c>
      <c r="AV145" s="35"/>
      <c r="AW145" s="35">
        <f t="shared" si="708"/>
        <v>0</v>
      </c>
      <c r="AX145" s="35"/>
      <c r="AY145" s="35">
        <f t="shared" si="709"/>
        <v>0</v>
      </c>
      <c r="AZ145" s="35"/>
      <c r="BA145" s="35">
        <f t="shared" si="710"/>
        <v>0</v>
      </c>
      <c r="BB145" s="46"/>
      <c r="BC145" s="35">
        <f t="shared" si="711"/>
        <v>0</v>
      </c>
      <c r="BD145" s="35">
        <v>0</v>
      </c>
      <c r="BE145" s="35"/>
      <c r="BF145" s="35">
        <f t="shared" si="399"/>
        <v>0</v>
      </c>
      <c r="BG145" s="35"/>
      <c r="BH145" s="35">
        <f t="shared" si="712"/>
        <v>0</v>
      </c>
      <c r="BI145" s="35"/>
      <c r="BJ145" s="35">
        <f t="shared" si="713"/>
        <v>0</v>
      </c>
      <c r="BK145" s="35"/>
      <c r="BL145" s="35">
        <f t="shared" si="714"/>
        <v>0</v>
      </c>
      <c r="BM145" s="35"/>
      <c r="BN145" s="35">
        <f t="shared" si="715"/>
        <v>0</v>
      </c>
      <c r="BO145" s="35"/>
      <c r="BP145" s="35">
        <f t="shared" si="716"/>
        <v>0</v>
      </c>
      <c r="BQ145" s="35"/>
      <c r="BR145" s="35">
        <f t="shared" si="717"/>
        <v>0</v>
      </c>
      <c r="BS145" s="35"/>
      <c r="BT145" s="35">
        <f t="shared" si="718"/>
        <v>0</v>
      </c>
      <c r="BU145" s="35"/>
      <c r="BV145" s="35">
        <f t="shared" si="719"/>
        <v>0</v>
      </c>
      <c r="BW145" s="46"/>
      <c r="BX145" s="35">
        <f t="shared" si="720"/>
        <v>0</v>
      </c>
      <c r="BY145" s="29" t="s">
        <v>237</v>
      </c>
      <c r="CA145" s="11"/>
    </row>
    <row r="146" spans="1:79" ht="56.25" hidden="1" x14ac:dyDescent="0.3">
      <c r="A146" s="1" t="s">
        <v>157</v>
      </c>
      <c r="B146" s="5" t="s">
        <v>103</v>
      </c>
      <c r="C146" s="6" t="s">
        <v>28</v>
      </c>
      <c r="D146" s="34">
        <v>0</v>
      </c>
      <c r="E146" s="35"/>
      <c r="F146" s="35">
        <f t="shared" si="397"/>
        <v>0</v>
      </c>
      <c r="G146" s="35"/>
      <c r="H146" s="35">
        <f t="shared" si="689"/>
        <v>0</v>
      </c>
      <c r="I146" s="35"/>
      <c r="J146" s="35">
        <f t="shared" si="690"/>
        <v>0</v>
      </c>
      <c r="K146" s="35"/>
      <c r="L146" s="35">
        <f t="shared" si="691"/>
        <v>0</v>
      </c>
      <c r="M146" s="35"/>
      <c r="N146" s="35">
        <f t="shared" si="692"/>
        <v>0</v>
      </c>
      <c r="O146" s="78"/>
      <c r="P146" s="35">
        <f t="shared" si="693"/>
        <v>0</v>
      </c>
      <c r="Q146" s="35"/>
      <c r="R146" s="35">
        <f t="shared" si="694"/>
        <v>0</v>
      </c>
      <c r="S146" s="35"/>
      <c r="T146" s="35">
        <f t="shared" si="695"/>
        <v>0</v>
      </c>
      <c r="U146" s="35"/>
      <c r="V146" s="35">
        <f t="shared" si="696"/>
        <v>0</v>
      </c>
      <c r="W146" s="35"/>
      <c r="X146" s="35">
        <f t="shared" si="697"/>
        <v>0</v>
      </c>
      <c r="Y146" s="35"/>
      <c r="Z146" s="35">
        <f t="shared" si="698"/>
        <v>0</v>
      </c>
      <c r="AA146" s="35"/>
      <c r="AB146" s="35">
        <f t="shared" si="699"/>
        <v>0</v>
      </c>
      <c r="AC146" s="35"/>
      <c r="AD146" s="35">
        <f t="shared" si="700"/>
        <v>0</v>
      </c>
      <c r="AE146" s="46"/>
      <c r="AF146" s="35">
        <f t="shared" si="701"/>
        <v>0</v>
      </c>
      <c r="AG146" s="35">
        <v>0</v>
      </c>
      <c r="AH146" s="35"/>
      <c r="AI146" s="35">
        <f t="shared" si="398"/>
        <v>0</v>
      </c>
      <c r="AJ146" s="35"/>
      <c r="AK146" s="35">
        <f t="shared" si="702"/>
        <v>0</v>
      </c>
      <c r="AL146" s="35"/>
      <c r="AM146" s="35">
        <f t="shared" si="703"/>
        <v>0</v>
      </c>
      <c r="AN146" s="35"/>
      <c r="AO146" s="35">
        <f t="shared" si="704"/>
        <v>0</v>
      </c>
      <c r="AP146" s="35"/>
      <c r="AQ146" s="35">
        <f t="shared" si="705"/>
        <v>0</v>
      </c>
      <c r="AR146" s="35"/>
      <c r="AS146" s="35">
        <f t="shared" si="706"/>
        <v>0</v>
      </c>
      <c r="AT146" s="35"/>
      <c r="AU146" s="35">
        <f t="shared" si="707"/>
        <v>0</v>
      </c>
      <c r="AV146" s="35"/>
      <c r="AW146" s="35">
        <f t="shared" si="708"/>
        <v>0</v>
      </c>
      <c r="AX146" s="35"/>
      <c r="AY146" s="35">
        <f t="shared" si="709"/>
        <v>0</v>
      </c>
      <c r="AZ146" s="35"/>
      <c r="BA146" s="35">
        <f t="shared" si="710"/>
        <v>0</v>
      </c>
      <c r="BB146" s="46"/>
      <c r="BC146" s="35">
        <f t="shared" si="711"/>
        <v>0</v>
      </c>
      <c r="BD146" s="35">
        <v>92000</v>
      </c>
      <c r="BE146" s="35"/>
      <c r="BF146" s="35">
        <f t="shared" si="399"/>
        <v>92000</v>
      </c>
      <c r="BG146" s="35"/>
      <c r="BH146" s="35">
        <f t="shared" si="712"/>
        <v>92000</v>
      </c>
      <c r="BI146" s="35"/>
      <c r="BJ146" s="35">
        <f t="shared" si="713"/>
        <v>92000</v>
      </c>
      <c r="BK146" s="35"/>
      <c r="BL146" s="35">
        <f t="shared" si="714"/>
        <v>92000</v>
      </c>
      <c r="BM146" s="35">
        <v>-92000</v>
      </c>
      <c r="BN146" s="35">
        <f t="shared" si="715"/>
        <v>0</v>
      </c>
      <c r="BO146" s="35"/>
      <c r="BP146" s="35">
        <f t="shared" si="716"/>
        <v>0</v>
      </c>
      <c r="BQ146" s="35"/>
      <c r="BR146" s="35">
        <f t="shared" si="717"/>
        <v>0</v>
      </c>
      <c r="BS146" s="35"/>
      <c r="BT146" s="35">
        <f t="shared" si="718"/>
        <v>0</v>
      </c>
      <c r="BU146" s="35"/>
      <c r="BV146" s="35">
        <f t="shared" si="719"/>
        <v>0</v>
      </c>
      <c r="BW146" s="46"/>
      <c r="BX146" s="35">
        <f t="shared" si="720"/>
        <v>0</v>
      </c>
      <c r="BY146" s="29" t="s">
        <v>238</v>
      </c>
      <c r="BZ146" s="23" t="s">
        <v>50</v>
      </c>
      <c r="CA146" s="11"/>
    </row>
    <row r="147" spans="1:79" ht="56.25" x14ac:dyDescent="0.3">
      <c r="A147" s="1" t="s">
        <v>161</v>
      </c>
      <c r="B147" s="7" t="s">
        <v>104</v>
      </c>
      <c r="C147" s="6" t="s">
        <v>28</v>
      </c>
      <c r="D147" s="34">
        <v>54241.5</v>
      </c>
      <c r="E147" s="35">
        <v>-630.1</v>
      </c>
      <c r="F147" s="35">
        <f t="shared" si="397"/>
        <v>53611.4</v>
      </c>
      <c r="G147" s="35"/>
      <c r="H147" s="35">
        <f t="shared" si="689"/>
        <v>53611.4</v>
      </c>
      <c r="I147" s="35"/>
      <c r="J147" s="35">
        <f t="shared" si="690"/>
        <v>53611.4</v>
      </c>
      <c r="K147" s="35"/>
      <c r="L147" s="35">
        <f t="shared" si="691"/>
        <v>53611.4</v>
      </c>
      <c r="M147" s="35"/>
      <c r="N147" s="35">
        <f t="shared" si="692"/>
        <v>53611.4</v>
      </c>
      <c r="O147" s="78"/>
      <c r="P147" s="35">
        <f t="shared" si="693"/>
        <v>53611.4</v>
      </c>
      <c r="Q147" s="35"/>
      <c r="R147" s="35">
        <f t="shared" si="694"/>
        <v>53611.4</v>
      </c>
      <c r="S147" s="35"/>
      <c r="T147" s="35">
        <f t="shared" si="695"/>
        <v>53611.4</v>
      </c>
      <c r="U147" s="35"/>
      <c r="V147" s="35">
        <f t="shared" si="696"/>
        <v>53611.4</v>
      </c>
      <c r="W147" s="35"/>
      <c r="X147" s="35">
        <f t="shared" si="697"/>
        <v>53611.4</v>
      </c>
      <c r="Y147" s="35"/>
      <c r="Z147" s="35">
        <f t="shared" si="698"/>
        <v>53611.4</v>
      </c>
      <c r="AA147" s="35"/>
      <c r="AB147" s="35">
        <f t="shared" si="699"/>
        <v>53611.4</v>
      </c>
      <c r="AC147" s="35"/>
      <c r="AD147" s="35">
        <f t="shared" si="700"/>
        <v>53611.4</v>
      </c>
      <c r="AE147" s="46"/>
      <c r="AF147" s="35">
        <f t="shared" si="701"/>
        <v>53611.4</v>
      </c>
      <c r="AG147" s="35">
        <v>0</v>
      </c>
      <c r="AH147" s="35"/>
      <c r="AI147" s="35">
        <f t="shared" si="398"/>
        <v>0</v>
      </c>
      <c r="AJ147" s="35"/>
      <c r="AK147" s="35">
        <f t="shared" si="702"/>
        <v>0</v>
      </c>
      <c r="AL147" s="35"/>
      <c r="AM147" s="35">
        <f t="shared" si="703"/>
        <v>0</v>
      </c>
      <c r="AN147" s="35"/>
      <c r="AO147" s="35">
        <f t="shared" si="704"/>
        <v>0</v>
      </c>
      <c r="AP147" s="35"/>
      <c r="AQ147" s="35">
        <f t="shared" si="705"/>
        <v>0</v>
      </c>
      <c r="AR147" s="35"/>
      <c r="AS147" s="35">
        <f t="shared" si="706"/>
        <v>0</v>
      </c>
      <c r="AT147" s="35"/>
      <c r="AU147" s="35">
        <f t="shared" si="707"/>
        <v>0</v>
      </c>
      <c r="AV147" s="35"/>
      <c r="AW147" s="35">
        <f t="shared" si="708"/>
        <v>0</v>
      </c>
      <c r="AX147" s="35"/>
      <c r="AY147" s="35">
        <f t="shared" si="709"/>
        <v>0</v>
      </c>
      <c r="AZ147" s="35"/>
      <c r="BA147" s="35">
        <f t="shared" si="710"/>
        <v>0</v>
      </c>
      <c r="BB147" s="46"/>
      <c r="BC147" s="35">
        <f t="shared" si="711"/>
        <v>0</v>
      </c>
      <c r="BD147" s="35">
        <v>0</v>
      </c>
      <c r="BE147" s="35"/>
      <c r="BF147" s="35">
        <f t="shared" si="399"/>
        <v>0</v>
      </c>
      <c r="BG147" s="35"/>
      <c r="BH147" s="35">
        <f t="shared" si="712"/>
        <v>0</v>
      </c>
      <c r="BI147" s="35"/>
      <c r="BJ147" s="35">
        <f t="shared" si="713"/>
        <v>0</v>
      </c>
      <c r="BK147" s="35"/>
      <c r="BL147" s="35">
        <f t="shared" si="714"/>
        <v>0</v>
      </c>
      <c r="BM147" s="35"/>
      <c r="BN147" s="35">
        <f t="shared" si="715"/>
        <v>0</v>
      </c>
      <c r="BO147" s="35"/>
      <c r="BP147" s="35">
        <f t="shared" si="716"/>
        <v>0</v>
      </c>
      <c r="BQ147" s="35"/>
      <c r="BR147" s="35">
        <f t="shared" si="717"/>
        <v>0</v>
      </c>
      <c r="BS147" s="35"/>
      <c r="BT147" s="35">
        <f t="shared" si="718"/>
        <v>0</v>
      </c>
      <c r="BU147" s="35"/>
      <c r="BV147" s="35">
        <f t="shared" si="719"/>
        <v>0</v>
      </c>
      <c r="BW147" s="46"/>
      <c r="BX147" s="35">
        <f t="shared" si="720"/>
        <v>0</v>
      </c>
      <c r="BY147" s="29" t="s">
        <v>239</v>
      </c>
      <c r="CA147" s="11"/>
    </row>
    <row r="148" spans="1:79" ht="56.25" x14ac:dyDescent="0.3">
      <c r="A148" s="1" t="s">
        <v>162</v>
      </c>
      <c r="B148" s="7" t="s">
        <v>105</v>
      </c>
      <c r="C148" s="6" t="s">
        <v>28</v>
      </c>
      <c r="D148" s="34">
        <v>56188.4</v>
      </c>
      <c r="E148" s="35"/>
      <c r="F148" s="35">
        <f t="shared" si="397"/>
        <v>56188.4</v>
      </c>
      <c r="G148" s="35"/>
      <c r="H148" s="35">
        <f t="shared" si="689"/>
        <v>56188.4</v>
      </c>
      <c r="I148" s="35"/>
      <c r="J148" s="35">
        <f t="shared" si="690"/>
        <v>56188.4</v>
      </c>
      <c r="K148" s="35"/>
      <c r="L148" s="35">
        <f t="shared" si="691"/>
        <v>56188.4</v>
      </c>
      <c r="M148" s="35"/>
      <c r="N148" s="35">
        <f t="shared" si="692"/>
        <v>56188.4</v>
      </c>
      <c r="O148" s="78"/>
      <c r="P148" s="35">
        <f t="shared" si="693"/>
        <v>56188.4</v>
      </c>
      <c r="Q148" s="35"/>
      <c r="R148" s="35">
        <f t="shared" si="694"/>
        <v>56188.4</v>
      </c>
      <c r="S148" s="35"/>
      <c r="T148" s="35">
        <f t="shared" si="695"/>
        <v>56188.4</v>
      </c>
      <c r="U148" s="35"/>
      <c r="V148" s="35">
        <f t="shared" si="696"/>
        <v>56188.4</v>
      </c>
      <c r="W148" s="35"/>
      <c r="X148" s="35">
        <f t="shared" si="697"/>
        <v>56188.4</v>
      </c>
      <c r="Y148" s="35"/>
      <c r="Z148" s="35">
        <f t="shared" si="698"/>
        <v>56188.4</v>
      </c>
      <c r="AA148" s="35">
        <v>-24433.503000000001</v>
      </c>
      <c r="AB148" s="35">
        <f t="shared" si="699"/>
        <v>31754.897000000001</v>
      </c>
      <c r="AC148" s="35"/>
      <c r="AD148" s="35">
        <f t="shared" si="700"/>
        <v>31754.897000000001</v>
      </c>
      <c r="AE148" s="46"/>
      <c r="AF148" s="35">
        <f t="shared" si="701"/>
        <v>31754.897000000001</v>
      </c>
      <c r="AG148" s="35">
        <v>25289.4</v>
      </c>
      <c r="AH148" s="35">
        <v>-203.3</v>
      </c>
      <c r="AI148" s="35">
        <f t="shared" si="398"/>
        <v>25086.100000000002</v>
      </c>
      <c r="AJ148" s="35"/>
      <c r="AK148" s="35">
        <f t="shared" si="702"/>
        <v>25086.100000000002</v>
      </c>
      <c r="AL148" s="35"/>
      <c r="AM148" s="35">
        <f t="shared" si="703"/>
        <v>25086.100000000002</v>
      </c>
      <c r="AN148" s="35"/>
      <c r="AO148" s="35">
        <f t="shared" si="704"/>
        <v>25086.100000000002</v>
      </c>
      <c r="AP148" s="35"/>
      <c r="AQ148" s="35">
        <f t="shared" si="705"/>
        <v>25086.100000000002</v>
      </c>
      <c r="AR148" s="35"/>
      <c r="AS148" s="35">
        <f t="shared" si="706"/>
        <v>25086.100000000002</v>
      </c>
      <c r="AT148" s="35"/>
      <c r="AU148" s="35">
        <f t="shared" si="707"/>
        <v>25086.100000000002</v>
      </c>
      <c r="AV148" s="35"/>
      <c r="AW148" s="35">
        <f t="shared" si="708"/>
        <v>25086.100000000002</v>
      </c>
      <c r="AX148" s="35">
        <v>24433.503000000001</v>
      </c>
      <c r="AY148" s="35">
        <f t="shared" si="709"/>
        <v>49519.603000000003</v>
      </c>
      <c r="AZ148" s="35"/>
      <c r="BA148" s="35">
        <f t="shared" si="710"/>
        <v>49519.603000000003</v>
      </c>
      <c r="BB148" s="46"/>
      <c r="BC148" s="35">
        <f t="shared" si="711"/>
        <v>49519.603000000003</v>
      </c>
      <c r="BD148" s="35">
        <v>0</v>
      </c>
      <c r="BE148" s="35"/>
      <c r="BF148" s="35">
        <f t="shared" si="399"/>
        <v>0</v>
      </c>
      <c r="BG148" s="35"/>
      <c r="BH148" s="35">
        <f t="shared" si="712"/>
        <v>0</v>
      </c>
      <c r="BI148" s="35"/>
      <c r="BJ148" s="35">
        <f t="shared" si="713"/>
        <v>0</v>
      </c>
      <c r="BK148" s="35"/>
      <c r="BL148" s="35">
        <f t="shared" si="714"/>
        <v>0</v>
      </c>
      <c r="BM148" s="35"/>
      <c r="BN148" s="35">
        <f t="shared" si="715"/>
        <v>0</v>
      </c>
      <c r="BO148" s="35"/>
      <c r="BP148" s="35">
        <f t="shared" si="716"/>
        <v>0</v>
      </c>
      <c r="BQ148" s="35"/>
      <c r="BR148" s="35">
        <f t="shared" si="717"/>
        <v>0</v>
      </c>
      <c r="BS148" s="35"/>
      <c r="BT148" s="35">
        <f t="shared" si="718"/>
        <v>0</v>
      </c>
      <c r="BU148" s="35"/>
      <c r="BV148" s="35">
        <f t="shared" si="719"/>
        <v>0</v>
      </c>
      <c r="BW148" s="46"/>
      <c r="BX148" s="35">
        <f t="shared" si="720"/>
        <v>0</v>
      </c>
      <c r="BY148" s="29" t="s">
        <v>240</v>
      </c>
      <c r="CA148" s="11"/>
    </row>
    <row r="149" spans="1:79" ht="56.25" x14ac:dyDescent="0.3">
      <c r="A149" s="1" t="s">
        <v>163</v>
      </c>
      <c r="B149" s="7" t="s">
        <v>106</v>
      </c>
      <c r="C149" s="6" t="s">
        <v>28</v>
      </c>
      <c r="D149" s="34">
        <v>16975.900000000001</v>
      </c>
      <c r="E149" s="35"/>
      <c r="F149" s="35">
        <f t="shared" si="397"/>
        <v>16975.900000000001</v>
      </c>
      <c r="G149" s="35"/>
      <c r="H149" s="35">
        <f t="shared" si="689"/>
        <v>16975.900000000001</v>
      </c>
      <c r="I149" s="35"/>
      <c r="J149" s="35">
        <f t="shared" si="690"/>
        <v>16975.900000000001</v>
      </c>
      <c r="K149" s="35"/>
      <c r="L149" s="35">
        <f t="shared" si="691"/>
        <v>16975.900000000001</v>
      </c>
      <c r="M149" s="35"/>
      <c r="N149" s="35">
        <f t="shared" si="692"/>
        <v>16975.900000000001</v>
      </c>
      <c r="O149" s="78"/>
      <c r="P149" s="35">
        <f t="shared" si="693"/>
        <v>16975.900000000001</v>
      </c>
      <c r="Q149" s="35"/>
      <c r="R149" s="35">
        <f t="shared" si="694"/>
        <v>16975.900000000001</v>
      </c>
      <c r="S149" s="35"/>
      <c r="T149" s="35">
        <f t="shared" si="695"/>
        <v>16975.900000000001</v>
      </c>
      <c r="U149" s="35"/>
      <c r="V149" s="35">
        <f t="shared" si="696"/>
        <v>16975.900000000001</v>
      </c>
      <c r="W149" s="35"/>
      <c r="X149" s="35">
        <f t="shared" si="697"/>
        <v>16975.900000000001</v>
      </c>
      <c r="Y149" s="35"/>
      <c r="Z149" s="35">
        <f t="shared" si="698"/>
        <v>16975.900000000001</v>
      </c>
      <c r="AA149" s="35">
        <v>-700</v>
      </c>
      <c r="AB149" s="35">
        <f t="shared" si="699"/>
        <v>16275.900000000001</v>
      </c>
      <c r="AC149" s="35"/>
      <c r="AD149" s="35">
        <f t="shared" si="700"/>
        <v>16275.900000000001</v>
      </c>
      <c r="AE149" s="46"/>
      <c r="AF149" s="35">
        <f t="shared" si="701"/>
        <v>16275.900000000001</v>
      </c>
      <c r="AG149" s="35">
        <v>0</v>
      </c>
      <c r="AH149" s="35"/>
      <c r="AI149" s="35">
        <f t="shared" si="398"/>
        <v>0</v>
      </c>
      <c r="AJ149" s="35"/>
      <c r="AK149" s="35">
        <f t="shared" si="702"/>
        <v>0</v>
      </c>
      <c r="AL149" s="35"/>
      <c r="AM149" s="35">
        <f t="shared" si="703"/>
        <v>0</v>
      </c>
      <c r="AN149" s="35"/>
      <c r="AO149" s="35">
        <f t="shared" si="704"/>
        <v>0</v>
      </c>
      <c r="AP149" s="35"/>
      <c r="AQ149" s="35">
        <f t="shared" si="705"/>
        <v>0</v>
      </c>
      <c r="AR149" s="35"/>
      <c r="AS149" s="35">
        <f t="shared" si="706"/>
        <v>0</v>
      </c>
      <c r="AT149" s="35"/>
      <c r="AU149" s="35">
        <f t="shared" si="707"/>
        <v>0</v>
      </c>
      <c r="AV149" s="35"/>
      <c r="AW149" s="35">
        <f t="shared" si="708"/>
        <v>0</v>
      </c>
      <c r="AX149" s="35"/>
      <c r="AY149" s="35">
        <f t="shared" si="709"/>
        <v>0</v>
      </c>
      <c r="AZ149" s="35"/>
      <c r="BA149" s="35">
        <f t="shared" si="710"/>
        <v>0</v>
      </c>
      <c r="BB149" s="46"/>
      <c r="BC149" s="35">
        <f t="shared" si="711"/>
        <v>0</v>
      </c>
      <c r="BD149" s="35">
        <v>0</v>
      </c>
      <c r="BE149" s="35"/>
      <c r="BF149" s="35">
        <f t="shared" si="399"/>
        <v>0</v>
      </c>
      <c r="BG149" s="35"/>
      <c r="BH149" s="35">
        <f t="shared" si="712"/>
        <v>0</v>
      </c>
      <c r="BI149" s="35"/>
      <c r="BJ149" s="35">
        <f t="shared" si="713"/>
        <v>0</v>
      </c>
      <c r="BK149" s="35"/>
      <c r="BL149" s="35">
        <f t="shared" si="714"/>
        <v>0</v>
      </c>
      <c r="BM149" s="35"/>
      <c r="BN149" s="35">
        <f t="shared" si="715"/>
        <v>0</v>
      </c>
      <c r="BO149" s="35"/>
      <c r="BP149" s="35">
        <f t="shared" si="716"/>
        <v>0</v>
      </c>
      <c r="BQ149" s="35"/>
      <c r="BR149" s="35">
        <f t="shared" si="717"/>
        <v>0</v>
      </c>
      <c r="BS149" s="35"/>
      <c r="BT149" s="35">
        <f t="shared" si="718"/>
        <v>0</v>
      </c>
      <c r="BU149" s="35"/>
      <c r="BV149" s="35">
        <f t="shared" si="719"/>
        <v>0</v>
      </c>
      <c r="BW149" s="46"/>
      <c r="BX149" s="35">
        <f t="shared" si="720"/>
        <v>0</v>
      </c>
      <c r="BY149" s="29" t="s">
        <v>258</v>
      </c>
      <c r="CA149" s="11"/>
    </row>
    <row r="150" spans="1:79" ht="56.25" x14ac:dyDescent="0.3">
      <c r="A150" s="1" t="s">
        <v>164</v>
      </c>
      <c r="B150" s="59" t="s">
        <v>107</v>
      </c>
      <c r="C150" s="6" t="s">
        <v>32</v>
      </c>
      <c r="D150" s="34">
        <v>4161.5</v>
      </c>
      <c r="E150" s="35"/>
      <c r="F150" s="35">
        <f t="shared" si="397"/>
        <v>4161.5</v>
      </c>
      <c r="G150" s="35"/>
      <c r="H150" s="35">
        <f t="shared" si="689"/>
        <v>4161.5</v>
      </c>
      <c r="I150" s="35"/>
      <c r="J150" s="35">
        <f t="shared" si="690"/>
        <v>4161.5</v>
      </c>
      <c r="K150" s="35"/>
      <c r="L150" s="35">
        <f t="shared" si="691"/>
        <v>4161.5</v>
      </c>
      <c r="M150" s="35"/>
      <c r="N150" s="35">
        <f t="shared" si="692"/>
        <v>4161.5</v>
      </c>
      <c r="O150" s="78"/>
      <c r="P150" s="35">
        <f t="shared" si="693"/>
        <v>4161.5</v>
      </c>
      <c r="Q150" s="35"/>
      <c r="R150" s="35">
        <f t="shared" si="694"/>
        <v>4161.5</v>
      </c>
      <c r="S150" s="35">
        <v>-1361.5</v>
      </c>
      <c r="T150" s="35">
        <f t="shared" si="695"/>
        <v>2800</v>
      </c>
      <c r="U150" s="35"/>
      <c r="V150" s="35">
        <f t="shared" si="696"/>
        <v>2800</v>
      </c>
      <c r="W150" s="35"/>
      <c r="X150" s="35">
        <f t="shared" si="697"/>
        <v>2800</v>
      </c>
      <c r="Y150" s="35"/>
      <c r="Z150" s="35">
        <f t="shared" si="698"/>
        <v>2800</v>
      </c>
      <c r="AA150" s="35"/>
      <c r="AB150" s="35">
        <f t="shared" si="699"/>
        <v>2800</v>
      </c>
      <c r="AC150" s="35"/>
      <c r="AD150" s="35">
        <f t="shared" si="700"/>
        <v>2800</v>
      </c>
      <c r="AE150" s="46"/>
      <c r="AF150" s="35">
        <f t="shared" si="701"/>
        <v>2800</v>
      </c>
      <c r="AG150" s="35">
        <v>0</v>
      </c>
      <c r="AH150" s="35"/>
      <c r="AI150" s="35">
        <f t="shared" si="398"/>
        <v>0</v>
      </c>
      <c r="AJ150" s="35"/>
      <c r="AK150" s="35">
        <f t="shared" si="702"/>
        <v>0</v>
      </c>
      <c r="AL150" s="35"/>
      <c r="AM150" s="35">
        <f t="shared" si="703"/>
        <v>0</v>
      </c>
      <c r="AN150" s="35"/>
      <c r="AO150" s="35">
        <f t="shared" si="704"/>
        <v>0</v>
      </c>
      <c r="AP150" s="35"/>
      <c r="AQ150" s="35">
        <f t="shared" si="705"/>
        <v>0</v>
      </c>
      <c r="AR150" s="35"/>
      <c r="AS150" s="35">
        <f t="shared" si="706"/>
        <v>0</v>
      </c>
      <c r="AT150" s="35"/>
      <c r="AU150" s="35">
        <f t="shared" si="707"/>
        <v>0</v>
      </c>
      <c r="AV150" s="35"/>
      <c r="AW150" s="35">
        <f t="shared" si="708"/>
        <v>0</v>
      </c>
      <c r="AX150" s="35"/>
      <c r="AY150" s="35">
        <f t="shared" si="709"/>
        <v>0</v>
      </c>
      <c r="AZ150" s="35"/>
      <c r="BA150" s="35">
        <f t="shared" si="710"/>
        <v>0</v>
      </c>
      <c r="BB150" s="46"/>
      <c r="BC150" s="35">
        <f t="shared" si="711"/>
        <v>0</v>
      </c>
      <c r="BD150" s="35">
        <v>0</v>
      </c>
      <c r="BE150" s="35"/>
      <c r="BF150" s="35">
        <f t="shared" si="399"/>
        <v>0</v>
      </c>
      <c r="BG150" s="35"/>
      <c r="BH150" s="35">
        <f t="shared" si="712"/>
        <v>0</v>
      </c>
      <c r="BI150" s="35"/>
      <c r="BJ150" s="35">
        <f t="shared" si="713"/>
        <v>0</v>
      </c>
      <c r="BK150" s="35"/>
      <c r="BL150" s="35">
        <f t="shared" si="714"/>
        <v>0</v>
      </c>
      <c r="BM150" s="35"/>
      <c r="BN150" s="35">
        <f t="shared" si="715"/>
        <v>0</v>
      </c>
      <c r="BO150" s="35"/>
      <c r="BP150" s="35">
        <f t="shared" si="716"/>
        <v>0</v>
      </c>
      <c r="BQ150" s="35"/>
      <c r="BR150" s="35">
        <f t="shared" si="717"/>
        <v>0</v>
      </c>
      <c r="BS150" s="35"/>
      <c r="BT150" s="35">
        <f t="shared" si="718"/>
        <v>0</v>
      </c>
      <c r="BU150" s="35"/>
      <c r="BV150" s="35">
        <f t="shared" si="719"/>
        <v>0</v>
      </c>
      <c r="BW150" s="46"/>
      <c r="BX150" s="35">
        <f t="shared" si="720"/>
        <v>0</v>
      </c>
      <c r="BY150" s="29" t="s">
        <v>259</v>
      </c>
      <c r="CA150" s="11"/>
    </row>
    <row r="151" spans="1:79" ht="56.25" x14ac:dyDescent="0.3">
      <c r="A151" s="1" t="s">
        <v>165</v>
      </c>
      <c r="B151" s="59" t="s">
        <v>108</v>
      </c>
      <c r="C151" s="6" t="s">
        <v>28</v>
      </c>
      <c r="D151" s="34">
        <v>96500</v>
      </c>
      <c r="E151" s="35"/>
      <c r="F151" s="35">
        <f t="shared" si="397"/>
        <v>96500</v>
      </c>
      <c r="G151" s="35"/>
      <c r="H151" s="35">
        <f t="shared" si="689"/>
        <v>96500</v>
      </c>
      <c r="I151" s="35"/>
      <c r="J151" s="35">
        <f t="shared" si="690"/>
        <v>96500</v>
      </c>
      <c r="K151" s="35"/>
      <c r="L151" s="35">
        <f t="shared" si="691"/>
        <v>96500</v>
      </c>
      <c r="M151" s="35"/>
      <c r="N151" s="35">
        <f t="shared" si="692"/>
        <v>96500</v>
      </c>
      <c r="O151" s="78"/>
      <c r="P151" s="35">
        <f t="shared" si="693"/>
        <v>96500</v>
      </c>
      <c r="Q151" s="35"/>
      <c r="R151" s="35">
        <f t="shared" si="694"/>
        <v>96500</v>
      </c>
      <c r="S151" s="35"/>
      <c r="T151" s="35">
        <f t="shared" si="695"/>
        <v>96500</v>
      </c>
      <c r="U151" s="35"/>
      <c r="V151" s="35">
        <f t="shared" si="696"/>
        <v>96500</v>
      </c>
      <c r="W151" s="35"/>
      <c r="X151" s="35">
        <f t="shared" si="697"/>
        <v>96500</v>
      </c>
      <c r="Y151" s="35"/>
      <c r="Z151" s="35">
        <f t="shared" si="698"/>
        <v>96500</v>
      </c>
      <c r="AA151" s="35"/>
      <c r="AB151" s="35">
        <f t="shared" si="699"/>
        <v>96500</v>
      </c>
      <c r="AC151" s="35"/>
      <c r="AD151" s="35">
        <f t="shared" si="700"/>
        <v>96500</v>
      </c>
      <c r="AE151" s="46"/>
      <c r="AF151" s="35">
        <f t="shared" si="701"/>
        <v>96500</v>
      </c>
      <c r="AG151" s="35">
        <v>365837.5</v>
      </c>
      <c r="AH151" s="35"/>
      <c r="AI151" s="35">
        <f t="shared" si="398"/>
        <v>365837.5</v>
      </c>
      <c r="AJ151" s="35"/>
      <c r="AK151" s="35">
        <f t="shared" si="702"/>
        <v>365837.5</v>
      </c>
      <c r="AL151" s="35"/>
      <c r="AM151" s="35">
        <f t="shared" si="703"/>
        <v>365837.5</v>
      </c>
      <c r="AN151" s="35"/>
      <c r="AO151" s="35">
        <f t="shared" si="704"/>
        <v>365837.5</v>
      </c>
      <c r="AP151" s="35"/>
      <c r="AQ151" s="35">
        <f t="shared" si="705"/>
        <v>365837.5</v>
      </c>
      <c r="AR151" s="35"/>
      <c r="AS151" s="35">
        <f t="shared" si="706"/>
        <v>365837.5</v>
      </c>
      <c r="AT151" s="35"/>
      <c r="AU151" s="35">
        <f t="shared" si="707"/>
        <v>365837.5</v>
      </c>
      <c r="AV151" s="35"/>
      <c r="AW151" s="35">
        <f t="shared" si="708"/>
        <v>365837.5</v>
      </c>
      <c r="AX151" s="35"/>
      <c r="AY151" s="35">
        <f t="shared" si="709"/>
        <v>365837.5</v>
      </c>
      <c r="AZ151" s="35"/>
      <c r="BA151" s="35">
        <f t="shared" si="710"/>
        <v>365837.5</v>
      </c>
      <c r="BB151" s="46"/>
      <c r="BC151" s="35">
        <f t="shared" si="711"/>
        <v>365837.5</v>
      </c>
      <c r="BD151" s="35">
        <v>0</v>
      </c>
      <c r="BE151" s="35"/>
      <c r="BF151" s="35">
        <f t="shared" si="399"/>
        <v>0</v>
      </c>
      <c r="BG151" s="35"/>
      <c r="BH151" s="35">
        <f t="shared" si="712"/>
        <v>0</v>
      </c>
      <c r="BI151" s="35"/>
      <c r="BJ151" s="35">
        <f t="shared" si="713"/>
        <v>0</v>
      </c>
      <c r="BK151" s="35"/>
      <c r="BL151" s="35">
        <f t="shared" si="714"/>
        <v>0</v>
      </c>
      <c r="BM151" s="35"/>
      <c r="BN151" s="35">
        <f t="shared" si="715"/>
        <v>0</v>
      </c>
      <c r="BO151" s="35"/>
      <c r="BP151" s="35">
        <f t="shared" si="716"/>
        <v>0</v>
      </c>
      <c r="BQ151" s="35"/>
      <c r="BR151" s="35">
        <f t="shared" si="717"/>
        <v>0</v>
      </c>
      <c r="BS151" s="35"/>
      <c r="BT151" s="35">
        <f t="shared" si="718"/>
        <v>0</v>
      </c>
      <c r="BU151" s="35"/>
      <c r="BV151" s="35">
        <f t="shared" si="719"/>
        <v>0</v>
      </c>
      <c r="BW151" s="46"/>
      <c r="BX151" s="35">
        <f t="shared" si="720"/>
        <v>0</v>
      </c>
      <c r="BY151" s="29" t="s">
        <v>260</v>
      </c>
      <c r="CA151" s="11"/>
    </row>
    <row r="152" spans="1:79" ht="56.25" x14ac:dyDescent="0.3">
      <c r="A152" s="1" t="s">
        <v>166</v>
      </c>
      <c r="B152" s="59" t="s">
        <v>353</v>
      </c>
      <c r="C152" s="6" t="s">
        <v>32</v>
      </c>
      <c r="D152" s="35">
        <v>11500</v>
      </c>
      <c r="E152" s="35"/>
      <c r="F152" s="35">
        <f t="shared" si="397"/>
        <v>11500</v>
      </c>
      <c r="G152" s="35"/>
      <c r="H152" s="35">
        <f t="shared" si="689"/>
        <v>11500</v>
      </c>
      <c r="I152" s="35"/>
      <c r="J152" s="35">
        <f t="shared" si="690"/>
        <v>11500</v>
      </c>
      <c r="K152" s="35"/>
      <c r="L152" s="35">
        <f t="shared" si="691"/>
        <v>11500</v>
      </c>
      <c r="M152" s="35"/>
      <c r="N152" s="35">
        <f t="shared" si="692"/>
        <v>11500</v>
      </c>
      <c r="O152" s="78"/>
      <c r="P152" s="35">
        <f t="shared" si="693"/>
        <v>11500</v>
      </c>
      <c r="Q152" s="35"/>
      <c r="R152" s="35">
        <f t="shared" si="694"/>
        <v>11500</v>
      </c>
      <c r="S152" s="35"/>
      <c r="T152" s="35">
        <f t="shared" si="695"/>
        <v>11500</v>
      </c>
      <c r="U152" s="35"/>
      <c r="V152" s="35">
        <f t="shared" si="696"/>
        <v>11500</v>
      </c>
      <c r="W152" s="35">
        <v>-11500</v>
      </c>
      <c r="X152" s="35">
        <f t="shared" si="697"/>
        <v>0</v>
      </c>
      <c r="Y152" s="35"/>
      <c r="Z152" s="35">
        <f t="shared" si="698"/>
        <v>0</v>
      </c>
      <c r="AA152" s="35"/>
      <c r="AB152" s="35">
        <f t="shared" si="699"/>
        <v>0</v>
      </c>
      <c r="AC152" s="35"/>
      <c r="AD152" s="35">
        <f t="shared" si="700"/>
        <v>0</v>
      </c>
      <c r="AE152" s="46"/>
      <c r="AF152" s="35">
        <f t="shared" si="701"/>
        <v>0</v>
      </c>
      <c r="AG152" s="35">
        <v>76294.8</v>
      </c>
      <c r="AH152" s="35"/>
      <c r="AI152" s="35">
        <f t="shared" si="398"/>
        <v>76294.8</v>
      </c>
      <c r="AJ152" s="35"/>
      <c r="AK152" s="35">
        <f t="shared" si="702"/>
        <v>76294.8</v>
      </c>
      <c r="AL152" s="35"/>
      <c r="AM152" s="35">
        <f t="shared" si="703"/>
        <v>76294.8</v>
      </c>
      <c r="AN152" s="35"/>
      <c r="AO152" s="35">
        <f t="shared" si="704"/>
        <v>76294.8</v>
      </c>
      <c r="AP152" s="35"/>
      <c r="AQ152" s="35">
        <f t="shared" si="705"/>
        <v>76294.8</v>
      </c>
      <c r="AR152" s="35"/>
      <c r="AS152" s="35">
        <f t="shared" si="706"/>
        <v>76294.8</v>
      </c>
      <c r="AT152" s="35">
        <v>11500</v>
      </c>
      <c r="AU152" s="35">
        <f t="shared" si="707"/>
        <v>87794.8</v>
      </c>
      <c r="AV152" s="35"/>
      <c r="AW152" s="35">
        <f t="shared" si="708"/>
        <v>87794.8</v>
      </c>
      <c r="AX152" s="35"/>
      <c r="AY152" s="35">
        <f t="shared" si="709"/>
        <v>87794.8</v>
      </c>
      <c r="AZ152" s="35"/>
      <c r="BA152" s="35">
        <f t="shared" si="710"/>
        <v>87794.8</v>
      </c>
      <c r="BB152" s="46"/>
      <c r="BC152" s="35">
        <f t="shared" si="711"/>
        <v>87794.8</v>
      </c>
      <c r="BD152" s="35">
        <v>0</v>
      </c>
      <c r="BE152" s="35"/>
      <c r="BF152" s="35">
        <f t="shared" si="399"/>
        <v>0</v>
      </c>
      <c r="BG152" s="35"/>
      <c r="BH152" s="35">
        <f t="shared" si="712"/>
        <v>0</v>
      </c>
      <c r="BI152" s="35"/>
      <c r="BJ152" s="35">
        <f t="shared" si="713"/>
        <v>0</v>
      </c>
      <c r="BK152" s="35"/>
      <c r="BL152" s="35">
        <f t="shared" si="714"/>
        <v>0</v>
      </c>
      <c r="BM152" s="35"/>
      <c r="BN152" s="35">
        <f t="shared" si="715"/>
        <v>0</v>
      </c>
      <c r="BO152" s="35"/>
      <c r="BP152" s="35">
        <f t="shared" si="716"/>
        <v>0</v>
      </c>
      <c r="BQ152" s="35"/>
      <c r="BR152" s="35">
        <f t="shared" si="717"/>
        <v>0</v>
      </c>
      <c r="BS152" s="35"/>
      <c r="BT152" s="35">
        <f t="shared" si="718"/>
        <v>0</v>
      </c>
      <c r="BU152" s="35"/>
      <c r="BV152" s="35">
        <f t="shared" si="719"/>
        <v>0</v>
      </c>
      <c r="BW152" s="46"/>
      <c r="BX152" s="35">
        <f t="shared" si="720"/>
        <v>0</v>
      </c>
      <c r="BY152" s="29" t="s">
        <v>261</v>
      </c>
      <c r="CA152" s="11"/>
    </row>
    <row r="153" spans="1:79" ht="56.25" x14ac:dyDescent="0.3">
      <c r="A153" s="1" t="s">
        <v>167</v>
      </c>
      <c r="B153" s="59" t="s">
        <v>306</v>
      </c>
      <c r="C153" s="6" t="s">
        <v>28</v>
      </c>
      <c r="D153" s="35"/>
      <c r="E153" s="35">
        <f>E156</f>
        <v>8013.6</v>
      </c>
      <c r="F153" s="35">
        <f t="shared" si="397"/>
        <v>8013.6</v>
      </c>
      <c r="G153" s="35">
        <f>G156</f>
        <v>0</v>
      </c>
      <c r="H153" s="35">
        <f t="shared" si="689"/>
        <v>8013.6</v>
      </c>
      <c r="I153" s="35">
        <f>I156</f>
        <v>0</v>
      </c>
      <c r="J153" s="35">
        <f t="shared" si="690"/>
        <v>8013.6</v>
      </c>
      <c r="K153" s="35">
        <f>K156+K155</f>
        <v>2353.636</v>
      </c>
      <c r="L153" s="35">
        <f t="shared" si="691"/>
        <v>10367.236000000001</v>
      </c>
      <c r="M153" s="35">
        <f>M156+M155</f>
        <v>-2353.6</v>
      </c>
      <c r="N153" s="35">
        <f t="shared" si="692"/>
        <v>8013.6360000000004</v>
      </c>
      <c r="O153" s="78">
        <f>O156+O155</f>
        <v>0</v>
      </c>
      <c r="P153" s="35">
        <f t="shared" si="693"/>
        <v>8013.6360000000004</v>
      </c>
      <c r="Q153" s="35">
        <f>Q156+Q155</f>
        <v>0</v>
      </c>
      <c r="R153" s="35">
        <f t="shared" si="694"/>
        <v>8013.6360000000004</v>
      </c>
      <c r="S153" s="35">
        <f>S156+S155</f>
        <v>0</v>
      </c>
      <c r="T153" s="35">
        <f t="shared" si="695"/>
        <v>8013.6360000000004</v>
      </c>
      <c r="U153" s="35">
        <f>U156+U155</f>
        <v>0</v>
      </c>
      <c r="V153" s="35">
        <f t="shared" si="696"/>
        <v>8013.6360000000004</v>
      </c>
      <c r="W153" s="35">
        <f>W156+W155</f>
        <v>0</v>
      </c>
      <c r="X153" s="35">
        <f t="shared" si="697"/>
        <v>8013.6360000000004</v>
      </c>
      <c r="Y153" s="35">
        <f>Y156+Y155</f>
        <v>0</v>
      </c>
      <c r="Z153" s="35">
        <f t="shared" si="698"/>
        <v>8013.6360000000004</v>
      </c>
      <c r="AA153" s="35">
        <f>AA156+AA155</f>
        <v>48312.714</v>
      </c>
      <c r="AB153" s="35">
        <f t="shared" si="699"/>
        <v>56326.35</v>
      </c>
      <c r="AC153" s="35">
        <f>AC156+AC155</f>
        <v>0</v>
      </c>
      <c r="AD153" s="35">
        <f t="shared" si="700"/>
        <v>56326.35</v>
      </c>
      <c r="AE153" s="46">
        <f>AE156+AE155</f>
        <v>0</v>
      </c>
      <c r="AF153" s="35">
        <f t="shared" si="701"/>
        <v>56326.35</v>
      </c>
      <c r="AG153" s="35"/>
      <c r="AH153" s="35">
        <f>AH155</f>
        <v>8356.2000000000007</v>
      </c>
      <c r="AI153" s="35">
        <f t="shared" si="398"/>
        <v>8356.2000000000007</v>
      </c>
      <c r="AJ153" s="35">
        <f>AJ155</f>
        <v>0</v>
      </c>
      <c r="AK153" s="35">
        <f t="shared" si="702"/>
        <v>8356.2000000000007</v>
      </c>
      <c r="AL153" s="35">
        <f>AL155</f>
        <v>0</v>
      </c>
      <c r="AM153" s="35">
        <f t="shared" si="703"/>
        <v>8356.2000000000007</v>
      </c>
      <c r="AN153" s="35">
        <f>AN156+AN155</f>
        <v>0</v>
      </c>
      <c r="AO153" s="35">
        <f t="shared" si="704"/>
        <v>8356.2000000000007</v>
      </c>
      <c r="AP153" s="35">
        <f>AP156+AP155</f>
        <v>0</v>
      </c>
      <c r="AQ153" s="35">
        <f t="shared" si="705"/>
        <v>8356.2000000000007</v>
      </c>
      <c r="AR153" s="35">
        <f>AR156+AR155</f>
        <v>0</v>
      </c>
      <c r="AS153" s="35">
        <f t="shared" si="706"/>
        <v>8356.2000000000007</v>
      </c>
      <c r="AT153" s="35">
        <f>AT156+AT155</f>
        <v>0</v>
      </c>
      <c r="AU153" s="35">
        <f t="shared" si="707"/>
        <v>8356.2000000000007</v>
      </c>
      <c r="AV153" s="35">
        <f>AV156+AV155</f>
        <v>0</v>
      </c>
      <c r="AW153" s="35">
        <f t="shared" si="708"/>
        <v>8356.2000000000007</v>
      </c>
      <c r="AX153" s="35">
        <f>AX156+AX155</f>
        <v>5542.88</v>
      </c>
      <c r="AY153" s="35">
        <f t="shared" si="709"/>
        <v>13899.080000000002</v>
      </c>
      <c r="AZ153" s="35">
        <f>AZ156+AZ155</f>
        <v>0</v>
      </c>
      <c r="BA153" s="35">
        <f t="shared" si="710"/>
        <v>13899.080000000002</v>
      </c>
      <c r="BB153" s="46">
        <f>BB156+BB155</f>
        <v>0</v>
      </c>
      <c r="BC153" s="35">
        <f t="shared" si="711"/>
        <v>13899.080000000002</v>
      </c>
      <c r="BD153" s="35"/>
      <c r="BE153" s="35"/>
      <c r="BF153" s="35">
        <f t="shared" si="399"/>
        <v>0</v>
      </c>
      <c r="BG153" s="35"/>
      <c r="BH153" s="35">
        <f t="shared" si="712"/>
        <v>0</v>
      </c>
      <c r="BI153" s="35"/>
      <c r="BJ153" s="35">
        <f t="shared" si="713"/>
        <v>0</v>
      </c>
      <c r="BK153" s="35">
        <f>BK156+BK155</f>
        <v>0</v>
      </c>
      <c r="BL153" s="35">
        <f t="shared" si="714"/>
        <v>0</v>
      </c>
      <c r="BM153" s="35">
        <f>BM156+BM155</f>
        <v>0</v>
      </c>
      <c r="BN153" s="35">
        <f t="shared" si="715"/>
        <v>0</v>
      </c>
      <c r="BO153" s="35">
        <f>BO156+BO155</f>
        <v>0</v>
      </c>
      <c r="BP153" s="35">
        <f t="shared" si="716"/>
        <v>0</v>
      </c>
      <c r="BQ153" s="35">
        <f>BQ156+BQ155</f>
        <v>0</v>
      </c>
      <c r="BR153" s="35">
        <f t="shared" si="717"/>
        <v>0</v>
      </c>
      <c r="BS153" s="35">
        <f>BS156+BS155</f>
        <v>0</v>
      </c>
      <c r="BT153" s="35">
        <f t="shared" si="718"/>
        <v>0</v>
      </c>
      <c r="BU153" s="35">
        <f>BU156+BU155</f>
        <v>0</v>
      </c>
      <c r="BV153" s="35">
        <f t="shared" si="719"/>
        <v>0</v>
      </c>
      <c r="BW153" s="46">
        <f>BW156+BW155</f>
        <v>0</v>
      </c>
      <c r="BX153" s="35">
        <f t="shared" si="720"/>
        <v>0</v>
      </c>
      <c r="BY153" s="29"/>
      <c r="CA153" s="11"/>
    </row>
    <row r="154" spans="1:79" x14ac:dyDescent="0.3">
      <c r="A154" s="1"/>
      <c r="B154" s="7" t="s">
        <v>5</v>
      </c>
      <c r="C154" s="6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78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46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46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46"/>
      <c r="BX154" s="35"/>
      <c r="BY154" s="29"/>
      <c r="CA154" s="11"/>
    </row>
    <row r="155" spans="1:79" hidden="1" x14ac:dyDescent="0.3">
      <c r="A155" s="1"/>
      <c r="B155" s="5" t="s">
        <v>6</v>
      </c>
      <c r="C155" s="6"/>
      <c r="D155" s="35"/>
      <c r="E155" s="35"/>
      <c r="F155" s="35">
        <f t="shared" si="397"/>
        <v>0</v>
      </c>
      <c r="G155" s="35"/>
      <c r="H155" s="35">
        <f t="shared" ref="H155:H157" si="721">F155+G155</f>
        <v>0</v>
      </c>
      <c r="I155" s="35"/>
      <c r="J155" s="35">
        <f t="shared" ref="J155:J157" si="722">H155+I155</f>
        <v>0</v>
      </c>
      <c r="K155" s="35">
        <v>2353.636</v>
      </c>
      <c r="L155" s="35">
        <f t="shared" ref="L155:L157" si="723">J155+K155</f>
        <v>2353.636</v>
      </c>
      <c r="M155" s="35"/>
      <c r="N155" s="35">
        <f t="shared" ref="N155:N157" si="724">L155+M155</f>
        <v>2353.636</v>
      </c>
      <c r="O155" s="78"/>
      <c r="P155" s="35">
        <f t="shared" ref="P155:P157" si="725">N155+O155</f>
        <v>2353.636</v>
      </c>
      <c r="Q155" s="35"/>
      <c r="R155" s="35">
        <f t="shared" ref="R155:R157" si="726">P155+Q155</f>
        <v>2353.636</v>
      </c>
      <c r="S155" s="35"/>
      <c r="T155" s="35">
        <f t="shared" ref="T155:T157" si="727">R155+S155</f>
        <v>2353.636</v>
      </c>
      <c r="U155" s="35"/>
      <c r="V155" s="35">
        <f t="shared" ref="V155:V157" si="728">T155+U155</f>
        <v>2353.636</v>
      </c>
      <c r="W155" s="35"/>
      <c r="X155" s="35">
        <f t="shared" ref="X155:X157" si="729">V155+W155</f>
        <v>2353.636</v>
      </c>
      <c r="Y155" s="35"/>
      <c r="Z155" s="35">
        <f t="shared" ref="Z155:Z157" si="730">X155+Y155</f>
        <v>2353.636</v>
      </c>
      <c r="AA155" s="35">
        <f>4724.094+43588.62</f>
        <v>48312.714</v>
      </c>
      <c r="AB155" s="35">
        <f t="shared" ref="AB155:AB157" si="731">Z155+AA155</f>
        <v>50666.35</v>
      </c>
      <c r="AC155" s="35"/>
      <c r="AD155" s="35">
        <f t="shared" ref="AD155:AD157" si="732">AB155+AC155</f>
        <v>50666.35</v>
      </c>
      <c r="AE155" s="46"/>
      <c r="AF155" s="35">
        <f t="shared" ref="AF155:AF157" si="733">AD155+AE155</f>
        <v>50666.35</v>
      </c>
      <c r="AG155" s="35"/>
      <c r="AH155" s="35">
        <v>8356.2000000000007</v>
      </c>
      <c r="AI155" s="35">
        <f t="shared" si="398"/>
        <v>8356.2000000000007</v>
      </c>
      <c r="AJ155" s="35"/>
      <c r="AK155" s="35">
        <f t="shared" ref="AK155:AK157" si="734">AI155+AJ155</f>
        <v>8356.2000000000007</v>
      </c>
      <c r="AL155" s="35"/>
      <c r="AM155" s="35">
        <f t="shared" ref="AM155:AM157" si="735">AK155+AL155</f>
        <v>8356.2000000000007</v>
      </c>
      <c r="AN155" s="35"/>
      <c r="AO155" s="35">
        <f t="shared" ref="AO155:AO157" si="736">AM155+AN155</f>
        <v>8356.2000000000007</v>
      </c>
      <c r="AP155" s="35"/>
      <c r="AQ155" s="35">
        <f t="shared" ref="AQ155:AQ157" si="737">AO155+AP155</f>
        <v>8356.2000000000007</v>
      </c>
      <c r="AR155" s="35"/>
      <c r="AS155" s="35">
        <f t="shared" ref="AS155:AS157" si="738">AQ155+AR155</f>
        <v>8356.2000000000007</v>
      </c>
      <c r="AT155" s="35"/>
      <c r="AU155" s="35">
        <f t="shared" ref="AU155:AU157" si="739">AS155+AT155</f>
        <v>8356.2000000000007</v>
      </c>
      <c r="AV155" s="35"/>
      <c r="AW155" s="35">
        <f t="shared" ref="AW155:AW157" si="740">AU155+AV155</f>
        <v>8356.2000000000007</v>
      </c>
      <c r="AX155" s="35">
        <f>-4724.094+10266.974</f>
        <v>5542.88</v>
      </c>
      <c r="AY155" s="35">
        <f t="shared" ref="AY155:AY157" si="741">AW155+AX155</f>
        <v>13899.080000000002</v>
      </c>
      <c r="AZ155" s="35"/>
      <c r="BA155" s="35">
        <f t="shared" ref="BA155:BA157" si="742">AY155+AZ155</f>
        <v>13899.080000000002</v>
      </c>
      <c r="BB155" s="46"/>
      <c r="BC155" s="35">
        <f t="shared" ref="BC155:BC157" si="743">BA155+BB155</f>
        <v>13899.080000000002</v>
      </c>
      <c r="BD155" s="35"/>
      <c r="BE155" s="35"/>
      <c r="BF155" s="35">
        <f t="shared" si="399"/>
        <v>0</v>
      </c>
      <c r="BG155" s="35"/>
      <c r="BH155" s="35">
        <f t="shared" ref="BH155:BH157" si="744">BF155+BG155</f>
        <v>0</v>
      </c>
      <c r="BI155" s="35"/>
      <c r="BJ155" s="35">
        <f t="shared" ref="BJ155:BJ157" si="745">BH155+BI155</f>
        <v>0</v>
      </c>
      <c r="BK155" s="35"/>
      <c r="BL155" s="35">
        <f t="shared" ref="BL155:BL157" si="746">BJ155+BK155</f>
        <v>0</v>
      </c>
      <c r="BM155" s="35"/>
      <c r="BN155" s="35">
        <f t="shared" ref="BN155:BN157" si="747">BL155+BM155</f>
        <v>0</v>
      </c>
      <c r="BO155" s="35"/>
      <c r="BP155" s="35">
        <f t="shared" ref="BP155:BP157" si="748">BN155+BO155</f>
        <v>0</v>
      </c>
      <c r="BQ155" s="35"/>
      <c r="BR155" s="35">
        <f t="shared" ref="BR155:BR157" si="749">BP155+BQ155</f>
        <v>0</v>
      </c>
      <c r="BS155" s="35"/>
      <c r="BT155" s="35">
        <f t="shared" ref="BT155:BT157" si="750">BR155+BS155</f>
        <v>0</v>
      </c>
      <c r="BU155" s="35"/>
      <c r="BV155" s="35">
        <f t="shared" ref="BV155:BV157" si="751">BT155+BU155</f>
        <v>0</v>
      </c>
      <c r="BW155" s="46"/>
      <c r="BX155" s="35">
        <f t="shared" ref="BX155:BX157" si="752">BV155+BW155</f>
        <v>0</v>
      </c>
      <c r="BY155" s="39">
        <v>1110543580</v>
      </c>
      <c r="BZ155" s="23" t="s">
        <v>50</v>
      </c>
      <c r="CA155" s="11"/>
    </row>
    <row r="156" spans="1:79" x14ac:dyDescent="0.3">
      <c r="A156" s="1"/>
      <c r="B156" s="7" t="s">
        <v>12</v>
      </c>
      <c r="C156" s="6"/>
      <c r="D156" s="35"/>
      <c r="E156" s="35">
        <v>8013.6</v>
      </c>
      <c r="F156" s="35">
        <f t="shared" si="397"/>
        <v>8013.6</v>
      </c>
      <c r="G156" s="35"/>
      <c r="H156" s="35">
        <f t="shared" si="721"/>
        <v>8013.6</v>
      </c>
      <c r="I156" s="35"/>
      <c r="J156" s="35">
        <f t="shared" si="722"/>
        <v>8013.6</v>
      </c>
      <c r="K156" s="35"/>
      <c r="L156" s="35">
        <f t="shared" si="723"/>
        <v>8013.6</v>
      </c>
      <c r="M156" s="35">
        <v>-2353.6</v>
      </c>
      <c r="N156" s="35">
        <f t="shared" si="724"/>
        <v>5660</v>
      </c>
      <c r="O156" s="78"/>
      <c r="P156" s="35">
        <f t="shared" si="725"/>
        <v>5660</v>
      </c>
      <c r="Q156" s="35"/>
      <c r="R156" s="35">
        <f t="shared" si="726"/>
        <v>5660</v>
      </c>
      <c r="S156" s="35"/>
      <c r="T156" s="35">
        <f t="shared" si="727"/>
        <v>5660</v>
      </c>
      <c r="U156" s="35"/>
      <c r="V156" s="35">
        <f t="shared" si="728"/>
        <v>5660</v>
      </c>
      <c r="W156" s="35"/>
      <c r="X156" s="35">
        <f t="shared" si="729"/>
        <v>5660</v>
      </c>
      <c r="Y156" s="35"/>
      <c r="Z156" s="35">
        <f t="shared" si="730"/>
        <v>5660</v>
      </c>
      <c r="AA156" s="35"/>
      <c r="AB156" s="35">
        <f t="shared" si="731"/>
        <v>5660</v>
      </c>
      <c r="AC156" s="35"/>
      <c r="AD156" s="35">
        <f t="shared" si="732"/>
        <v>5660</v>
      </c>
      <c r="AE156" s="46"/>
      <c r="AF156" s="35">
        <f t="shared" si="733"/>
        <v>5660</v>
      </c>
      <c r="AG156" s="35"/>
      <c r="AH156" s="35"/>
      <c r="AI156" s="35">
        <f t="shared" si="398"/>
        <v>0</v>
      </c>
      <c r="AJ156" s="35"/>
      <c r="AK156" s="35">
        <f t="shared" si="734"/>
        <v>0</v>
      </c>
      <c r="AL156" s="35"/>
      <c r="AM156" s="35">
        <f t="shared" si="735"/>
        <v>0</v>
      </c>
      <c r="AN156" s="35"/>
      <c r="AO156" s="35">
        <f t="shared" si="736"/>
        <v>0</v>
      </c>
      <c r="AP156" s="35"/>
      <c r="AQ156" s="35">
        <f t="shared" si="737"/>
        <v>0</v>
      </c>
      <c r="AR156" s="35"/>
      <c r="AS156" s="35">
        <f t="shared" si="738"/>
        <v>0</v>
      </c>
      <c r="AT156" s="35"/>
      <c r="AU156" s="35">
        <f t="shared" si="739"/>
        <v>0</v>
      </c>
      <c r="AV156" s="35"/>
      <c r="AW156" s="35">
        <f t="shared" si="740"/>
        <v>0</v>
      </c>
      <c r="AX156" s="35"/>
      <c r="AY156" s="35">
        <f t="shared" si="741"/>
        <v>0</v>
      </c>
      <c r="AZ156" s="35"/>
      <c r="BA156" s="35">
        <f t="shared" si="742"/>
        <v>0</v>
      </c>
      <c r="BB156" s="46"/>
      <c r="BC156" s="35">
        <f t="shared" si="743"/>
        <v>0</v>
      </c>
      <c r="BD156" s="35"/>
      <c r="BE156" s="35"/>
      <c r="BF156" s="35">
        <f t="shared" si="399"/>
        <v>0</v>
      </c>
      <c r="BG156" s="35"/>
      <c r="BH156" s="35">
        <f t="shared" si="744"/>
        <v>0</v>
      </c>
      <c r="BI156" s="35"/>
      <c r="BJ156" s="35">
        <f t="shared" si="745"/>
        <v>0</v>
      </c>
      <c r="BK156" s="35"/>
      <c r="BL156" s="35">
        <f t="shared" si="746"/>
        <v>0</v>
      </c>
      <c r="BM156" s="35"/>
      <c r="BN156" s="35">
        <f t="shared" si="747"/>
        <v>0</v>
      </c>
      <c r="BO156" s="35"/>
      <c r="BP156" s="35">
        <f t="shared" si="748"/>
        <v>0</v>
      </c>
      <c r="BQ156" s="35"/>
      <c r="BR156" s="35">
        <f t="shared" si="749"/>
        <v>0</v>
      </c>
      <c r="BS156" s="35"/>
      <c r="BT156" s="35">
        <f t="shared" si="750"/>
        <v>0</v>
      </c>
      <c r="BU156" s="35"/>
      <c r="BV156" s="35">
        <f t="shared" si="751"/>
        <v>0</v>
      </c>
      <c r="BW156" s="46"/>
      <c r="BX156" s="35">
        <f t="shared" si="752"/>
        <v>0</v>
      </c>
      <c r="BY156" s="29" t="s">
        <v>307</v>
      </c>
      <c r="CA156" s="11"/>
    </row>
    <row r="157" spans="1:79" x14ac:dyDescent="0.3">
      <c r="A157" s="1"/>
      <c r="B157" s="59" t="s">
        <v>4</v>
      </c>
      <c r="C157" s="59"/>
      <c r="D157" s="37">
        <f>D162+D163+D164+D165+D166+D167+D168+D169+D173+D177+D181+D182+D186+D190+D194+D198+D203</f>
        <v>1068232.1000000001</v>
      </c>
      <c r="E157" s="37">
        <f>E162+E163+E164+E165+E166+E167+E168+E169+E173+E177+E181+E182+E186+E190+E194+E198+E203</f>
        <v>0</v>
      </c>
      <c r="F157" s="37">
        <f t="shared" si="397"/>
        <v>1068232.1000000001</v>
      </c>
      <c r="G157" s="37">
        <f>G162+G163+G164+G165+G166+G167+G168+G169+G173+G177+G181+G182+G186+G190+G194+G198+G203+G206</f>
        <v>30698.199999999997</v>
      </c>
      <c r="H157" s="37">
        <f t="shared" si="721"/>
        <v>1098930.3</v>
      </c>
      <c r="I157" s="37">
        <f>I162+I163+I164+I165+I166+I167+I168+I169+I173+I177+I181+I182+I186+I190+I194+I198+I203+I206</f>
        <v>0</v>
      </c>
      <c r="J157" s="37">
        <f t="shared" si="722"/>
        <v>1098930.3</v>
      </c>
      <c r="K157" s="37">
        <f>K162+K163+K164+K165+K166+K167+K168+K169+K173+K177+K181+K182+K186+K190+K194+K198+K203+K206</f>
        <v>0</v>
      </c>
      <c r="L157" s="37">
        <f t="shared" si="723"/>
        <v>1098930.3</v>
      </c>
      <c r="M157" s="37">
        <f>M162+M163+M164+M165+M166+M167+M168+M169+M173+M177+M181+M182+M186+M190+M194+M198+M203+M206</f>
        <v>0</v>
      </c>
      <c r="N157" s="37">
        <f t="shared" si="724"/>
        <v>1098930.3</v>
      </c>
      <c r="O157" s="37">
        <f>O162+O163+O164+O165+O166+O167+O168+O169+O173+O177+O181+O182+O186+O190+O194+O198+O203+O206</f>
        <v>121013.87899999999</v>
      </c>
      <c r="P157" s="37">
        <f t="shared" si="725"/>
        <v>1219944.179</v>
      </c>
      <c r="Q157" s="37">
        <f>Q162+Q163+Q164+Q165+Q166+Q167+Q168+Q169+Q173+Q177+Q181+Q182+Q186+Q190+Q194+Q198+Q203+Q206</f>
        <v>0</v>
      </c>
      <c r="R157" s="37">
        <f t="shared" si="726"/>
        <v>1219944.179</v>
      </c>
      <c r="S157" s="37">
        <f>S162+S163+S164+S165+S166+S167+S168+S169+S173+S177+S181+S182+S186+S190+S194+S198+S203+S206+S210</f>
        <v>15502.397999999999</v>
      </c>
      <c r="T157" s="37">
        <f t="shared" si="727"/>
        <v>1235446.577</v>
      </c>
      <c r="U157" s="37">
        <f>U162+U163+U164+U165+U166+U167+U168+U169+U173+U177+U181+U182+U186+U190+U194+U198+U203+U206+U210</f>
        <v>0</v>
      </c>
      <c r="V157" s="37">
        <f t="shared" si="728"/>
        <v>1235446.577</v>
      </c>
      <c r="W157" s="37">
        <f>W162+W163+W164+W165+W166+W167+W168+W169+W173+W177+W181+W182+W186+W190+W194+W198+W203+W206+W210</f>
        <v>-355998.06499999994</v>
      </c>
      <c r="X157" s="37">
        <f t="shared" si="729"/>
        <v>879448.5120000001</v>
      </c>
      <c r="Y157" s="37">
        <f>Y162+Y163+Y164+Y165+Y166+Y167+Y168+Y169+Y173+Y177+Y181+Y182+Y186+Y190+Y194+Y198+Y203+Y206+Y210</f>
        <v>0</v>
      </c>
      <c r="Z157" s="37">
        <f t="shared" si="730"/>
        <v>879448.5120000001</v>
      </c>
      <c r="AA157" s="37">
        <f>AA162+AA163+AA164+AA165+AA166+AA167+AA168+AA169+AA173+AA177+AA181+AA182+AA186+AA190+AA194+AA198+AA203+AA206+AA210</f>
        <v>-17132.885999999999</v>
      </c>
      <c r="AB157" s="37">
        <f t="shared" si="731"/>
        <v>862315.62600000016</v>
      </c>
      <c r="AC157" s="35">
        <f>AC162+AC163+AC164+AC165+AC166+AC167+AC168+AC169+AC173+AC177+AC181+AC182+AC186+AC190+AC194+AC198+AC203+AC206+AC210</f>
        <v>0</v>
      </c>
      <c r="AD157" s="37">
        <f t="shared" si="732"/>
        <v>862315.62600000016</v>
      </c>
      <c r="AE157" s="37">
        <f>AE162+AE163+AE164+AE165+AE166+AE167+AE168+AE169+AE173+AE177+AE181+AE182+AE186+AE190+AE194+AE198+AE203+AE206+AE210</f>
        <v>0</v>
      </c>
      <c r="AF157" s="35">
        <f t="shared" si="733"/>
        <v>862315.62600000016</v>
      </c>
      <c r="AG157" s="37">
        <f t="shared" ref="AG157:BE157" si="753">AG162+AG163+AG164+AG165+AG166+AG167+AG168+AG169+AG173+AG177+AG181+AG182+AG186+AG190+AG194+AG198+AG203</f>
        <v>771904.09999999986</v>
      </c>
      <c r="AH157" s="37">
        <f t="shared" ref="AH157" si="754">AH162+AH163+AH164+AH165+AH166+AH167+AH168+AH169+AH173+AH177+AH181+AH182+AH186+AH190+AH194+AH198+AH203</f>
        <v>0</v>
      </c>
      <c r="AI157" s="37">
        <f t="shared" si="398"/>
        <v>771904.09999999986</v>
      </c>
      <c r="AJ157" s="37">
        <f>AJ162+AJ163+AJ164+AJ165+AJ166+AJ167+AJ168+AJ169+AJ173+AJ177+AJ181+AJ182+AJ186+AJ190+AJ194+AJ198+AJ203+AJ206</f>
        <v>0</v>
      </c>
      <c r="AK157" s="37">
        <f t="shared" si="734"/>
        <v>771904.09999999986</v>
      </c>
      <c r="AL157" s="37">
        <f>AL162+AL163+AL164+AL165+AL166+AL167+AL168+AL169+AL173+AL177+AL181+AL182+AL186+AL190+AL194+AL198+AL203+AL206</f>
        <v>0</v>
      </c>
      <c r="AM157" s="37">
        <f t="shared" si="735"/>
        <v>771904.09999999986</v>
      </c>
      <c r="AN157" s="37">
        <f>AN162+AN163+AN164+AN165+AN166+AN167+AN168+AN169+AN173+AN177+AN181+AN182+AN186+AN190+AN194+AN198+AN203+AN206</f>
        <v>0</v>
      </c>
      <c r="AO157" s="37">
        <f t="shared" si="736"/>
        <v>771904.09999999986</v>
      </c>
      <c r="AP157" s="37">
        <f>AP162+AP163+AP164+AP165+AP166+AP167+AP168+AP169+AP173+AP177+AP181+AP182+AP186+AP190+AP194+AP198+AP203+AP206</f>
        <v>-6816.6819999999998</v>
      </c>
      <c r="AQ157" s="37">
        <f t="shared" si="737"/>
        <v>765087.41799999983</v>
      </c>
      <c r="AR157" s="37">
        <f>AR162+AR163+AR164+AR165+AR166+AR167+AR168+AR169+AR173+AR177+AR181+AR182+AR186+AR190+AR194+AR198+AR203+AR206+AR210</f>
        <v>0</v>
      </c>
      <c r="AS157" s="37">
        <f t="shared" si="738"/>
        <v>765087.41799999983</v>
      </c>
      <c r="AT157" s="37">
        <f>AT162+AT163+AT164+AT165+AT166+AT167+AT168+AT169+AT173+AT177+AT181+AT182+AT186+AT190+AT194+AT198+AT203+AT206+AT210</f>
        <v>88311.4</v>
      </c>
      <c r="AU157" s="37">
        <f t="shared" si="739"/>
        <v>853398.81799999985</v>
      </c>
      <c r="AV157" s="37">
        <f>AV162+AV163+AV164+AV165+AV166+AV167+AV168+AV169+AV173+AV177+AV181+AV182+AV186+AV190+AV194+AV198+AV203+AV206+AV210</f>
        <v>0</v>
      </c>
      <c r="AW157" s="37">
        <f t="shared" si="740"/>
        <v>853398.81799999985</v>
      </c>
      <c r="AX157" s="35">
        <f>AX162+AX163+AX164+AX165+AX166+AX167+AX168+AX169+AX173+AX177+AX181+AX182+AX186+AX190+AX194+AX198+AX203+AX206+AX210</f>
        <v>0</v>
      </c>
      <c r="AY157" s="37">
        <f t="shared" si="741"/>
        <v>853398.81799999985</v>
      </c>
      <c r="AZ157" s="35">
        <f>AZ162+AZ163+AZ164+AZ165+AZ166+AZ167+AZ168+AZ169+AZ173+AZ177+AZ181+AZ182+AZ186+AZ190+AZ194+AZ198+AZ203+AZ206+AZ210</f>
        <v>0</v>
      </c>
      <c r="BA157" s="37">
        <f t="shared" si="742"/>
        <v>853398.81799999985</v>
      </c>
      <c r="BB157" s="37">
        <f>BB162+BB163+BB164+BB165+BB166+BB167+BB168+BB169+BB173+BB177+BB181+BB182+BB186+BB190+BB194+BB198+BB203+BB206+BB210</f>
        <v>0</v>
      </c>
      <c r="BC157" s="35">
        <f t="shared" si="743"/>
        <v>853398.81799999985</v>
      </c>
      <c r="BD157" s="37">
        <f t="shared" si="753"/>
        <v>1699506.2</v>
      </c>
      <c r="BE157" s="37">
        <f t="shared" si="753"/>
        <v>0</v>
      </c>
      <c r="BF157" s="37">
        <f t="shared" si="399"/>
        <v>1699506.2</v>
      </c>
      <c r="BG157" s="37">
        <f>BG162+BG163+BG164+BG165+BG166+BG167+BG168+BG169+BG173+BG177+BG181+BG182+BG186+BG190+BG194+BG198+BG203+BG206</f>
        <v>0</v>
      </c>
      <c r="BH157" s="37">
        <f t="shared" si="744"/>
        <v>1699506.2</v>
      </c>
      <c r="BI157" s="37">
        <f>BI162+BI163+BI164+BI165+BI166+BI167+BI168+BI169+BI173+BI177+BI181+BI182+BI186+BI190+BI194+BI198+BI203+BI206</f>
        <v>0</v>
      </c>
      <c r="BJ157" s="37">
        <f t="shared" si="745"/>
        <v>1699506.2</v>
      </c>
      <c r="BK157" s="37">
        <f>BK162+BK163+BK164+BK165+BK166+BK167+BK168+BK169+BK173+BK177+BK181+BK182+BK186+BK190+BK194+BK198+BK203+BK206</f>
        <v>0</v>
      </c>
      <c r="BL157" s="37">
        <f t="shared" si="746"/>
        <v>1699506.2</v>
      </c>
      <c r="BM157" s="37">
        <f>BM162+BM163+BM164+BM165+BM166+BM167+BM168+BM169+BM173+BM177+BM181+BM182+BM186+BM190+BM194+BM198+BM203+BM206</f>
        <v>142302.80299999999</v>
      </c>
      <c r="BN157" s="37">
        <f t="shared" si="747"/>
        <v>1841809.003</v>
      </c>
      <c r="BO157" s="37">
        <f>BO162+BO163+BO164+BO165+BO166+BO167+BO168+BO169+BO173+BO177+BO181+BO182+BO186+BO190+BO194+BO198+BO203+BO206+BO210</f>
        <v>0</v>
      </c>
      <c r="BP157" s="37">
        <f t="shared" si="748"/>
        <v>1841809.003</v>
      </c>
      <c r="BQ157" s="37">
        <f>BQ162+BQ163+BQ164+BQ165+BQ166+BQ167+BQ168+BQ169+BQ173+BQ177+BQ181+BQ182+BQ186+BQ190+BQ194+BQ198+BQ203+BQ206+BQ210</f>
        <v>100264.44799999999</v>
      </c>
      <c r="BR157" s="37">
        <f t="shared" si="749"/>
        <v>1942073.4510000001</v>
      </c>
      <c r="BS157" s="35">
        <f>BS162+BS163+BS164+BS165+BS166+BS167+BS168+BS169+BS173+BS177+BS181+BS182+BS186+BS190+BS194+BS198+BS203+BS206+BS210</f>
        <v>0</v>
      </c>
      <c r="BT157" s="37">
        <f t="shared" si="750"/>
        <v>1942073.4510000001</v>
      </c>
      <c r="BU157" s="35">
        <f>BU162+BU163+BU164+BU165+BU166+BU167+BU168+BU169+BU173+BU177+BU181+BU182+BU186+BU190+BU194+BU198+BU203+BU206+BU210</f>
        <v>0</v>
      </c>
      <c r="BV157" s="37">
        <f t="shared" si="751"/>
        <v>1942073.4510000001</v>
      </c>
      <c r="BW157" s="37">
        <f>BW162+BW163+BW164+BW165+BW166+BW167+BW168+BW169+BW173+BW177+BW181+BW182+BW186+BW190+BW194+BW198+BW203+BW206+BW210</f>
        <v>0</v>
      </c>
      <c r="BX157" s="35">
        <f t="shared" si="752"/>
        <v>1942073.4510000001</v>
      </c>
      <c r="BY157" s="31"/>
      <c r="BZ157" s="24"/>
      <c r="CA157" s="11"/>
    </row>
    <row r="158" spans="1:79" x14ac:dyDescent="0.3">
      <c r="A158" s="1"/>
      <c r="B158" s="7" t="s">
        <v>5</v>
      </c>
      <c r="C158" s="10"/>
      <c r="D158" s="36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5"/>
      <c r="AD158" s="37"/>
      <c r="AE158" s="37"/>
      <c r="AF158" s="35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5"/>
      <c r="AY158" s="37"/>
      <c r="AZ158" s="35"/>
      <c r="BA158" s="37"/>
      <c r="BB158" s="37"/>
      <c r="BC158" s="35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5"/>
      <c r="BT158" s="37"/>
      <c r="BU158" s="35"/>
      <c r="BV158" s="37"/>
      <c r="BW158" s="37"/>
      <c r="BX158" s="35"/>
      <c r="BY158" s="31"/>
      <c r="BZ158" s="24"/>
      <c r="CA158" s="11"/>
    </row>
    <row r="159" spans="1:79" s="18" customFormat="1" hidden="1" x14ac:dyDescent="0.3">
      <c r="A159" s="16"/>
      <c r="B159" s="19" t="s">
        <v>6</v>
      </c>
      <c r="C159" s="20"/>
      <c r="D159" s="36">
        <f>D162+D163+D164+D165+D166+D167+D168+D171+D175+D179+D181+D184+D188+D192+D196+D200</f>
        <v>446886.1</v>
      </c>
      <c r="E159" s="37">
        <f>E162+E163+E164+E165+E166+E167+E168+E171+E175+E179+E181+E184+E188+E192+E196+E200</f>
        <v>0</v>
      </c>
      <c r="F159" s="37">
        <f t="shared" si="397"/>
        <v>446886.1</v>
      </c>
      <c r="G159" s="37">
        <f>G162+G163+G164+G165+G166+G167+G168+G171+G175+G179+G181+G184+G188+G192+G196+G200+G206</f>
        <v>30698.199999999997</v>
      </c>
      <c r="H159" s="37">
        <f t="shared" ref="H159:H169" si="755">F159+G159</f>
        <v>477584.3</v>
      </c>
      <c r="I159" s="37">
        <f>I162+I163+I164+I165+I166+I167+I168+I171+I175+I179+I181+I184+I188+I192+I196+I200+I206</f>
        <v>0</v>
      </c>
      <c r="J159" s="37">
        <f t="shared" ref="J159:J169" si="756">H159+I159</f>
        <v>477584.3</v>
      </c>
      <c r="K159" s="37">
        <f>K162+K163+K164+K165+K166+K167+K168+K171+K175+K179+K181+K184+K188+K192+K196+K200+K208</f>
        <v>0</v>
      </c>
      <c r="L159" s="37">
        <f t="shared" ref="L159:L169" si="757">J159+K159</f>
        <v>477584.3</v>
      </c>
      <c r="M159" s="37">
        <f>M162+M163+M164+M165+M166+M167+M168+M171+M175+M179+M181+M184+M188+M192+M196+M200+M208</f>
        <v>0</v>
      </c>
      <c r="N159" s="37">
        <f t="shared" ref="N159:N169" si="758">L159+M159</f>
        <v>477584.3</v>
      </c>
      <c r="O159" s="37">
        <f>O162+O163+O164+O165+O166+O167+O168+O171+O175+O179+O181+O184+O188+O192+O196+O200+O208</f>
        <v>-135486.12100000001</v>
      </c>
      <c r="P159" s="37">
        <f t="shared" ref="P159:P169" si="759">N159+O159</f>
        <v>342098.179</v>
      </c>
      <c r="Q159" s="37">
        <f>Q162+Q163+Q164+Q165+Q166+Q167+Q168+Q171+Q175+Q179+Q181+Q184+Q188+Q192+Q196+Q200+Q208</f>
        <v>0</v>
      </c>
      <c r="R159" s="37">
        <f t="shared" ref="R159:R169" si="760">P159+Q159</f>
        <v>342098.179</v>
      </c>
      <c r="S159" s="37">
        <f>S162+S163+S164+S165+S166+S167+S168+S171+S175+S179+S181+S184+S188+S192+S196+S200+S208+S210</f>
        <v>15502.397999999999</v>
      </c>
      <c r="T159" s="37">
        <f t="shared" ref="T159:T169" si="761">R159+S159</f>
        <v>357600.57699999999</v>
      </c>
      <c r="U159" s="37">
        <f>U162+U163+U164+U165+U166+U167+U168+U171+U175+U179+U181+U184+U188+U192+U196+U200+U208+U210</f>
        <v>0</v>
      </c>
      <c r="V159" s="37">
        <f t="shared" ref="V159:V169" si="762">T159+U159</f>
        <v>357600.57699999999</v>
      </c>
      <c r="W159" s="37">
        <f>W162+W163+W164+W165+W166+W167+W168+W171+W175+W179+W181+W184+W188+W192+W196+W200+W208+W210</f>
        <v>-142394.66500000001</v>
      </c>
      <c r="X159" s="37">
        <f t="shared" ref="X159:X169" si="763">V159+W159</f>
        <v>215205.91199999998</v>
      </c>
      <c r="Y159" s="37">
        <f>Y162+Y163+Y164+Y165+Y166+Y167+Y168+Y171+Y175+Y179+Y181+Y184+Y188+Y192+Y196+Y200+Y208+Y210</f>
        <v>0</v>
      </c>
      <c r="Z159" s="37">
        <f t="shared" ref="Z159:Z169" si="764">X159+Y159</f>
        <v>215205.91199999998</v>
      </c>
      <c r="AA159" s="37">
        <f>AA162+AA163+AA164+AA165+AA166+AA167+AA168+AA171+AA175+AA179+AA181+AA184+AA188+AA192+AA196+AA200+AA208+AA210</f>
        <v>-17132.885999999999</v>
      </c>
      <c r="AB159" s="37">
        <f t="shared" ref="AB159:AB169" si="765">Z159+AA159</f>
        <v>198073.02599999998</v>
      </c>
      <c r="AC159" s="35">
        <f>AC162+AC163+AC164+AC165+AC166+AC167+AC168+AC171+AC175+AC179+AC181+AC184+AC188+AC192+AC196+AC200+AC208+AC210</f>
        <v>0</v>
      </c>
      <c r="AD159" s="37">
        <f t="shared" ref="AD159:AD169" si="766">AB159+AC159</f>
        <v>198073.02599999998</v>
      </c>
      <c r="AE159" s="37">
        <f>AE162+AE163+AE164+AE165+AE166+AE167+AE168+AE171+AE175+AE179+AE181+AE184+AE188+AE192+AE196+AE200+AE208+AE210</f>
        <v>0</v>
      </c>
      <c r="AF159" s="37">
        <f t="shared" ref="AF159:AF169" si="767">AD159+AE159</f>
        <v>198073.02599999998</v>
      </c>
      <c r="AG159" s="37">
        <f t="shared" ref="AG159:BE159" si="768">AG162+AG163+AG164+AG165+AG166+AG167+AG168+AG171+AG175+AG179+AG181+AG184+AG188+AG192+AG196+AG200</f>
        <v>246904.09999999998</v>
      </c>
      <c r="AH159" s="37">
        <f t="shared" ref="AH159" si="769">AH162+AH163+AH164+AH165+AH166+AH167+AH168+AH171+AH175+AH179+AH181+AH184+AH188+AH192+AH196+AH200</f>
        <v>0</v>
      </c>
      <c r="AI159" s="37">
        <f t="shared" si="398"/>
        <v>246904.09999999998</v>
      </c>
      <c r="AJ159" s="37">
        <f>AJ162+AJ163+AJ164+AJ165+AJ166+AJ167+AJ168+AJ171+AJ175+AJ179+AJ181+AJ184+AJ188+AJ192+AJ196+AJ200+AJ206</f>
        <v>0</v>
      </c>
      <c r="AK159" s="37">
        <f t="shared" ref="AK159:AK169" si="770">AI159+AJ159</f>
        <v>246904.09999999998</v>
      </c>
      <c r="AL159" s="37">
        <f>AL162+AL163+AL164+AL165+AL166+AL167+AL168+AL171+AL175+AL179+AL181+AL184+AL188+AL192+AL196+AL200+AL206</f>
        <v>0</v>
      </c>
      <c r="AM159" s="37">
        <f t="shared" ref="AM159:AM169" si="771">AK159+AL159</f>
        <v>246904.09999999998</v>
      </c>
      <c r="AN159" s="37">
        <f>AN162+AN163+AN164+AN165+AN166+AN167+AN168+AN171+AN175+AN179+AN181+AN184+AN188+AN192+AN196+AN200+AN206</f>
        <v>0</v>
      </c>
      <c r="AO159" s="37">
        <f t="shared" ref="AO159:AO169" si="772">AM159+AN159</f>
        <v>246904.09999999998</v>
      </c>
      <c r="AP159" s="37">
        <f>AP162+AP163+AP164+AP165+AP166+AP167+AP168+AP171+AP175+AP179+AP181+AP184+AP188+AP192+AP196+AP200+AP206</f>
        <v>-6816.6819999999998</v>
      </c>
      <c r="AQ159" s="37">
        <f t="shared" ref="AQ159:AQ169" si="773">AO159+AP159</f>
        <v>240087.41799999998</v>
      </c>
      <c r="AR159" s="37">
        <f>AR162+AR163+AR164+AR165+AR166+AR167+AR168+AR171+AR175+AR179+AR181+AR184+AR188+AR192+AR196+AR200+AR208+AR210</f>
        <v>0</v>
      </c>
      <c r="AS159" s="37">
        <f t="shared" ref="AS159:AS169" si="774">AQ159+AR159</f>
        <v>240087.41799999998</v>
      </c>
      <c r="AT159" s="37">
        <f>AT162+AT163+AT164+AT165+AT166+AT167+AT168+AT171+AT175+AT179+AT181+AT184+AT188+AT192+AT196+AT200+AT208+AT210</f>
        <v>0</v>
      </c>
      <c r="AU159" s="37">
        <f t="shared" ref="AU159:AU169" si="775">AS159+AT159</f>
        <v>240087.41799999998</v>
      </c>
      <c r="AV159" s="37">
        <f>AV162+AV163+AV164+AV165+AV166+AV167+AV168+AV171+AV175+AV179+AV181+AV184+AV188+AV192+AV196+AV200+AV208+AV210</f>
        <v>0</v>
      </c>
      <c r="AW159" s="37">
        <f t="shared" ref="AW159:AW169" si="776">AU159+AV159</f>
        <v>240087.41799999998</v>
      </c>
      <c r="AX159" s="35">
        <f>AX162+AX163+AX164+AX165+AX166+AX167+AX168+AX171+AX175+AX179+AX181+AX184+AX188+AX192+AX196+AX200+AX208+AX210</f>
        <v>0</v>
      </c>
      <c r="AY159" s="37">
        <f t="shared" ref="AY159:AY169" si="777">AW159+AX159</f>
        <v>240087.41799999998</v>
      </c>
      <c r="AZ159" s="35">
        <f>AZ162+AZ163+AZ164+AZ165+AZ166+AZ167+AZ168+AZ171+AZ175+AZ179+AZ181+AZ184+AZ188+AZ192+AZ196+AZ200+AZ208+AZ210</f>
        <v>0</v>
      </c>
      <c r="BA159" s="37">
        <f t="shared" ref="BA159:BA169" si="778">AY159+AZ159</f>
        <v>240087.41799999998</v>
      </c>
      <c r="BB159" s="37">
        <f>BB162+BB163+BB164+BB165+BB166+BB167+BB168+BB171+BB175+BB179+BB181+BB184+BB188+BB192+BB196+BB200+BB208+BB210</f>
        <v>0</v>
      </c>
      <c r="BC159" s="37">
        <f t="shared" ref="BC159:BC169" si="779">BA159+BB159</f>
        <v>240087.41799999998</v>
      </c>
      <c r="BD159" s="37">
        <f t="shared" si="768"/>
        <v>574506.19999999995</v>
      </c>
      <c r="BE159" s="37">
        <f t="shared" si="768"/>
        <v>0</v>
      </c>
      <c r="BF159" s="37">
        <f t="shared" si="399"/>
        <v>574506.19999999995</v>
      </c>
      <c r="BG159" s="37">
        <f>BG162+BG163+BG164+BG165+BG166+BG167+BG168+BG171+BG175+BG179+BG181+BG184+BG188+BG192+BG196+BG200+BG206</f>
        <v>0</v>
      </c>
      <c r="BH159" s="37">
        <f t="shared" ref="BH159:BH169" si="780">BF159+BG159</f>
        <v>574506.19999999995</v>
      </c>
      <c r="BI159" s="37">
        <f>BI162+BI163+BI164+BI165+BI166+BI167+BI168+BI171+BI175+BI179+BI181+BI184+BI188+BI192+BI196+BI200+BI206</f>
        <v>0</v>
      </c>
      <c r="BJ159" s="37">
        <f t="shared" ref="BJ159:BJ169" si="781">BH159+BI159</f>
        <v>574506.19999999995</v>
      </c>
      <c r="BK159" s="37">
        <f>BK162+BK163+BK164+BK165+BK166+BK167+BK168+BK171+BK175+BK179+BK181+BK184+BK188+BK192+BK196+BK200+BK206</f>
        <v>0</v>
      </c>
      <c r="BL159" s="37">
        <f t="shared" ref="BL159:BL169" si="782">BJ159+BK159</f>
        <v>574506.19999999995</v>
      </c>
      <c r="BM159" s="37">
        <f>BM162+BM163+BM164+BM165+BM166+BM167+BM168+BM171+BM175+BM179+BM181+BM184+BM188+BM192+BM196+BM200+BM206</f>
        <v>142302.80299999999</v>
      </c>
      <c r="BN159" s="37">
        <f t="shared" ref="BN159:BN169" si="783">BL159+BM159</f>
        <v>716809.00299999991</v>
      </c>
      <c r="BO159" s="37">
        <f>BO162+BO163+BO164+BO165+BO166+BO167+BO168+BO171+BO175+BO179+BO181+BO184+BO188+BO192+BO196+BO200+BO208+BO210</f>
        <v>0</v>
      </c>
      <c r="BP159" s="37">
        <f t="shared" ref="BP159:BP169" si="784">BN159+BO159</f>
        <v>716809.00299999991</v>
      </c>
      <c r="BQ159" s="37">
        <f>BQ162+BQ163+BQ164+BQ165+BQ166+BQ167+BQ168+BQ171+BQ175+BQ179+BQ181+BQ184+BQ188+BQ192+BQ196+BQ200+BQ208+BQ210</f>
        <v>100264.448</v>
      </c>
      <c r="BR159" s="37">
        <f t="shared" ref="BR159:BR169" si="785">BP159+BQ159</f>
        <v>817073.45099999988</v>
      </c>
      <c r="BS159" s="35">
        <f>BS162+BS163+BS164+BS165+BS166+BS167+BS168+BS171+BS175+BS179+BS181+BS184+BS188+BS192+BS196+BS200+BS208+BS210</f>
        <v>0</v>
      </c>
      <c r="BT159" s="37">
        <f t="shared" ref="BT159:BT169" si="786">BR159+BS159</f>
        <v>817073.45099999988</v>
      </c>
      <c r="BU159" s="35">
        <f>BU162+BU163+BU164+BU165+BU166+BU167+BU168+BU171+BU175+BU179+BU181+BU184+BU188+BU192+BU196+BU200+BU208+BU210</f>
        <v>0</v>
      </c>
      <c r="BV159" s="37">
        <f t="shared" ref="BV159:BV169" si="787">BT159+BU159</f>
        <v>817073.45099999988</v>
      </c>
      <c r="BW159" s="37">
        <f>BW162+BW163+BW164+BW165+BW166+BW167+BW168+BW171+BW175+BW179+BW181+BW184+BW188+BW192+BW196+BW200+BW208+BW210</f>
        <v>0</v>
      </c>
      <c r="BX159" s="37">
        <f t="shared" ref="BX159:BX169" si="788">BV159+BW159</f>
        <v>817073.45099999988</v>
      </c>
      <c r="BY159" s="32"/>
      <c r="BZ159" s="24" t="s">
        <v>50</v>
      </c>
      <c r="CA159" s="17"/>
    </row>
    <row r="160" spans="1:79" x14ac:dyDescent="0.3">
      <c r="A160" s="1"/>
      <c r="B160" s="59" t="s">
        <v>20</v>
      </c>
      <c r="C160" s="10"/>
      <c r="D160" s="36">
        <f>D172+D176+D180+D185+D189+D193+D197+D205+D201</f>
        <v>621346</v>
      </c>
      <c r="E160" s="37">
        <f>E172+E176+E180+E185+E189+E193+E197+E205+E201</f>
        <v>0</v>
      </c>
      <c r="F160" s="37">
        <f t="shared" si="397"/>
        <v>621346</v>
      </c>
      <c r="G160" s="37">
        <f>G172+G176+G180+G185+G189+G193+G197+G205+G201</f>
        <v>0</v>
      </c>
      <c r="H160" s="37">
        <f t="shared" si="755"/>
        <v>621346</v>
      </c>
      <c r="I160" s="37">
        <f>I172+I176+I180+I185+I189+I193+I197+I205+I201</f>
        <v>0</v>
      </c>
      <c r="J160" s="37">
        <f t="shared" si="756"/>
        <v>621346</v>
      </c>
      <c r="K160" s="37">
        <f>K172+K176+K180+K185+K189+K193+K197+K205+K201+K209</f>
        <v>0</v>
      </c>
      <c r="L160" s="37">
        <f t="shared" si="757"/>
        <v>621346</v>
      </c>
      <c r="M160" s="37">
        <f>M172+M176+M180+M185+M189+M193+M197+M205+M201+M209</f>
        <v>0</v>
      </c>
      <c r="N160" s="37">
        <f t="shared" si="758"/>
        <v>621346</v>
      </c>
      <c r="O160" s="37">
        <f>O172+O176+O180+O185+O189+O193+O197+O205+O201+O209</f>
        <v>0</v>
      </c>
      <c r="P160" s="37">
        <f t="shared" si="759"/>
        <v>621346</v>
      </c>
      <c r="Q160" s="37">
        <f>Q172+Q176+Q180+Q185+Q189+Q193+Q197+Q205+Q201+Q209</f>
        <v>0</v>
      </c>
      <c r="R160" s="37">
        <f t="shared" si="760"/>
        <v>621346</v>
      </c>
      <c r="S160" s="37">
        <f>S172+S176+S180+S185+S189+S193+S197+S205+S201+S209</f>
        <v>0</v>
      </c>
      <c r="T160" s="37">
        <f t="shared" si="761"/>
        <v>621346</v>
      </c>
      <c r="U160" s="37">
        <f>U172+U176+U180+U185+U189+U193+U197+U205+U201+U209</f>
        <v>0</v>
      </c>
      <c r="V160" s="37">
        <f t="shared" si="762"/>
        <v>621346</v>
      </c>
      <c r="W160" s="37">
        <f>W172+W176+W180+W185+W189+W193+W197+W205+W201+W209</f>
        <v>-213603.4</v>
      </c>
      <c r="X160" s="37">
        <f t="shared" si="763"/>
        <v>407742.6</v>
      </c>
      <c r="Y160" s="37">
        <f>Y172+Y176+Y180+Y185+Y189+Y193+Y197+Y205+Y201+Y209</f>
        <v>0</v>
      </c>
      <c r="Z160" s="37">
        <f t="shared" si="764"/>
        <v>407742.6</v>
      </c>
      <c r="AA160" s="37">
        <f>AA172+AA176+AA180+AA185+AA189+AA193+AA197+AA205+AA201+AA209</f>
        <v>0</v>
      </c>
      <c r="AB160" s="37">
        <f t="shared" si="765"/>
        <v>407742.6</v>
      </c>
      <c r="AC160" s="35">
        <f>AC172+AC176+AC180+AC185+AC189+AC193+AC197+AC205+AC201+AC209</f>
        <v>0</v>
      </c>
      <c r="AD160" s="37">
        <f t="shared" si="766"/>
        <v>407742.6</v>
      </c>
      <c r="AE160" s="37">
        <f>AE172+AE176+AE180+AE185+AE189+AE193+AE197+AE205+AE201+AE209</f>
        <v>0</v>
      </c>
      <c r="AF160" s="35">
        <f t="shared" si="767"/>
        <v>407742.6</v>
      </c>
      <c r="AG160" s="37">
        <f t="shared" ref="AG160:BE160" si="789">AG172+AG176+AG180+AG185+AG189+AG193+AG197+AG205+AG201</f>
        <v>525000</v>
      </c>
      <c r="AH160" s="37">
        <f t="shared" ref="AH160:AJ160" si="790">AH172+AH176+AH180+AH185+AH189+AH193+AH197+AH205+AH201</f>
        <v>0</v>
      </c>
      <c r="AI160" s="37">
        <f t="shared" si="398"/>
        <v>525000</v>
      </c>
      <c r="AJ160" s="37">
        <f t="shared" si="790"/>
        <v>0</v>
      </c>
      <c r="AK160" s="37">
        <f t="shared" si="770"/>
        <v>525000</v>
      </c>
      <c r="AL160" s="37">
        <f t="shared" ref="AL160:AN160" si="791">AL172+AL176+AL180+AL185+AL189+AL193+AL197+AL205+AL201</f>
        <v>0</v>
      </c>
      <c r="AM160" s="37">
        <f t="shared" si="771"/>
        <v>525000</v>
      </c>
      <c r="AN160" s="37">
        <f t="shared" si="791"/>
        <v>0</v>
      </c>
      <c r="AO160" s="37">
        <f t="shared" si="772"/>
        <v>525000</v>
      </c>
      <c r="AP160" s="37">
        <f t="shared" ref="AP160:AR160" si="792">AP172+AP176+AP180+AP185+AP189+AP193+AP197+AP205+AP201</f>
        <v>0</v>
      </c>
      <c r="AQ160" s="37">
        <f t="shared" si="773"/>
        <v>525000</v>
      </c>
      <c r="AR160" s="37">
        <f t="shared" si="792"/>
        <v>0</v>
      </c>
      <c r="AS160" s="37">
        <f t="shared" si="774"/>
        <v>525000</v>
      </c>
      <c r="AT160" s="37">
        <f t="shared" ref="AT160:AV160" si="793">AT172+AT176+AT180+AT185+AT189+AT193+AT197+AT205+AT201</f>
        <v>88311.4</v>
      </c>
      <c r="AU160" s="37">
        <f t="shared" si="775"/>
        <v>613311.4</v>
      </c>
      <c r="AV160" s="37">
        <f t="shared" si="793"/>
        <v>0</v>
      </c>
      <c r="AW160" s="37">
        <f t="shared" si="776"/>
        <v>613311.4</v>
      </c>
      <c r="AX160" s="35">
        <f t="shared" ref="AX160:AZ160" si="794">AX172+AX176+AX180+AX185+AX189+AX193+AX197+AX205+AX201</f>
        <v>0</v>
      </c>
      <c r="AY160" s="37">
        <f t="shared" si="777"/>
        <v>613311.4</v>
      </c>
      <c r="AZ160" s="35">
        <f t="shared" si="794"/>
        <v>0</v>
      </c>
      <c r="BA160" s="37">
        <f t="shared" si="778"/>
        <v>613311.4</v>
      </c>
      <c r="BB160" s="37">
        <f t="shared" ref="BB160" si="795">BB172+BB176+BB180+BB185+BB189+BB193+BB197+BB205+BB201</f>
        <v>0</v>
      </c>
      <c r="BC160" s="35">
        <f t="shared" si="779"/>
        <v>613311.4</v>
      </c>
      <c r="BD160" s="37">
        <f t="shared" si="789"/>
        <v>1125000</v>
      </c>
      <c r="BE160" s="37">
        <f t="shared" si="789"/>
        <v>0</v>
      </c>
      <c r="BF160" s="37">
        <f t="shared" si="399"/>
        <v>1125000</v>
      </c>
      <c r="BG160" s="37">
        <f t="shared" ref="BG160:BI160" si="796">BG172+BG176+BG180+BG185+BG189+BG193+BG197+BG205+BG201</f>
        <v>0</v>
      </c>
      <c r="BH160" s="37">
        <f t="shared" si="780"/>
        <v>1125000</v>
      </c>
      <c r="BI160" s="37">
        <f t="shared" si="796"/>
        <v>0</v>
      </c>
      <c r="BJ160" s="37">
        <f t="shared" si="781"/>
        <v>1125000</v>
      </c>
      <c r="BK160" s="37">
        <f t="shared" ref="BK160:BM160" si="797">BK172+BK176+BK180+BK185+BK189+BK193+BK197+BK205+BK201</f>
        <v>0</v>
      </c>
      <c r="BL160" s="37">
        <f t="shared" si="782"/>
        <v>1125000</v>
      </c>
      <c r="BM160" s="37">
        <f t="shared" si="797"/>
        <v>0</v>
      </c>
      <c r="BN160" s="37">
        <f t="shared" si="783"/>
        <v>1125000</v>
      </c>
      <c r="BO160" s="37">
        <f t="shared" ref="BO160:BQ160" si="798">BO172+BO176+BO180+BO185+BO189+BO193+BO197+BO205+BO201</f>
        <v>0</v>
      </c>
      <c r="BP160" s="37">
        <f t="shared" si="784"/>
        <v>1125000</v>
      </c>
      <c r="BQ160" s="37">
        <f t="shared" si="798"/>
        <v>-2.9103830456733704E-11</v>
      </c>
      <c r="BR160" s="37">
        <f t="shared" si="785"/>
        <v>1125000</v>
      </c>
      <c r="BS160" s="35">
        <f t="shared" ref="BS160:BU160" si="799">BS172+BS176+BS180+BS185+BS189+BS193+BS197+BS205+BS201</f>
        <v>0</v>
      </c>
      <c r="BT160" s="37">
        <f t="shared" si="786"/>
        <v>1125000</v>
      </c>
      <c r="BU160" s="35">
        <f t="shared" si="799"/>
        <v>0</v>
      </c>
      <c r="BV160" s="37">
        <f t="shared" si="787"/>
        <v>1125000</v>
      </c>
      <c r="BW160" s="37">
        <f t="shared" ref="BW160" si="800">BW172+BW176+BW180+BW185+BW189+BW193+BW197+BW205+BW201</f>
        <v>0</v>
      </c>
      <c r="BX160" s="35">
        <f t="shared" si="788"/>
        <v>1125000</v>
      </c>
      <c r="BY160" s="31"/>
      <c r="BZ160" s="24"/>
      <c r="CA160" s="11"/>
    </row>
    <row r="161" spans="1:79" x14ac:dyDescent="0.3">
      <c r="A161" s="1"/>
      <c r="B161" s="59" t="s">
        <v>19</v>
      </c>
      <c r="C161" s="10"/>
      <c r="D161" s="36"/>
      <c r="E161" s="37"/>
      <c r="F161" s="37"/>
      <c r="G161" s="37"/>
      <c r="H161" s="37"/>
      <c r="I161" s="37"/>
      <c r="J161" s="37"/>
      <c r="K161" s="37">
        <f>K202</f>
        <v>0</v>
      </c>
      <c r="L161" s="37">
        <f t="shared" si="757"/>
        <v>0</v>
      </c>
      <c r="M161" s="37">
        <f>M202</f>
        <v>0</v>
      </c>
      <c r="N161" s="37">
        <f t="shared" si="758"/>
        <v>0</v>
      </c>
      <c r="O161" s="37">
        <f>O202</f>
        <v>256500</v>
      </c>
      <c r="P161" s="37">
        <f t="shared" si="759"/>
        <v>256500</v>
      </c>
      <c r="Q161" s="37">
        <f>Q202</f>
        <v>0</v>
      </c>
      <c r="R161" s="37">
        <f t="shared" si="760"/>
        <v>256500</v>
      </c>
      <c r="S161" s="37">
        <f>S202</f>
        <v>0</v>
      </c>
      <c r="T161" s="37">
        <f t="shared" si="761"/>
        <v>256500</v>
      </c>
      <c r="U161" s="37">
        <f>U202</f>
        <v>0</v>
      </c>
      <c r="V161" s="37">
        <f t="shared" si="762"/>
        <v>256500</v>
      </c>
      <c r="W161" s="37">
        <f>W202</f>
        <v>0</v>
      </c>
      <c r="X161" s="37">
        <f t="shared" si="763"/>
        <v>256500</v>
      </c>
      <c r="Y161" s="37">
        <f>Y202</f>
        <v>0</v>
      </c>
      <c r="Z161" s="37">
        <f t="shared" si="764"/>
        <v>256500</v>
      </c>
      <c r="AA161" s="37">
        <f>AA202</f>
        <v>0</v>
      </c>
      <c r="AB161" s="37">
        <f t="shared" si="765"/>
        <v>256500</v>
      </c>
      <c r="AC161" s="35">
        <f>AC202</f>
        <v>0</v>
      </c>
      <c r="AD161" s="37">
        <f t="shared" si="766"/>
        <v>256500</v>
      </c>
      <c r="AE161" s="37">
        <f>AE202</f>
        <v>0</v>
      </c>
      <c r="AF161" s="35">
        <f t="shared" si="767"/>
        <v>256500</v>
      </c>
      <c r="AG161" s="37"/>
      <c r="AH161" s="37"/>
      <c r="AI161" s="37"/>
      <c r="AJ161" s="37"/>
      <c r="AK161" s="37"/>
      <c r="AL161" s="37"/>
      <c r="AM161" s="37"/>
      <c r="AN161" s="37"/>
      <c r="AO161" s="37">
        <f t="shared" si="772"/>
        <v>0</v>
      </c>
      <c r="AP161" s="37"/>
      <c r="AQ161" s="37">
        <f t="shared" si="773"/>
        <v>0</v>
      </c>
      <c r="AR161" s="37"/>
      <c r="AS161" s="37">
        <f t="shared" si="774"/>
        <v>0</v>
      </c>
      <c r="AT161" s="37"/>
      <c r="AU161" s="37">
        <f t="shared" si="775"/>
        <v>0</v>
      </c>
      <c r="AV161" s="37"/>
      <c r="AW161" s="37">
        <f t="shared" si="776"/>
        <v>0</v>
      </c>
      <c r="AX161" s="35"/>
      <c r="AY161" s="37">
        <f t="shared" si="777"/>
        <v>0</v>
      </c>
      <c r="AZ161" s="35"/>
      <c r="BA161" s="37">
        <f t="shared" si="778"/>
        <v>0</v>
      </c>
      <c r="BB161" s="37"/>
      <c r="BC161" s="35">
        <f t="shared" si="779"/>
        <v>0</v>
      </c>
      <c r="BD161" s="37"/>
      <c r="BE161" s="37"/>
      <c r="BF161" s="37"/>
      <c r="BG161" s="37"/>
      <c r="BH161" s="37"/>
      <c r="BI161" s="37"/>
      <c r="BJ161" s="37"/>
      <c r="BK161" s="37"/>
      <c r="BL161" s="37">
        <f t="shared" si="782"/>
        <v>0</v>
      </c>
      <c r="BM161" s="37"/>
      <c r="BN161" s="37">
        <f t="shared" si="783"/>
        <v>0</v>
      </c>
      <c r="BO161" s="37"/>
      <c r="BP161" s="37">
        <f t="shared" si="784"/>
        <v>0</v>
      </c>
      <c r="BQ161" s="37"/>
      <c r="BR161" s="37">
        <f t="shared" si="785"/>
        <v>0</v>
      </c>
      <c r="BS161" s="35"/>
      <c r="BT161" s="37">
        <f t="shared" si="786"/>
        <v>0</v>
      </c>
      <c r="BU161" s="35"/>
      <c r="BV161" s="37">
        <f t="shared" si="787"/>
        <v>0</v>
      </c>
      <c r="BW161" s="37"/>
      <c r="BX161" s="35">
        <f t="shared" si="788"/>
        <v>0</v>
      </c>
      <c r="BY161" s="31"/>
      <c r="BZ161" s="24"/>
      <c r="CA161" s="11"/>
    </row>
    <row r="162" spans="1:79" ht="56.25" x14ac:dyDescent="0.3">
      <c r="A162" s="1" t="s">
        <v>168</v>
      </c>
      <c r="B162" s="59" t="s">
        <v>109</v>
      </c>
      <c r="C162" s="6" t="s">
        <v>110</v>
      </c>
      <c r="D162" s="34">
        <v>11495</v>
      </c>
      <c r="E162" s="35"/>
      <c r="F162" s="35">
        <f t="shared" si="397"/>
        <v>11495</v>
      </c>
      <c r="G162" s="35"/>
      <c r="H162" s="35">
        <f t="shared" si="755"/>
        <v>11495</v>
      </c>
      <c r="I162" s="35"/>
      <c r="J162" s="35">
        <f t="shared" si="756"/>
        <v>11495</v>
      </c>
      <c r="K162" s="35"/>
      <c r="L162" s="35">
        <f t="shared" si="757"/>
        <v>11495</v>
      </c>
      <c r="M162" s="35"/>
      <c r="N162" s="35">
        <f t="shared" si="758"/>
        <v>11495</v>
      </c>
      <c r="O162" s="78"/>
      <c r="P162" s="35">
        <f t="shared" si="759"/>
        <v>11495</v>
      </c>
      <c r="Q162" s="35"/>
      <c r="R162" s="35">
        <f t="shared" si="760"/>
        <v>11495</v>
      </c>
      <c r="S162" s="35"/>
      <c r="T162" s="35">
        <f t="shared" si="761"/>
        <v>11495</v>
      </c>
      <c r="U162" s="35"/>
      <c r="V162" s="35">
        <f t="shared" si="762"/>
        <v>11495</v>
      </c>
      <c r="W162" s="35"/>
      <c r="X162" s="35">
        <f t="shared" si="763"/>
        <v>11495</v>
      </c>
      <c r="Y162" s="35"/>
      <c r="Z162" s="35">
        <f t="shared" si="764"/>
        <v>11495</v>
      </c>
      <c r="AA162" s="35"/>
      <c r="AB162" s="35">
        <f t="shared" si="765"/>
        <v>11495</v>
      </c>
      <c r="AC162" s="35"/>
      <c r="AD162" s="35">
        <f t="shared" si="766"/>
        <v>11495</v>
      </c>
      <c r="AE162" s="46"/>
      <c r="AF162" s="35">
        <f t="shared" si="767"/>
        <v>11495</v>
      </c>
      <c r="AG162" s="35">
        <v>0</v>
      </c>
      <c r="AH162" s="35"/>
      <c r="AI162" s="35">
        <f t="shared" si="398"/>
        <v>0</v>
      </c>
      <c r="AJ162" s="35"/>
      <c r="AK162" s="35">
        <f t="shared" si="770"/>
        <v>0</v>
      </c>
      <c r="AL162" s="35"/>
      <c r="AM162" s="35">
        <f t="shared" si="771"/>
        <v>0</v>
      </c>
      <c r="AN162" s="35"/>
      <c r="AO162" s="35">
        <f t="shared" si="772"/>
        <v>0</v>
      </c>
      <c r="AP162" s="35"/>
      <c r="AQ162" s="35">
        <f t="shared" si="773"/>
        <v>0</v>
      </c>
      <c r="AR162" s="35"/>
      <c r="AS162" s="35">
        <f t="shared" si="774"/>
        <v>0</v>
      </c>
      <c r="AT162" s="35"/>
      <c r="AU162" s="35">
        <f t="shared" si="775"/>
        <v>0</v>
      </c>
      <c r="AV162" s="35"/>
      <c r="AW162" s="35">
        <f t="shared" si="776"/>
        <v>0</v>
      </c>
      <c r="AX162" s="35"/>
      <c r="AY162" s="35">
        <f t="shared" si="777"/>
        <v>0</v>
      </c>
      <c r="AZ162" s="35"/>
      <c r="BA162" s="35">
        <f t="shared" si="778"/>
        <v>0</v>
      </c>
      <c r="BB162" s="46"/>
      <c r="BC162" s="35">
        <f t="shared" si="779"/>
        <v>0</v>
      </c>
      <c r="BD162" s="35">
        <v>0</v>
      </c>
      <c r="BE162" s="35"/>
      <c r="BF162" s="35">
        <f t="shared" si="399"/>
        <v>0</v>
      </c>
      <c r="BG162" s="35"/>
      <c r="BH162" s="35">
        <f t="shared" si="780"/>
        <v>0</v>
      </c>
      <c r="BI162" s="35"/>
      <c r="BJ162" s="35">
        <f t="shared" si="781"/>
        <v>0</v>
      </c>
      <c r="BK162" s="35"/>
      <c r="BL162" s="35">
        <f t="shared" si="782"/>
        <v>0</v>
      </c>
      <c r="BM162" s="35"/>
      <c r="BN162" s="35">
        <f t="shared" si="783"/>
        <v>0</v>
      </c>
      <c r="BO162" s="35"/>
      <c r="BP162" s="35">
        <f t="shared" si="784"/>
        <v>0</v>
      </c>
      <c r="BQ162" s="35"/>
      <c r="BR162" s="35">
        <f t="shared" si="785"/>
        <v>0</v>
      </c>
      <c r="BS162" s="35"/>
      <c r="BT162" s="35">
        <f t="shared" si="786"/>
        <v>0</v>
      </c>
      <c r="BU162" s="35"/>
      <c r="BV162" s="35">
        <f t="shared" si="787"/>
        <v>0</v>
      </c>
      <c r="BW162" s="46"/>
      <c r="BX162" s="35">
        <f t="shared" si="788"/>
        <v>0</v>
      </c>
      <c r="BY162" s="29" t="s">
        <v>263</v>
      </c>
      <c r="CA162" s="11"/>
    </row>
    <row r="163" spans="1:79" ht="56.25" x14ac:dyDescent="0.3">
      <c r="A163" s="1" t="s">
        <v>169</v>
      </c>
      <c r="B163" s="59" t="s">
        <v>111</v>
      </c>
      <c r="C163" s="10" t="s">
        <v>110</v>
      </c>
      <c r="D163" s="34">
        <v>5820.5</v>
      </c>
      <c r="E163" s="35"/>
      <c r="F163" s="35">
        <f t="shared" si="397"/>
        <v>5820.5</v>
      </c>
      <c r="G163" s="35"/>
      <c r="H163" s="35">
        <f t="shared" si="755"/>
        <v>5820.5</v>
      </c>
      <c r="I163" s="35"/>
      <c r="J163" s="35">
        <f t="shared" si="756"/>
        <v>5820.5</v>
      </c>
      <c r="K163" s="35"/>
      <c r="L163" s="35">
        <f t="shared" si="757"/>
        <v>5820.5</v>
      </c>
      <c r="M163" s="35"/>
      <c r="N163" s="35">
        <f t="shared" si="758"/>
        <v>5820.5</v>
      </c>
      <c r="O163" s="78"/>
      <c r="P163" s="35">
        <f t="shared" si="759"/>
        <v>5820.5</v>
      </c>
      <c r="Q163" s="35"/>
      <c r="R163" s="35">
        <f t="shared" si="760"/>
        <v>5820.5</v>
      </c>
      <c r="S163" s="35"/>
      <c r="T163" s="35">
        <f t="shared" si="761"/>
        <v>5820.5</v>
      </c>
      <c r="U163" s="35"/>
      <c r="V163" s="35">
        <f t="shared" si="762"/>
        <v>5820.5</v>
      </c>
      <c r="W163" s="35"/>
      <c r="X163" s="35">
        <f t="shared" si="763"/>
        <v>5820.5</v>
      </c>
      <c r="Y163" s="35"/>
      <c r="Z163" s="35">
        <f t="shared" si="764"/>
        <v>5820.5</v>
      </c>
      <c r="AA163" s="35">
        <v>-2580.8359999999998</v>
      </c>
      <c r="AB163" s="35">
        <f t="shared" si="765"/>
        <v>3239.6640000000002</v>
      </c>
      <c r="AC163" s="35"/>
      <c r="AD163" s="35">
        <f t="shared" si="766"/>
        <v>3239.6640000000002</v>
      </c>
      <c r="AE163" s="46"/>
      <c r="AF163" s="35">
        <f t="shared" si="767"/>
        <v>3239.6640000000002</v>
      </c>
      <c r="AG163" s="35">
        <v>0</v>
      </c>
      <c r="AH163" s="35"/>
      <c r="AI163" s="35">
        <f t="shared" si="398"/>
        <v>0</v>
      </c>
      <c r="AJ163" s="35"/>
      <c r="AK163" s="35">
        <f t="shared" si="770"/>
        <v>0</v>
      </c>
      <c r="AL163" s="35"/>
      <c r="AM163" s="35">
        <f t="shared" si="771"/>
        <v>0</v>
      </c>
      <c r="AN163" s="35"/>
      <c r="AO163" s="35">
        <f t="shared" si="772"/>
        <v>0</v>
      </c>
      <c r="AP163" s="35"/>
      <c r="AQ163" s="35">
        <f t="shared" si="773"/>
        <v>0</v>
      </c>
      <c r="AR163" s="35"/>
      <c r="AS163" s="35">
        <f t="shared" si="774"/>
        <v>0</v>
      </c>
      <c r="AT163" s="35"/>
      <c r="AU163" s="35">
        <f t="shared" si="775"/>
        <v>0</v>
      </c>
      <c r="AV163" s="35"/>
      <c r="AW163" s="35">
        <f t="shared" si="776"/>
        <v>0</v>
      </c>
      <c r="AX163" s="35"/>
      <c r="AY163" s="35">
        <f t="shared" si="777"/>
        <v>0</v>
      </c>
      <c r="AZ163" s="35"/>
      <c r="BA163" s="35">
        <f t="shared" si="778"/>
        <v>0</v>
      </c>
      <c r="BB163" s="46"/>
      <c r="BC163" s="35">
        <f t="shared" si="779"/>
        <v>0</v>
      </c>
      <c r="BD163" s="35">
        <v>0</v>
      </c>
      <c r="BE163" s="35"/>
      <c r="BF163" s="35">
        <f t="shared" si="399"/>
        <v>0</v>
      </c>
      <c r="BG163" s="35"/>
      <c r="BH163" s="35">
        <f t="shared" si="780"/>
        <v>0</v>
      </c>
      <c r="BI163" s="35"/>
      <c r="BJ163" s="35">
        <f t="shared" si="781"/>
        <v>0</v>
      </c>
      <c r="BK163" s="35"/>
      <c r="BL163" s="35">
        <f t="shared" si="782"/>
        <v>0</v>
      </c>
      <c r="BM163" s="35"/>
      <c r="BN163" s="35">
        <f t="shared" si="783"/>
        <v>0</v>
      </c>
      <c r="BO163" s="35"/>
      <c r="BP163" s="35">
        <f t="shared" si="784"/>
        <v>0</v>
      </c>
      <c r="BQ163" s="35"/>
      <c r="BR163" s="35">
        <f t="shared" si="785"/>
        <v>0</v>
      </c>
      <c r="BS163" s="35"/>
      <c r="BT163" s="35">
        <f t="shared" si="786"/>
        <v>0</v>
      </c>
      <c r="BU163" s="35"/>
      <c r="BV163" s="35">
        <f t="shared" si="787"/>
        <v>0</v>
      </c>
      <c r="BW163" s="46"/>
      <c r="BX163" s="35">
        <f t="shared" si="788"/>
        <v>0</v>
      </c>
      <c r="BY163" s="29" t="s">
        <v>264</v>
      </c>
      <c r="CA163" s="11"/>
    </row>
    <row r="164" spans="1:79" ht="56.25" x14ac:dyDescent="0.3">
      <c r="A164" s="1" t="s">
        <v>170</v>
      </c>
      <c r="B164" s="59" t="s">
        <v>112</v>
      </c>
      <c r="C164" s="2" t="s">
        <v>110</v>
      </c>
      <c r="D164" s="34">
        <v>18000</v>
      </c>
      <c r="E164" s="35"/>
      <c r="F164" s="35">
        <f t="shared" si="397"/>
        <v>18000</v>
      </c>
      <c r="G164" s="35"/>
      <c r="H164" s="35">
        <f t="shared" si="755"/>
        <v>18000</v>
      </c>
      <c r="I164" s="35"/>
      <c r="J164" s="35">
        <f t="shared" si="756"/>
        <v>18000</v>
      </c>
      <c r="K164" s="35"/>
      <c r="L164" s="35">
        <f t="shared" si="757"/>
        <v>18000</v>
      </c>
      <c r="M164" s="35"/>
      <c r="N164" s="35">
        <f t="shared" si="758"/>
        <v>18000</v>
      </c>
      <c r="O164" s="78">
        <v>-18000</v>
      </c>
      <c r="P164" s="35">
        <f t="shared" si="759"/>
        <v>0</v>
      </c>
      <c r="Q164" s="35"/>
      <c r="R164" s="35">
        <f t="shared" si="760"/>
        <v>0</v>
      </c>
      <c r="S164" s="35"/>
      <c r="T164" s="35">
        <f t="shared" si="761"/>
        <v>0</v>
      </c>
      <c r="U164" s="35"/>
      <c r="V164" s="35">
        <f t="shared" si="762"/>
        <v>0</v>
      </c>
      <c r="W164" s="35"/>
      <c r="X164" s="35">
        <f t="shared" si="763"/>
        <v>0</v>
      </c>
      <c r="Y164" s="35"/>
      <c r="Z164" s="35">
        <f t="shared" si="764"/>
        <v>0</v>
      </c>
      <c r="AA164" s="35"/>
      <c r="AB164" s="35">
        <f t="shared" si="765"/>
        <v>0</v>
      </c>
      <c r="AC164" s="35"/>
      <c r="AD164" s="35">
        <f t="shared" si="766"/>
        <v>0</v>
      </c>
      <c r="AE164" s="46"/>
      <c r="AF164" s="35">
        <f t="shared" si="767"/>
        <v>0</v>
      </c>
      <c r="AG164" s="35">
        <v>0</v>
      </c>
      <c r="AH164" s="35"/>
      <c r="AI164" s="35">
        <f t="shared" si="398"/>
        <v>0</v>
      </c>
      <c r="AJ164" s="35"/>
      <c r="AK164" s="35">
        <f t="shared" si="770"/>
        <v>0</v>
      </c>
      <c r="AL164" s="35"/>
      <c r="AM164" s="35">
        <f t="shared" si="771"/>
        <v>0</v>
      </c>
      <c r="AN164" s="35"/>
      <c r="AO164" s="35">
        <f t="shared" si="772"/>
        <v>0</v>
      </c>
      <c r="AP164" s="35">
        <v>18000</v>
      </c>
      <c r="AQ164" s="35">
        <f t="shared" si="773"/>
        <v>18000</v>
      </c>
      <c r="AR164" s="35"/>
      <c r="AS164" s="35">
        <f t="shared" si="774"/>
        <v>18000</v>
      </c>
      <c r="AT164" s="35"/>
      <c r="AU164" s="35">
        <f t="shared" si="775"/>
        <v>18000</v>
      </c>
      <c r="AV164" s="35"/>
      <c r="AW164" s="35">
        <f t="shared" si="776"/>
        <v>18000</v>
      </c>
      <c r="AX164" s="35"/>
      <c r="AY164" s="35">
        <f t="shared" si="777"/>
        <v>18000</v>
      </c>
      <c r="AZ164" s="35"/>
      <c r="BA164" s="35">
        <f t="shared" si="778"/>
        <v>18000</v>
      </c>
      <c r="BB164" s="46"/>
      <c r="BC164" s="35">
        <f t="shared" si="779"/>
        <v>18000</v>
      </c>
      <c r="BD164" s="35">
        <v>180000</v>
      </c>
      <c r="BE164" s="35"/>
      <c r="BF164" s="35">
        <f t="shared" si="399"/>
        <v>180000</v>
      </c>
      <c r="BG164" s="35"/>
      <c r="BH164" s="35">
        <f t="shared" si="780"/>
        <v>180000</v>
      </c>
      <c r="BI164" s="35"/>
      <c r="BJ164" s="35">
        <f t="shared" si="781"/>
        <v>180000</v>
      </c>
      <c r="BK164" s="35"/>
      <c r="BL164" s="35">
        <f t="shared" si="782"/>
        <v>180000</v>
      </c>
      <c r="BM164" s="35"/>
      <c r="BN164" s="35">
        <f t="shared" si="783"/>
        <v>180000</v>
      </c>
      <c r="BO164" s="35"/>
      <c r="BP164" s="35">
        <f t="shared" si="784"/>
        <v>180000</v>
      </c>
      <c r="BQ164" s="35"/>
      <c r="BR164" s="35">
        <f t="shared" si="785"/>
        <v>180000</v>
      </c>
      <c r="BS164" s="35"/>
      <c r="BT164" s="35">
        <f t="shared" si="786"/>
        <v>180000</v>
      </c>
      <c r="BU164" s="35"/>
      <c r="BV164" s="35">
        <f t="shared" si="787"/>
        <v>180000</v>
      </c>
      <c r="BW164" s="46"/>
      <c r="BX164" s="35">
        <f t="shared" si="788"/>
        <v>180000</v>
      </c>
      <c r="BY164" s="30" t="s">
        <v>265</v>
      </c>
      <c r="CA164" s="11"/>
    </row>
    <row r="165" spans="1:79" ht="56.25" x14ac:dyDescent="0.3">
      <c r="A165" s="1" t="s">
        <v>171</v>
      </c>
      <c r="B165" s="59" t="s">
        <v>113</v>
      </c>
      <c r="C165" s="10" t="s">
        <v>110</v>
      </c>
      <c r="D165" s="34">
        <v>0</v>
      </c>
      <c r="E165" s="35"/>
      <c r="F165" s="35">
        <f t="shared" si="397"/>
        <v>0</v>
      </c>
      <c r="G165" s="35"/>
      <c r="H165" s="35">
        <f t="shared" si="755"/>
        <v>0</v>
      </c>
      <c r="I165" s="35"/>
      <c r="J165" s="35">
        <f t="shared" si="756"/>
        <v>0</v>
      </c>
      <c r="K165" s="35"/>
      <c r="L165" s="35">
        <f t="shared" si="757"/>
        <v>0</v>
      </c>
      <c r="M165" s="35"/>
      <c r="N165" s="35">
        <f t="shared" si="758"/>
        <v>0</v>
      </c>
      <c r="O165" s="78"/>
      <c r="P165" s="35">
        <f t="shared" si="759"/>
        <v>0</v>
      </c>
      <c r="Q165" s="35"/>
      <c r="R165" s="35">
        <f t="shared" si="760"/>
        <v>0</v>
      </c>
      <c r="S165" s="35"/>
      <c r="T165" s="35">
        <f t="shared" si="761"/>
        <v>0</v>
      </c>
      <c r="U165" s="35"/>
      <c r="V165" s="35">
        <f t="shared" si="762"/>
        <v>0</v>
      </c>
      <c r="W165" s="35"/>
      <c r="X165" s="35">
        <f t="shared" si="763"/>
        <v>0</v>
      </c>
      <c r="Y165" s="35"/>
      <c r="Z165" s="35">
        <f t="shared" si="764"/>
        <v>0</v>
      </c>
      <c r="AA165" s="35"/>
      <c r="AB165" s="35">
        <f t="shared" si="765"/>
        <v>0</v>
      </c>
      <c r="AC165" s="35"/>
      <c r="AD165" s="35">
        <f t="shared" si="766"/>
        <v>0</v>
      </c>
      <c r="AE165" s="46"/>
      <c r="AF165" s="35">
        <f t="shared" si="767"/>
        <v>0</v>
      </c>
      <c r="AG165" s="35">
        <v>7202.2</v>
      </c>
      <c r="AH165" s="35"/>
      <c r="AI165" s="35">
        <f t="shared" si="398"/>
        <v>7202.2</v>
      </c>
      <c r="AJ165" s="35"/>
      <c r="AK165" s="35">
        <f t="shared" si="770"/>
        <v>7202.2</v>
      </c>
      <c r="AL165" s="35"/>
      <c r="AM165" s="35">
        <f t="shared" si="771"/>
        <v>7202.2</v>
      </c>
      <c r="AN165" s="35"/>
      <c r="AO165" s="35">
        <f t="shared" si="772"/>
        <v>7202.2</v>
      </c>
      <c r="AP165" s="35"/>
      <c r="AQ165" s="35">
        <f t="shared" si="773"/>
        <v>7202.2</v>
      </c>
      <c r="AR165" s="35"/>
      <c r="AS165" s="35">
        <f t="shared" si="774"/>
        <v>7202.2</v>
      </c>
      <c r="AT165" s="35"/>
      <c r="AU165" s="35">
        <f t="shared" si="775"/>
        <v>7202.2</v>
      </c>
      <c r="AV165" s="35"/>
      <c r="AW165" s="35">
        <f t="shared" si="776"/>
        <v>7202.2</v>
      </c>
      <c r="AX165" s="35"/>
      <c r="AY165" s="35">
        <f t="shared" si="777"/>
        <v>7202.2</v>
      </c>
      <c r="AZ165" s="35"/>
      <c r="BA165" s="35">
        <f t="shared" si="778"/>
        <v>7202.2</v>
      </c>
      <c r="BB165" s="46"/>
      <c r="BC165" s="35">
        <f t="shared" si="779"/>
        <v>7202.2</v>
      </c>
      <c r="BD165" s="35">
        <v>0</v>
      </c>
      <c r="BE165" s="35"/>
      <c r="BF165" s="35">
        <f t="shared" si="399"/>
        <v>0</v>
      </c>
      <c r="BG165" s="35"/>
      <c r="BH165" s="35">
        <f t="shared" si="780"/>
        <v>0</v>
      </c>
      <c r="BI165" s="35"/>
      <c r="BJ165" s="35">
        <f t="shared" si="781"/>
        <v>0</v>
      </c>
      <c r="BK165" s="35"/>
      <c r="BL165" s="35">
        <f t="shared" si="782"/>
        <v>0</v>
      </c>
      <c r="BM165" s="35"/>
      <c r="BN165" s="35">
        <f t="shared" si="783"/>
        <v>0</v>
      </c>
      <c r="BO165" s="35"/>
      <c r="BP165" s="35">
        <f t="shared" si="784"/>
        <v>0</v>
      </c>
      <c r="BQ165" s="35"/>
      <c r="BR165" s="35">
        <f t="shared" si="785"/>
        <v>0</v>
      </c>
      <c r="BS165" s="35"/>
      <c r="BT165" s="35">
        <f t="shared" si="786"/>
        <v>0</v>
      </c>
      <c r="BU165" s="35"/>
      <c r="BV165" s="35">
        <f t="shared" si="787"/>
        <v>0</v>
      </c>
      <c r="BW165" s="46"/>
      <c r="BX165" s="35">
        <f t="shared" si="788"/>
        <v>0</v>
      </c>
      <c r="BY165" s="29" t="s">
        <v>266</v>
      </c>
      <c r="CA165" s="11"/>
    </row>
    <row r="166" spans="1:79" ht="56.25" x14ac:dyDescent="0.3">
      <c r="A166" s="1" t="s">
        <v>172</v>
      </c>
      <c r="B166" s="59" t="s">
        <v>114</v>
      </c>
      <c r="C166" s="6" t="s">
        <v>110</v>
      </c>
      <c r="D166" s="34">
        <v>0</v>
      </c>
      <c r="E166" s="35"/>
      <c r="F166" s="35">
        <f t="shared" si="397"/>
        <v>0</v>
      </c>
      <c r="G166" s="35"/>
      <c r="H166" s="35">
        <f t="shared" si="755"/>
        <v>0</v>
      </c>
      <c r="I166" s="35"/>
      <c r="J166" s="35">
        <f t="shared" si="756"/>
        <v>0</v>
      </c>
      <c r="K166" s="35"/>
      <c r="L166" s="35">
        <f t="shared" si="757"/>
        <v>0</v>
      </c>
      <c r="M166" s="35"/>
      <c r="N166" s="35">
        <f t="shared" si="758"/>
        <v>0</v>
      </c>
      <c r="O166" s="78"/>
      <c r="P166" s="35">
        <f t="shared" si="759"/>
        <v>0</v>
      </c>
      <c r="Q166" s="35"/>
      <c r="R166" s="35">
        <f t="shared" si="760"/>
        <v>0</v>
      </c>
      <c r="S166" s="35"/>
      <c r="T166" s="35">
        <f t="shared" si="761"/>
        <v>0</v>
      </c>
      <c r="U166" s="35"/>
      <c r="V166" s="35">
        <f t="shared" si="762"/>
        <v>0</v>
      </c>
      <c r="W166" s="35"/>
      <c r="X166" s="35">
        <f t="shared" si="763"/>
        <v>0</v>
      </c>
      <c r="Y166" s="35"/>
      <c r="Z166" s="35">
        <f t="shared" si="764"/>
        <v>0</v>
      </c>
      <c r="AA166" s="35"/>
      <c r="AB166" s="35">
        <f t="shared" si="765"/>
        <v>0</v>
      </c>
      <c r="AC166" s="35"/>
      <c r="AD166" s="35">
        <f t="shared" si="766"/>
        <v>0</v>
      </c>
      <c r="AE166" s="46"/>
      <c r="AF166" s="35">
        <f t="shared" si="767"/>
        <v>0</v>
      </c>
      <c r="AG166" s="35">
        <v>9362.9</v>
      </c>
      <c r="AH166" s="35"/>
      <c r="AI166" s="35">
        <f t="shared" si="398"/>
        <v>9362.9</v>
      </c>
      <c r="AJ166" s="35"/>
      <c r="AK166" s="35">
        <f t="shared" si="770"/>
        <v>9362.9</v>
      </c>
      <c r="AL166" s="35"/>
      <c r="AM166" s="35">
        <f t="shared" si="771"/>
        <v>9362.9</v>
      </c>
      <c r="AN166" s="35"/>
      <c r="AO166" s="35">
        <f t="shared" si="772"/>
        <v>9362.9</v>
      </c>
      <c r="AP166" s="35"/>
      <c r="AQ166" s="35">
        <f t="shared" si="773"/>
        <v>9362.9</v>
      </c>
      <c r="AR166" s="35"/>
      <c r="AS166" s="35">
        <f t="shared" si="774"/>
        <v>9362.9</v>
      </c>
      <c r="AT166" s="35"/>
      <c r="AU166" s="35">
        <f t="shared" si="775"/>
        <v>9362.9</v>
      </c>
      <c r="AV166" s="35"/>
      <c r="AW166" s="35">
        <f t="shared" si="776"/>
        <v>9362.9</v>
      </c>
      <c r="AX166" s="35"/>
      <c r="AY166" s="35">
        <f t="shared" si="777"/>
        <v>9362.9</v>
      </c>
      <c r="AZ166" s="35"/>
      <c r="BA166" s="35">
        <f t="shared" si="778"/>
        <v>9362.9</v>
      </c>
      <c r="BB166" s="46"/>
      <c r="BC166" s="35">
        <f t="shared" si="779"/>
        <v>9362.9</v>
      </c>
      <c r="BD166" s="35">
        <v>0</v>
      </c>
      <c r="BE166" s="35"/>
      <c r="BF166" s="35">
        <f t="shared" si="399"/>
        <v>0</v>
      </c>
      <c r="BG166" s="35"/>
      <c r="BH166" s="35">
        <f t="shared" si="780"/>
        <v>0</v>
      </c>
      <c r="BI166" s="35"/>
      <c r="BJ166" s="35">
        <f t="shared" si="781"/>
        <v>0</v>
      </c>
      <c r="BK166" s="35"/>
      <c r="BL166" s="35">
        <f t="shared" si="782"/>
        <v>0</v>
      </c>
      <c r="BM166" s="35"/>
      <c r="BN166" s="35">
        <f t="shared" si="783"/>
        <v>0</v>
      </c>
      <c r="BO166" s="35"/>
      <c r="BP166" s="35">
        <f t="shared" si="784"/>
        <v>0</v>
      </c>
      <c r="BQ166" s="35"/>
      <c r="BR166" s="35">
        <f t="shared" si="785"/>
        <v>0</v>
      </c>
      <c r="BS166" s="35"/>
      <c r="BT166" s="35">
        <f t="shared" si="786"/>
        <v>0</v>
      </c>
      <c r="BU166" s="35"/>
      <c r="BV166" s="35">
        <f t="shared" si="787"/>
        <v>0</v>
      </c>
      <c r="BW166" s="46"/>
      <c r="BX166" s="35">
        <f t="shared" si="788"/>
        <v>0</v>
      </c>
      <c r="BY166" s="29" t="s">
        <v>267</v>
      </c>
      <c r="CA166" s="11"/>
    </row>
    <row r="167" spans="1:79" ht="56.25" x14ac:dyDescent="0.3">
      <c r="A167" s="1" t="s">
        <v>173</v>
      </c>
      <c r="B167" s="59" t="s">
        <v>115</v>
      </c>
      <c r="C167" s="60" t="s">
        <v>110</v>
      </c>
      <c r="D167" s="34">
        <v>0</v>
      </c>
      <c r="E167" s="35"/>
      <c r="F167" s="35">
        <f t="shared" si="397"/>
        <v>0</v>
      </c>
      <c r="G167" s="35"/>
      <c r="H167" s="35">
        <f t="shared" si="755"/>
        <v>0</v>
      </c>
      <c r="I167" s="35"/>
      <c r="J167" s="35">
        <f t="shared" si="756"/>
        <v>0</v>
      </c>
      <c r="K167" s="35"/>
      <c r="L167" s="35">
        <f t="shared" si="757"/>
        <v>0</v>
      </c>
      <c r="M167" s="35"/>
      <c r="N167" s="35">
        <f t="shared" si="758"/>
        <v>0</v>
      </c>
      <c r="O167" s="78"/>
      <c r="P167" s="35">
        <f t="shared" si="759"/>
        <v>0</v>
      </c>
      <c r="Q167" s="35"/>
      <c r="R167" s="35">
        <f t="shared" si="760"/>
        <v>0</v>
      </c>
      <c r="S167" s="35"/>
      <c r="T167" s="35">
        <f t="shared" si="761"/>
        <v>0</v>
      </c>
      <c r="U167" s="35"/>
      <c r="V167" s="35">
        <f t="shared" si="762"/>
        <v>0</v>
      </c>
      <c r="W167" s="35"/>
      <c r="X167" s="35">
        <f t="shared" si="763"/>
        <v>0</v>
      </c>
      <c r="Y167" s="35"/>
      <c r="Z167" s="35">
        <f t="shared" si="764"/>
        <v>0</v>
      </c>
      <c r="AA167" s="35"/>
      <c r="AB167" s="35">
        <f t="shared" si="765"/>
        <v>0</v>
      </c>
      <c r="AC167" s="35"/>
      <c r="AD167" s="35">
        <f t="shared" si="766"/>
        <v>0</v>
      </c>
      <c r="AE167" s="46"/>
      <c r="AF167" s="35">
        <f t="shared" si="767"/>
        <v>0</v>
      </c>
      <c r="AG167" s="35">
        <v>7202.2</v>
      </c>
      <c r="AH167" s="35"/>
      <c r="AI167" s="35">
        <f t="shared" si="398"/>
        <v>7202.2</v>
      </c>
      <c r="AJ167" s="35"/>
      <c r="AK167" s="35">
        <f t="shared" si="770"/>
        <v>7202.2</v>
      </c>
      <c r="AL167" s="35"/>
      <c r="AM167" s="35">
        <f t="shared" si="771"/>
        <v>7202.2</v>
      </c>
      <c r="AN167" s="35"/>
      <c r="AO167" s="35">
        <f t="shared" si="772"/>
        <v>7202.2</v>
      </c>
      <c r="AP167" s="35"/>
      <c r="AQ167" s="35">
        <f t="shared" si="773"/>
        <v>7202.2</v>
      </c>
      <c r="AR167" s="35"/>
      <c r="AS167" s="35">
        <f t="shared" si="774"/>
        <v>7202.2</v>
      </c>
      <c r="AT167" s="35"/>
      <c r="AU167" s="35">
        <f t="shared" si="775"/>
        <v>7202.2</v>
      </c>
      <c r="AV167" s="35"/>
      <c r="AW167" s="35">
        <f t="shared" si="776"/>
        <v>7202.2</v>
      </c>
      <c r="AX167" s="35"/>
      <c r="AY167" s="35">
        <f t="shared" si="777"/>
        <v>7202.2</v>
      </c>
      <c r="AZ167" s="35"/>
      <c r="BA167" s="35">
        <f t="shared" si="778"/>
        <v>7202.2</v>
      </c>
      <c r="BB167" s="46"/>
      <c r="BC167" s="35">
        <f t="shared" si="779"/>
        <v>7202.2</v>
      </c>
      <c r="BD167" s="35">
        <v>40000</v>
      </c>
      <c r="BE167" s="35"/>
      <c r="BF167" s="35">
        <f t="shared" si="399"/>
        <v>40000</v>
      </c>
      <c r="BG167" s="35"/>
      <c r="BH167" s="35">
        <f t="shared" si="780"/>
        <v>40000</v>
      </c>
      <c r="BI167" s="35"/>
      <c r="BJ167" s="35">
        <f t="shared" si="781"/>
        <v>40000</v>
      </c>
      <c r="BK167" s="35"/>
      <c r="BL167" s="35">
        <f t="shared" si="782"/>
        <v>40000</v>
      </c>
      <c r="BM167" s="35"/>
      <c r="BN167" s="35">
        <f t="shared" si="783"/>
        <v>40000</v>
      </c>
      <c r="BO167" s="35"/>
      <c r="BP167" s="35">
        <f t="shared" si="784"/>
        <v>40000</v>
      </c>
      <c r="BQ167" s="35"/>
      <c r="BR167" s="35">
        <f t="shared" si="785"/>
        <v>40000</v>
      </c>
      <c r="BS167" s="35"/>
      <c r="BT167" s="35">
        <f t="shared" si="786"/>
        <v>40000</v>
      </c>
      <c r="BU167" s="35"/>
      <c r="BV167" s="35">
        <f t="shared" si="787"/>
        <v>40000</v>
      </c>
      <c r="BW167" s="46"/>
      <c r="BX167" s="35">
        <f t="shared" si="788"/>
        <v>40000</v>
      </c>
      <c r="BY167" s="29" t="s">
        <v>268</v>
      </c>
      <c r="CA167" s="11"/>
    </row>
    <row r="168" spans="1:79" ht="56.25" x14ac:dyDescent="0.3">
      <c r="A168" s="1" t="s">
        <v>174</v>
      </c>
      <c r="B168" s="59" t="s">
        <v>116</v>
      </c>
      <c r="C168" s="60" t="s">
        <v>110</v>
      </c>
      <c r="D168" s="34">
        <v>14272.2</v>
      </c>
      <c r="E168" s="35"/>
      <c r="F168" s="35">
        <f t="shared" si="397"/>
        <v>14272.2</v>
      </c>
      <c r="G168" s="35"/>
      <c r="H168" s="35">
        <f t="shared" si="755"/>
        <v>14272.2</v>
      </c>
      <c r="I168" s="35"/>
      <c r="J168" s="35">
        <f t="shared" si="756"/>
        <v>14272.2</v>
      </c>
      <c r="K168" s="35"/>
      <c r="L168" s="35">
        <f t="shared" si="757"/>
        <v>14272.2</v>
      </c>
      <c r="M168" s="35"/>
      <c r="N168" s="35">
        <f t="shared" si="758"/>
        <v>14272.2</v>
      </c>
      <c r="O168" s="78">
        <v>-14272.2</v>
      </c>
      <c r="P168" s="35">
        <f t="shared" si="759"/>
        <v>0</v>
      </c>
      <c r="Q168" s="35"/>
      <c r="R168" s="35">
        <f t="shared" si="760"/>
        <v>0</v>
      </c>
      <c r="S168" s="35"/>
      <c r="T168" s="35">
        <f t="shared" si="761"/>
        <v>0</v>
      </c>
      <c r="U168" s="35"/>
      <c r="V168" s="35">
        <f t="shared" si="762"/>
        <v>0</v>
      </c>
      <c r="W168" s="35"/>
      <c r="X168" s="35">
        <f t="shared" si="763"/>
        <v>0</v>
      </c>
      <c r="Y168" s="35"/>
      <c r="Z168" s="35">
        <f t="shared" si="764"/>
        <v>0</v>
      </c>
      <c r="AA168" s="35"/>
      <c r="AB168" s="35">
        <f t="shared" si="765"/>
        <v>0</v>
      </c>
      <c r="AC168" s="35"/>
      <c r="AD168" s="35">
        <f t="shared" si="766"/>
        <v>0</v>
      </c>
      <c r="AE168" s="46"/>
      <c r="AF168" s="35">
        <f t="shared" si="767"/>
        <v>0</v>
      </c>
      <c r="AG168" s="35">
        <v>0</v>
      </c>
      <c r="AH168" s="35"/>
      <c r="AI168" s="35">
        <f t="shared" si="398"/>
        <v>0</v>
      </c>
      <c r="AJ168" s="35"/>
      <c r="AK168" s="35">
        <f t="shared" si="770"/>
        <v>0</v>
      </c>
      <c r="AL168" s="35"/>
      <c r="AM168" s="35">
        <f t="shared" si="771"/>
        <v>0</v>
      </c>
      <c r="AN168" s="35"/>
      <c r="AO168" s="35">
        <f t="shared" si="772"/>
        <v>0</v>
      </c>
      <c r="AP168" s="35"/>
      <c r="AQ168" s="35">
        <f t="shared" si="773"/>
        <v>0</v>
      </c>
      <c r="AR168" s="35"/>
      <c r="AS168" s="35">
        <f t="shared" si="774"/>
        <v>0</v>
      </c>
      <c r="AT168" s="35"/>
      <c r="AU168" s="35">
        <f t="shared" si="775"/>
        <v>0</v>
      </c>
      <c r="AV168" s="35"/>
      <c r="AW168" s="35">
        <f t="shared" si="776"/>
        <v>0</v>
      </c>
      <c r="AX168" s="35"/>
      <c r="AY168" s="35">
        <f t="shared" si="777"/>
        <v>0</v>
      </c>
      <c r="AZ168" s="35"/>
      <c r="BA168" s="35">
        <f t="shared" si="778"/>
        <v>0</v>
      </c>
      <c r="BB168" s="46"/>
      <c r="BC168" s="35">
        <f t="shared" si="779"/>
        <v>0</v>
      </c>
      <c r="BD168" s="35">
        <v>0</v>
      </c>
      <c r="BE168" s="35"/>
      <c r="BF168" s="35">
        <f t="shared" si="399"/>
        <v>0</v>
      </c>
      <c r="BG168" s="35"/>
      <c r="BH168" s="35">
        <f t="shared" si="780"/>
        <v>0</v>
      </c>
      <c r="BI168" s="35"/>
      <c r="BJ168" s="35">
        <f t="shared" si="781"/>
        <v>0</v>
      </c>
      <c r="BK168" s="35"/>
      <c r="BL168" s="35">
        <f t="shared" si="782"/>
        <v>0</v>
      </c>
      <c r="BM168" s="35">
        <v>14272.2</v>
      </c>
      <c r="BN168" s="35">
        <f t="shared" si="783"/>
        <v>14272.2</v>
      </c>
      <c r="BO168" s="35"/>
      <c r="BP168" s="35">
        <f t="shared" si="784"/>
        <v>14272.2</v>
      </c>
      <c r="BQ168" s="35"/>
      <c r="BR168" s="35">
        <f t="shared" si="785"/>
        <v>14272.2</v>
      </c>
      <c r="BS168" s="35"/>
      <c r="BT168" s="35">
        <f t="shared" si="786"/>
        <v>14272.2</v>
      </c>
      <c r="BU168" s="35"/>
      <c r="BV168" s="35">
        <f t="shared" si="787"/>
        <v>14272.2</v>
      </c>
      <c r="BW168" s="46"/>
      <c r="BX168" s="35">
        <f t="shared" si="788"/>
        <v>14272.2</v>
      </c>
      <c r="BY168" s="29" t="s">
        <v>269</v>
      </c>
      <c r="CA168" s="11"/>
    </row>
    <row r="169" spans="1:79" ht="80.25" hidden="1" customHeight="1" x14ac:dyDescent="0.3">
      <c r="A169" s="1" t="s">
        <v>175</v>
      </c>
      <c r="B169" s="59" t="s">
        <v>117</v>
      </c>
      <c r="C169" s="60" t="s">
        <v>110</v>
      </c>
      <c r="D169" s="34">
        <f>D171+D172</f>
        <v>0</v>
      </c>
      <c r="E169" s="35">
        <f>E171+E172</f>
        <v>0</v>
      </c>
      <c r="F169" s="35">
        <f t="shared" si="397"/>
        <v>0</v>
      </c>
      <c r="G169" s="35">
        <f>G171+G172</f>
        <v>0</v>
      </c>
      <c r="H169" s="35">
        <f t="shared" si="755"/>
        <v>0</v>
      </c>
      <c r="I169" s="35">
        <f>I171+I172</f>
        <v>0</v>
      </c>
      <c r="J169" s="35">
        <f t="shared" si="756"/>
        <v>0</v>
      </c>
      <c r="K169" s="35">
        <f>K171+K172</f>
        <v>0</v>
      </c>
      <c r="L169" s="35">
        <f t="shared" si="757"/>
        <v>0</v>
      </c>
      <c r="M169" s="35">
        <f>M171+M172</f>
        <v>0</v>
      </c>
      <c r="N169" s="35">
        <f t="shared" si="758"/>
        <v>0</v>
      </c>
      <c r="O169" s="78">
        <f>O171+O172</f>
        <v>0</v>
      </c>
      <c r="P169" s="35">
        <f t="shared" si="759"/>
        <v>0</v>
      </c>
      <c r="Q169" s="35">
        <f>Q171+Q172</f>
        <v>0</v>
      </c>
      <c r="R169" s="35">
        <f t="shared" si="760"/>
        <v>0</v>
      </c>
      <c r="S169" s="35">
        <f>S171+S172</f>
        <v>0</v>
      </c>
      <c r="T169" s="35">
        <f t="shared" si="761"/>
        <v>0</v>
      </c>
      <c r="U169" s="35">
        <f>U171+U172</f>
        <v>0</v>
      </c>
      <c r="V169" s="35">
        <f t="shared" si="762"/>
        <v>0</v>
      </c>
      <c r="W169" s="35">
        <f>W171+W172</f>
        <v>0</v>
      </c>
      <c r="X169" s="35">
        <f t="shared" si="763"/>
        <v>0</v>
      </c>
      <c r="Y169" s="35">
        <f>Y171+Y172</f>
        <v>0</v>
      </c>
      <c r="Z169" s="35">
        <f t="shared" si="764"/>
        <v>0</v>
      </c>
      <c r="AA169" s="35">
        <f>AA171+AA172</f>
        <v>0</v>
      </c>
      <c r="AB169" s="35">
        <f t="shared" si="765"/>
        <v>0</v>
      </c>
      <c r="AC169" s="35">
        <f>AC171+AC172</f>
        <v>0</v>
      </c>
      <c r="AD169" s="35">
        <f t="shared" si="766"/>
        <v>0</v>
      </c>
      <c r="AE169" s="46">
        <f>AE171+AE172</f>
        <v>0</v>
      </c>
      <c r="AF169" s="35">
        <f t="shared" si="767"/>
        <v>0</v>
      </c>
      <c r="AG169" s="35">
        <f t="shared" ref="AG169:BE169" si="801">AG171+AG172</f>
        <v>0</v>
      </c>
      <c r="AH169" s="35">
        <f t="shared" ref="AH169:AJ169" si="802">AH171+AH172</f>
        <v>0</v>
      </c>
      <c r="AI169" s="35">
        <f t="shared" si="398"/>
        <v>0</v>
      </c>
      <c r="AJ169" s="35">
        <f t="shared" si="802"/>
        <v>0</v>
      </c>
      <c r="AK169" s="35">
        <f t="shared" si="770"/>
        <v>0</v>
      </c>
      <c r="AL169" s="35">
        <f t="shared" ref="AL169:AN169" si="803">AL171+AL172</f>
        <v>0</v>
      </c>
      <c r="AM169" s="35">
        <f t="shared" si="771"/>
        <v>0</v>
      </c>
      <c r="AN169" s="35">
        <f t="shared" si="803"/>
        <v>0</v>
      </c>
      <c r="AO169" s="35">
        <f t="shared" si="772"/>
        <v>0</v>
      </c>
      <c r="AP169" s="35">
        <f t="shared" ref="AP169:AR169" si="804">AP171+AP172</f>
        <v>0</v>
      </c>
      <c r="AQ169" s="35">
        <f t="shared" si="773"/>
        <v>0</v>
      </c>
      <c r="AR169" s="35">
        <f t="shared" si="804"/>
        <v>0</v>
      </c>
      <c r="AS169" s="35">
        <f t="shared" si="774"/>
        <v>0</v>
      </c>
      <c r="AT169" s="35">
        <f t="shared" ref="AT169:AV169" si="805">AT171+AT172</f>
        <v>0</v>
      </c>
      <c r="AU169" s="35">
        <f t="shared" si="775"/>
        <v>0</v>
      </c>
      <c r="AV169" s="35">
        <f t="shared" si="805"/>
        <v>0</v>
      </c>
      <c r="AW169" s="35">
        <f t="shared" si="776"/>
        <v>0</v>
      </c>
      <c r="AX169" s="35">
        <f t="shared" ref="AX169:AZ169" si="806">AX171+AX172</f>
        <v>0</v>
      </c>
      <c r="AY169" s="35">
        <f t="shared" si="777"/>
        <v>0</v>
      </c>
      <c r="AZ169" s="35">
        <f t="shared" si="806"/>
        <v>0</v>
      </c>
      <c r="BA169" s="35">
        <f t="shared" si="778"/>
        <v>0</v>
      </c>
      <c r="BB169" s="46">
        <f t="shared" ref="BB169" si="807">BB171+BB172</f>
        <v>0</v>
      </c>
      <c r="BC169" s="35">
        <f t="shared" si="779"/>
        <v>0</v>
      </c>
      <c r="BD169" s="35">
        <f t="shared" si="801"/>
        <v>132163.9</v>
      </c>
      <c r="BE169" s="35">
        <f t="shared" si="801"/>
        <v>0</v>
      </c>
      <c r="BF169" s="35">
        <f t="shared" si="399"/>
        <v>132163.9</v>
      </c>
      <c r="BG169" s="35">
        <f t="shared" ref="BG169:BI169" si="808">BG171+BG172</f>
        <v>0</v>
      </c>
      <c r="BH169" s="35">
        <f t="shared" si="780"/>
        <v>132163.9</v>
      </c>
      <c r="BI169" s="35">
        <f t="shared" si="808"/>
        <v>0</v>
      </c>
      <c r="BJ169" s="35">
        <f t="shared" si="781"/>
        <v>132163.9</v>
      </c>
      <c r="BK169" s="35">
        <f t="shared" ref="BK169:BM169" si="809">BK171+BK172</f>
        <v>0</v>
      </c>
      <c r="BL169" s="35">
        <f t="shared" si="782"/>
        <v>132163.9</v>
      </c>
      <c r="BM169" s="35">
        <f t="shared" si="809"/>
        <v>0</v>
      </c>
      <c r="BN169" s="35">
        <f t="shared" si="783"/>
        <v>132163.9</v>
      </c>
      <c r="BO169" s="35">
        <f t="shared" ref="BO169:BQ169" si="810">BO171+BO172</f>
        <v>0</v>
      </c>
      <c r="BP169" s="35">
        <f t="shared" si="784"/>
        <v>132163.9</v>
      </c>
      <c r="BQ169" s="35">
        <f t="shared" si="810"/>
        <v>-132163.9</v>
      </c>
      <c r="BR169" s="35">
        <f t="shared" si="785"/>
        <v>0</v>
      </c>
      <c r="BS169" s="35">
        <f t="shared" ref="BS169:BU169" si="811">BS171+BS172</f>
        <v>0</v>
      </c>
      <c r="BT169" s="35">
        <f t="shared" si="786"/>
        <v>0</v>
      </c>
      <c r="BU169" s="35">
        <f t="shared" si="811"/>
        <v>0</v>
      </c>
      <c r="BV169" s="35">
        <f t="shared" si="787"/>
        <v>0</v>
      </c>
      <c r="BW169" s="46">
        <f t="shared" ref="BW169" si="812">BW171+BW172</f>
        <v>0</v>
      </c>
      <c r="BX169" s="35">
        <f t="shared" si="788"/>
        <v>0</v>
      </c>
      <c r="BY169" s="29"/>
      <c r="BZ169" s="23" t="s">
        <v>50</v>
      </c>
      <c r="CA169" s="11"/>
    </row>
    <row r="170" spans="1:79" hidden="1" x14ac:dyDescent="0.3">
      <c r="A170" s="1"/>
      <c r="B170" s="7" t="s">
        <v>5</v>
      </c>
      <c r="C170" s="6"/>
      <c r="D170" s="34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78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46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46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46"/>
      <c r="BX170" s="35"/>
      <c r="BY170" s="29"/>
      <c r="BZ170" s="23" t="s">
        <v>50</v>
      </c>
      <c r="CA170" s="11"/>
    </row>
    <row r="171" spans="1:79" hidden="1" x14ac:dyDescent="0.3">
      <c r="A171" s="1"/>
      <c r="B171" s="5" t="s">
        <v>6</v>
      </c>
      <c r="C171" s="44"/>
      <c r="D171" s="34">
        <v>0</v>
      </c>
      <c r="E171" s="35"/>
      <c r="F171" s="35">
        <f t="shared" si="397"/>
        <v>0</v>
      </c>
      <c r="G171" s="35"/>
      <c r="H171" s="35">
        <f t="shared" ref="H171:H173" si="813">F171+G171</f>
        <v>0</v>
      </c>
      <c r="I171" s="35"/>
      <c r="J171" s="35">
        <f t="shared" ref="J171:J173" si="814">H171+I171</f>
        <v>0</v>
      </c>
      <c r="K171" s="35"/>
      <c r="L171" s="35">
        <f t="shared" ref="L171:L173" si="815">J171+K171</f>
        <v>0</v>
      </c>
      <c r="M171" s="35"/>
      <c r="N171" s="35">
        <f t="shared" ref="N171:N173" si="816">L171+M171</f>
        <v>0</v>
      </c>
      <c r="O171" s="78"/>
      <c r="P171" s="35">
        <f t="shared" ref="P171:P173" si="817">N171+O171</f>
        <v>0</v>
      </c>
      <c r="Q171" s="35"/>
      <c r="R171" s="35">
        <f t="shared" ref="R171:R173" si="818">P171+Q171</f>
        <v>0</v>
      </c>
      <c r="S171" s="35"/>
      <c r="T171" s="35">
        <f t="shared" ref="T171:T173" si="819">R171+S171</f>
        <v>0</v>
      </c>
      <c r="U171" s="35"/>
      <c r="V171" s="35">
        <f t="shared" ref="V171:V173" si="820">T171+U171</f>
        <v>0</v>
      </c>
      <c r="W171" s="35"/>
      <c r="X171" s="35">
        <f t="shared" ref="X171:X173" si="821">V171+W171</f>
        <v>0</v>
      </c>
      <c r="Y171" s="35"/>
      <c r="Z171" s="35">
        <f t="shared" ref="Z171:Z173" si="822">X171+Y171</f>
        <v>0</v>
      </c>
      <c r="AA171" s="35"/>
      <c r="AB171" s="35">
        <f t="shared" ref="AB171:AB173" si="823">Z171+AA171</f>
        <v>0</v>
      </c>
      <c r="AC171" s="35"/>
      <c r="AD171" s="35">
        <f t="shared" ref="AD171:AD173" si="824">AB171+AC171</f>
        <v>0</v>
      </c>
      <c r="AE171" s="46"/>
      <c r="AF171" s="35">
        <f t="shared" ref="AF171:AF173" si="825">AD171+AE171</f>
        <v>0</v>
      </c>
      <c r="AG171" s="35">
        <v>0</v>
      </c>
      <c r="AH171" s="35"/>
      <c r="AI171" s="35">
        <f t="shared" si="398"/>
        <v>0</v>
      </c>
      <c r="AJ171" s="35"/>
      <c r="AK171" s="35">
        <f t="shared" ref="AK171:AK173" si="826">AI171+AJ171</f>
        <v>0</v>
      </c>
      <c r="AL171" s="35"/>
      <c r="AM171" s="35">
        <f t="shared" ref="AM171:AM173" si="827">AK171+AL171</f>
        <v>0</v>
      </c>
      <c r="AN171" s="35"/>
      <c r="AO171" s="35">
        <f t="shared" ref="AO171:AO173" si="828">AM171+AN171</f>
        <v>0</v>
      </c>
      <c r="AP171" s="35"/>
      <c r="AQ171" s="35">
        <f t="shared" ref="AQ171:AQ173" si="829">AO171+AP171</f>
        <v>0</v>
      </c>
      <c r="AR171" s="35"/>
      <c r="AS171" s="35">
        <f t="shared" ref="AS171:AS173" si="830">AQ171+AR171</f>
        <v>0</v>
      </c>
      <c r="AT171" s="35"/>
      <c r="AU171" s="35">
        <f t="shared" ref="AU171:AU173" si="831">AS171+AT171</f>
        <v>0</v>
      </c>
      <c r="AV171" s="35"/>
      <c r="AW171" s="35">
        <f t="shared" ref="AW171:AW173" si="832">AU171+AV171</f>
        <v>0</v>
      </c>
      <c r="AX171" s="35"/>
      <c r="AY171" s="35">
        <f t="shared" ref="AY171:AY173" si="833">AW171+AX171</f>
        <v>0</v>
      </c>
      <c r="AZ171" s="35"/>
      <c r="BA171" s="35">
        <f t="shared" ref="BA171:BA173" si="834">AY171+AZ171</f>
        <v>0</v>
      </c>
      <c r="BB171" s="46"/>
      <c r="BC171" s="35">
        <f t="shared" ref="BC171:BC173" si="835">BA171+BB171</f>
        <v>0</v>
      </c>
      <c r="BD171" s="35">
        <v>33041.1</v>
      </c>
      <c r="BE171" s="35"/>
      <c r="BF171" s="35">
        <f t="shared" si="399"/>
        <v>33041.1</v>
      </c>
      <c r="BG171" s="35"/>
      <c r="BH171" s="35">
        <f t="shared" ref="BH171:BH173" si="836">BF171+BG171</f>
        <v>33041.1</v>
      </c>
      <c r="BI171" s="35"/>
      <c r="BJ171" s="35">
        <f t="shared" ref="BJ171:BJ173" si="837">BH171+BI171</f>
        <v>33041.1</v>
      </c>
      <c r="BK171" s="35"/>
      <c r="BL171" s="35">
        <f t="shared" ref="BL171:BL173" si="838">BJ171+BK171</f>
        <v>33041.1</v>
      </c>
      <c r="BM171" s="35"/>
      <c r="BN171" s="35">
        <f t="shared" ref="BN171:BN173" si="839">BL171+BM171</f>
        <v>33041.1</v>
      </c>
      <c r="BO171" s="35"/>
      <c r="BP171" s="35">
        <f t="shared" ref="BP171:BP173" si="840">BN171+BO171</f>
        <v>33041.1</v>
      </c>
      <c r="BQ171" s="35">
        <v>-33041.1</v>
      </c>
      <c r="BR171" s="35">
        <f t="shared" ref="BR171:BR173" si="841">BP171+BQ171</f>
        <v>0</v>
      </c>
      <c r="BS171" s="35"/>
      <c r="BT171" s="35">
        <f t="shared" ref="BT171:BT173" si="842">BR171+BS171</f>
        <v>0</v>
      </c>
      <c r="BU171" s="35"/>
      <c r="BV171" s="35">
        <f t="shared" ref="BV171:BV173" si="843">BT171+BU171</f>
        <v>0</v>
      </c>
      <c r="BW171" s="46"/>
      <c r="BX171" s="35">
        <f t="shared" ref="BX171:BX173" si="844">BV171+BW171</f>
        <v>0</v>
      </c>
      <c r="BY171" s="29" t="s">
        <v>270</v>
      </c>
      <c r="BZ171" s="23" t="s">
        <v>50</v>
      </c>
      <c r="CA171" s="11"/>
    </row>
    <row r="172" spans="1:79" hidden="1" x14ac:dyDescent="0.3">
      <c r="A172" s="1"/>
      <c r="B172" s="59" t="s">
        <v>20</v>
      </c>
      <c r="C172" s="60"/>
      <c r="D172" s="34">
        <v>0</v>
      </c>
      <c r="E172" s="35"/>
      <c r="F172" s="35">
        <f t="shared" si="397"/>
        <v>0</v>
      </c>
      <c r="G172" s="35"/>
      <c r="H172" s="35">
        <f t="shared" si="813"/>
        <v>0</v>
      </c>
      <c r="I172" s="35"/>
      <c r="J172" s="35">
        <f t="shared" si="814"/>
        <v>0</v>
      </c>
      <c r="K172" s="35"/>
      <c r="L172" s="35">
        <f t="shared" si="815"/>
        <v>0</v>
      </c>
      <c r="M172" s="35"/>
      <c r="N172" s="35">
        <f t="shared" si="816"/>
        <v>0</v>
      </c>
      <c r="O172" s="78"/>
      <c r="P172" s="35">
        <f t="shared" si="817"/>
        <v>0</v>
      </c>
      <c r="Q172" s="35"/>
      <c r="R172" s="35">
        <f t="shared" si="818"/>
        <v>0</v>
      </c>
      <c r="S172" s="35"/>
      <c r="T172" s="35">
        <f t="shared" si="819"/>
        <v>0</v>
      </c>
      <c r="U172" s="35"/>
      <c r="V172" s="35">
        <f t="shared" si="820"/>
        <v>0</v>
      </c>
      <c r="W172" s="35"/>
      <c r="X172" s="35">
        <f t="shared" si="821"/>
        <v>0</v>
      </c>
      <c r="Y172" s="35"/>
      <c r="Z172" s="35">
        <f t="shared" si="822"/>
        <v>0</v>
      </c>
      <c r="AA172" s="35"/>
      <c r="AB172" s="35">
        <f t="shared" si="823"/>
        <v>0</v>
      </c>
      <c r="AC172" s="35"/>
      <c r="AD172" s="35">
        <f t="shared" si="824"/>
        <v>0</v>
      </c>
      <c r="AE172" s="46"/>
      <c r="AF172" s="35">
        <f t="shared" si="825"/>
        <v>0</v>
      </c>
      <c r="AG172" s="35">
        <v>0</v>
      </c>
      <c r="AH172" s="35"/>
      <c r="AI172" s="35">
        <f t="shared" si="398"/>
        <v>0</v>
      </c>
      <c r="AJ172" s="35"/>
      <c r="AK172" s="35">
        <f t="shared" si="826"/>
        <v>0</v>
      </c>
      <c r="AL172" s="35"/>
      <c r="AM172" s="35">
        <f t="shared" si="827"/>
        <v>0</v>
      </c>
      <c r="AN172" s="35"/>
      <c r="AO172" s="35">
        <f t="shared" si="828"/>
        <v>0</v>
      </c>
      <c r="AP172" s="35"/>
      <c r="AQ172" s="35">
        <f t="shared" si="829"/>
        <v>0</v>
      </c>
      <c r="AR172" s="35"/>
      <c r="AS172" s="35">
        <f t="shared" si="830"/>
        <v>0</v>
      </c>
      <c r="AT172" s="35"/>
      <c r="AU172" s="35">
        <f t="shared" si="831"/>
        <v>0</v>
      </c>
      <c r="AV172" s="35"/>
      <c r="AW172" s="35">
        <f t="shared" si="832"/>
        <v>0</v>
      </c>
      <c r="AX172" s="35"/>
      <c r="AY172" s="35">
        <f t="shared" si="833"/>
        <v>0</v>
      </c>
      <c r="AZ172" s="35"/>
      <c r="BA172" s="35">
        <f t="shared" si="834"/>
        <v>0</v>
      </c>
      <c r="BB172" s="46"/>
      <c r="BC172" s="35">
        <f t="shared" si="835"/>
        <v>0</v>
      </c>
      <c r="BD172" s="35">
        <v>99122.8</v>
      </c>
      <c r="BE172" s="35"/>
      <c r="BF172" s="35">
        <f t="shared" si="399"/>
        <v>99122.8</v>
      </c>
      <c r="BG172" s="35"/>
      <c r="BH172" s="35">
        <f t="shared" si="836"/>
        <v>99122.8</v>
      </c>
      <c r="BI172" s="35"/>
      <c r="BJ172" s="35">
        <f t="shared" si="837"/>
        <v>99122.8</v>
      </c>
      <c r="BK172" s="35"/>
      <c r="BL172" s="35">
        <f t="shared" si="838"/>
        <v>99122.8</v>
      </c>
      <c r="BM172" s="35"/>
      <c r="BN172" s="35">
        <f t="shared" si="839"/>
        <v>99122.8</v>
      </c>
      <c r="BO172" s="35"/>
      <c r="BP172" s="35">
        <f t="shared" si="840"/>
        <v>99122.8</v>
      </c>
      <c r="BQ172" s="35">
        <v>-99122.8</v>
      </c>
      <c r="BR172" s="35">
        <f t="shared" si="841"/>
        <v>0</v>
      </c>
      <c r="BS172" s="35"/>
      <c r="BT172" s="35">
        <f t="shared" si="842"/>
        <v>0</v>
      </c>
      <c r="BU172" s="35"/>
      <c r="BV172" s="35">
        <f t="shared" si="843"/>
        <v>0</v>
      </c>
      <c r="BW172" s="46"/>
      <c r="BX172" s="35">
        <f t="shared" si="844"/>
        <v>0</v>
      </c>
      <c r="BY172" s="29" t="s">
        <v>279</v>
      </c>
      <c r="BZ172" s="23" t="s">
        <v>50</v>
      </c>
      <c r="CA172" s="11"/>
    </row>
    <row r="173" spans="1:79" ht="56.25" x14ac:dyDescent="0.3">
      <c r="A173" s="1" t="s">
        <v>175</v>
      </c>
      <c r="B173" s="59" t="s">
        <v>271</v>
      </c>
      <c r="C173" s="60" t="s">
        <v>110</v>
      </c>
      <c r="D173" s="34">
        <f>D175+D176</f>
        <v>0</v>
      </c>
      <c r="E173" s="35">
        <f>E175+E176</f>
        <v>0</v>
      </c>
      <c r="F173" s="35">
        <f t="shared" si="397"/>
        <v>0</v>
      </c>
      <c r="G173" s="35">
        <f>G175+G176</f>
        <v>0</v>
      </c>
      <c r="H173" s="35">
        <f t="shared" si="813"/>
        <v>0</v>
      </c>
      <c r="I173" s="35">
        <f>I175+I176</f>
        <v>0</v>
      </c>
      <c r="J173" s="35">
        <f t="shared" si="814"/>
        <v>0</v>
      </c>
      <c r="K173" s="35">
        <f>K175+K176</f>
        <v>0</v>
      </c>
      <c r="L173" s="35">
        <f t="shared" si="815"/>
        <v>0</v>
      </c>
      <c r="M173" s="35">
        <f>M175+M176</f>
        <v>0</v>
      </c>
      <c r="N173" s="35">
        <f t="shared" si="816"/>
        <v>0</v>
      </c>
      <c r="O173" s="78">
        <f>O175+O176</f>
        <v>0</v>
      </c>
      <c r="P173" s="35">
        <f t="shared" si="817"/>
        <v>0</v>
      </c>
      <c r="Q173" s="35">
        <f>Q175+Q176</f>
        <v>0</v>
      </c>
      <c r="R173" s="35">
        <f t="shared" si="818"/>
        <v>0</v>
      </c>
      <c r="S173" s="35">
        <f>S175+S176</f>
        <v>0</v>
      </c>
      <c r="T173" s="35">
        <f t="shared" si="819"/>
        <v>0</v>
      </c>
      <c r="U173" s="35">
        <f>U175+U176</f>
        <v>0</v>
      </c>
      <c r="V173" s="35">
        <f t="shared" si="820"/>
        <v>0</v>
      </c>
      <c r="W173" s="35">
        <f>W175+W176</f>
        <v>0</v>
      </c>
      <c r="X173" s="35">
        <f t="shared" si="821"/>
        <v>0</v>
      </c>
      <c r="Y173" s="35">
        <f>Y175+Y176</f>
        <v>0</v>
      </c>
      <c r="Z173" s="35">
        <f t="shared" si="822"/>
        <v>0</v>
      </c>
      <c r="AA173" s="35">
        <f>AA175+AA176</f>
        <v>0</v>
      </c>
      <c r="AB173" s="35">
        <f t="shared" si="823"/>
        <v>0</v>
      </c>
      <c r="AC173" s="35">
        <f>AC175+AC176</f>
        <v>0</v>
      </c>
      <c r="AD173" s="35">
        <f t="shared" si="824"/>
        <v>0</v>
      </c>
      <c r="AE173" s="46">
        <f>AE175+AE176</f>
        <v>0</v>
      </c>
      <c r="AF173" s="35">
        <f t="shared" si="825"/>
        <v>0</v>
      </c>
      <c r="AG173" s="35">
        <f t="shared" ref="AG173:BE173" si="845">AG175+AG176</f>
        <v>187200.09999999998</v>
      </c>
      <c r="AH173" s="35">
        <f t="shared" ref="AH173:AJ173" si="846">AH175+AH176</f>
        <v>0</v>
      </c>
      <c r="AI173" s="35">
        <f t="shared" si="398"/>
        <v>187200.09999999998</v>
      </c>
      <c r="AJ173" s="35">
        <f t="shared" si="846"/>
        <v>0</v>
      </c>
      <c r="AK173" s="35">
        <f t="shared" si="826"/>
        <v>187200.09999999998</v>
      </c>
      <c r="AL173" s="35">
        <f t="shared" ref="AL173:AN173" si="847">AL175+AL176</f>
        <v>0</v>
      </c>
      <c r="AM173" s="35">
        <f t="shared" si="827"/>
        <v>187200.09999999998</v>
      </c>
      <c r="AN173" s="35">
        <f t="shared" si="847"/>
        <v>0</v>
      </c>
      <c r="AO173" s="35">
        <f t="shared" si="828"/>
        <v>187200.09999999998</v>
      </c>
      <c r="AP173" s="35">
        <f t="shared" ref="AP173:AR173" si="848">AP175+AP176</f>
        <v>0</v>
      </c>
      <c r="AQ173" s="35">
        <f t="shared" si="829"/>
        <v>187200.09999999998</v>
      </c>
      <c r="AR173" s="35">
        <f t="shared" si="848"/>
        <v>0</v>
      </c>
      <c r="AS173" s="35">
        <f t="shared" si="830"/>
        <v>187200.09999999998</v>
      </c>
      <c r="AT173" s="35">
        <f t="shared" ref="AT173:AV173" si="849">AT175+AT176</f>
        <v>-47019.841999999997</v>
      </c>
      <c r="AU173" s="35">
        <f t="shared" si="831"/>
        <v>140180.25799999997</v>
      </c>
      <c r="AV173" s="35">
        <f t="shared" si="849"/>
        <v>0</v>
      </c>
      <c r="AW173" s="35">
        <f t="shared" si="832"/>
        <v>140180.25799999997</v>
      </c>
      <c r="AX173" s="35">
        <f t="shared" ref="AX173:AZ173" si="850">AX175+AX176</f>
        <v>0</v>
      </c>
      <c r="AY173" s="35">
        <f t="shared" si="833"/>
        <v>140180.25799999997</v>
      </c>
      <c r="AZ173" s="35">
        <f t="shared" si="850"/>
        <v>0</v>
      </c>
      <c r="BA173" s="35">
        <f t="shared" si="834"/>
        <v>140180.25799999997</v>
      </c>
      <c r="BB173" s="46">
        <f t="shared" ref="BB173" si="851">BB175+BB176</f>
        <v>0</v>
      </c>
      <c r="BC173" s="35">
        <f t="shared" si="835"/>
        <v>140180.25799999997</v>
      </c>
      <c r="BD173" s="35">
        <f t="shared" si="845"/>
        <v>461481.8</v>
      </c>
      <c r="BE173" s="35">
        <f t="shared" si="845"/>
        <v>0</v>
      </c>
      <c r="BF173" s="35">
        <f t="shared" si="399"/>
        <v>461481.8</v>
      </c>
      <c r="BG173" s="35">
        <f t="shared" ref="BG173:BI173" si="852">BG175+BG176</f>
        <v>0</v>
      </c>
      <c r="BH173" s="35">
        <f t="shared" si="836"/>
        <v>461481.8</v>
      </c>
      <c r="BI173" s="35">
        <f t="shared" si="852"/>
        <v>0</v>
      </c>
      <c r="BJ173" s="35">
        <f t="shared" si="837"/>
        <v>461481.8</v>
      </c>
      <c r="BK173" s="35">
        <f t="shared" ref="BK173:BM173" si="853">BK175+BK176</f>
        <v>0</v>
      </c>
      <c r="BL173" s="35">
        <f t="shared" si="838"/>
        <v>461481.8</v>
      </c>
      <c r="BM173" s="35">
        <f t="shared" si="853"/>
        <v>0</v>
      </c>
      <c r="BN173" s="35">
        <f t="shared" si="839"/>
        <v>461481.8</v>
      </c>
      <c r="BO173" s="35">
        <f t="shared" ref="BO173:BQ173" si="854">BO175+BO176</f>
        <v>0</v>
      </c>
      <c r="BP173" s="35">
        <f t="shared" si="840"/>
        <v>461481.8</v>
      </c>
      <c r="BQ173" s="35">
        <f t="shared" si="854"/>
        <v>57769.2</v>
      </c>
      <c r="BR173" s="35">
        <f t="shared" si="841"/>
        <v>519251</v>
      </c>
      <c r="BS173" s="35">
        <f t="shared" ref="BS173:BU173" si="855">BS175+BS176</f>
        <v>0</v>
      </c>
      <c r="BT173" s="35">
        <f t="shared" si="842"/>
        <v>519251</v>
      </c>
      <c r="BU173" s="35">
        <f t="shared" si="855"/>
        <v>0</v>
      </c>
      <c r="BV173" s="35">
        <f t="shared" si="843"/>
        <v>519251</v>
      </c>
      <c r="BW173" s="46">
        <f t="shared" ref="BW173" si="856">BW175+BW176</f>
        <v>0</v>
      </c>
      <c r="BX173" s="35">
        <f t="shared" si="844"/>
        <v>519251</v>
      </c>
      <c r="BY173" s="29"/>
      <c r="CA173" s="11"/>
    </row>
    <row r="174" spans="1:79" x14ac:dyDescent="0.3">
      <c r="A174" s="1"/>
      <c r="B174" s="59" t="s">
        <v>5</v>
      </c>
      <c r="C174" s="6"/>
      <c r="D174" s="34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78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46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46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46"/>
      <c r="BX174" s="35"/>
      <c r="BY174" s="29"/>
      <c r="CA174" s="11"/>
    </row>
    <row r="175" spans="1:79" hidden="1" x14ac:dyDescent="0.3">
      <c r="A175" s="1"/>
      <c r="B175" s="5" t="s">
        <v>6</v>
      </c>
      <c r="C175" s="44"/>
      <c r="D175" s="34">
        <v>0</v>
      </c>
      <c r="E175" s="35"/>
      <c r="F175" s="35">
        <f t="shared" si="397"/>
        <v>0</v>
      </c>
      <c r="G175" s="35"/>
      <c r="H175" s="35">
        <f t="shared" ref="H175:H177" si="857">F175+G175</f>
        <v>0</v>
      </c>
      <c r="I175" s="35"/>
      <c r="J175" s="35">
        <f t="shared" ref="J175:J177" si="858">H175+I175</f>
        <v>0</v>
      </c>
      <c r="K175" s="35"/>
      <c r="L175" s="35">
        <f t="shared" ref="L175:L177" si="859">J175+K175</f>
        <v>0</v>
      </c>
      <c r="M175" s="35"/>
      <c r="N175" s="35">
        <f t="shared" ref="N175:N177" si="860">L175+M175</f>
        <v>0</v>
      </c>
      <c r="O175" s="78"/>
      <c r="P175" s="35">
        <f t="shared" ref="P175:P177" si="861">N175+O175</f>
        <v>0</v>
      </c>
      <c r="Q175" s="35"/>
      <c r="R175" s="35">
        <f t="shared" ref="R175:R177" si="862">P175+Q175</f>
        <v>0</v>
      </c>
      <c r="S175" s="35"/>
      <c r="T175" s="35">
        <f t="shared" ref="T175:T177" si="863">R175+S175</f>
        <v>0</v>
      </c>
      <c r="U175" s="35"/>
      <c r="V175" s="35">
        <f t="shared" ref="V175:V177" si="864">T175+U175</f>
        <v>0</v>
      </c>
      <c r="W175" s="35"/>
      <c r="X175" s="35">
        <f t="shared" ref="X175:X177" si="865">V175+W175</f>
        <v>0</v>
      </c>
      <c r="Y175" s="35"/>
      <c r="Z175" s="35">
        <f t="shared" ref="Z175:Z177" si="866">X175+Y175</f>
        <v>0</v>
      </c>
      <c r="AA175" s="35"/>
      <c r="AB175" s="35">
        <f t="shared" ref="AB175:AB177" si="867">Z175+AA175</f>
        <v>0</v>
      </c>
      <c r="AC175" s="35"/>
      <c r="AD175" s="35">
        <f t="shared" ref="AD175:AD177" si="868">AB175+AC175</f>
        <v>0</v>
      </c>
      <c r="AE175" s="46"/>
      <c r="AF175" s="35">
        <f t="shared" ref="AF175:AF177" si="869">AD175+AE175</f>
        <v>0</v>
      </c>
      <c r="AG175" s="35">
        <v>82902.599999999977</v>
      </c>
      <c r="AH175" s="35"/>
      <c r="AI175" s="35">
        <f t="shared" si="398"/>
        <v>82902.599999999977</v>
      </c>
      <c r="AJ175" s="35"/>
      <c r="AK175" s="35">
        <f t="shared" ref="AK175:AK177" si="870">AI175+AJ175</f>
        <v>82902.599999999977</v>
      </c>
      <c r="AL175" s="35"/>
      <c r="AM175" s="35">
        <f t="shared" ref="AM175:AM177" si="871">AK175+AL175</f>
        <v>82902.599999999977</v>
      </c>
      <c r="AN175" s="35"/>
      <c r="AO175" s="35">
        <f t="shared" ref="AO175:AO177" si="872">AM175+AN175</f>
        <v>82902.599999999977</v>
      </c>
      <c r="AP175" s="35"/>
      <c r="AQ175" s="35">
        <f t="shared" ref="AQ175:AQ177" si="873">AO175+AP175</f>
        <v>82902.599999999977</v>
      </c>
      <c r="AR175" s="35"/>
      <c r="AS175" s="35">
        <f t="shared" ref="AS175:AS177" si="874">AQ175+AR175</f>
        <v>82902.599999999977</v>
      </c>
      <c r="AT175" s="35">
        <v>-23039.741999999998</v>
      </c>
      <c r="AU175" s="35">
        <f t="shared" ref="AU175:AU177" si="875">AS175+AT175</f>
        <v>59862.857999999978</v>
      </c>
      <c r="AV175" s="35"/>
      <c r="AW175" s="35">
        <f t="shared" ref="AW175:AW177" si="876">AU175+AV175</f>
        <v>59862.857999999978</v>
      </c>
      <c r="AX175" s="35"/>
      <c r="AY175" s="35">
        <f t="shared" ref="AY175:AY177" si="877">AW175+AX175</f>
        <v>59862.857999999978</v>
      </c>
      <c r="AZ175" s="35"/>
      <c r="BA175" s="35">
        <f t="shared" ref="BA175:BA177" si="878">AY175+AZ175</f>
        <v>59862.857999999978</v>
      </c>
      <c r="BB175" s="46"/>
      <c r="BC175" s="35">
        <f t="shared" ref="BC175:BC177" si="879">BA175+BB175</f>
        <v>59862.857999999978</v>
      </c>
      <c r="BD175" s="35">
        <v>100000</v>
      </c>
      <c r="BE175" s="35"/>
      <c r="BF175" s="35">
        <f t="shared" si="399"/>
        <v>100000</v>
      </c>
      <c r="BG175" s="35"/>
      <c r="BH175" s="35">
        <f t="shared" ref="BH175:BH177" si="880">BF175+BG175</f>
        <v>100000</v>
      </c>
      <c r="BI175" s="35"/>
      <c r="BJ175" s="35">
        <f t="shared" ref="BJ175:BJ177" si="881">BH175+BI175</f>
        <v>100000</v>
      </c>
      <c r="BK175" s="35"/>
      <c r="BL175" s="35">
        <f t="shared" ref="BL175:BL177" si="882">BJ175+BK175</f>
        <v>100000</v>
      </c>
      <c r="BM175" s="35"/>
      <c r="BN175" s="35">
        <f t="shared" ref="BN175:BN177" si="883">BL175+BM175</f>
        <v>100000</v>
      </c>
      <c r="BO175" s="35"/>
      <c r="BP175" s="35">
        <f t="shared" ref="BP175:BP177" si="884">BN175+BO175</f>
        <v>100000</v>
      </c>
      <c r="BQ175" s="35">
        <v>33041.1</v>
      </c>
      <c r="BR175" s="35">
        <f t="shared" ref="BR175:BR177" si="885">BP175+BQ175</f>
        <v>133041.1</v>
      </c>
      <c r="BS175" s="35"/>
      <c r="BT175" s="35">
        <f t="shared" ref="BT175:BT177" si="886">BR175+BS175</f>
        <v>133041.1</v>
      </c>
      <c r="BU175" s="35"/>
      <c r="BV175" s="35">
        <f t="shared" ref="BV175:BV177" si="887">BT175+BU175</f>
        <v>133041.1</v>
      </c>
      <c r="BW175" s="46"/>
      <c r="BX175" s="35">
        <f t="shared" ref="BX175:BX177" si="888">BV175+BW175</f>
        <v>133041.1</v>
      </c>
      <c r="BY175" s="29" t="s">
        <v>272</v>
      </c>
      <c r="BZ175" s="23" t="s">
        <v>50</v>
      </c>
      <c r="CA175" s="11"/>
    </row>
    <row r="176" spans="1:79" x14ac:dyDescent="0.3">
      <c r="A176" s="1"/>
      <c r="B176" s="59" t="s">
        <v>20</v>
      </c>
      <c r="C176" s="60"/>
      <c r="D176" s="34">
        <v>0</v>
      </c>
      <c r="E176" s="35"/>
      <c r="F176" s="35">
        <f t="shared" si="397"/>
        <v>0</v>
      </c>
      <c r="G176" s="35"/>
      <c r="H176" s="35">
        <f t="shared" si="857"/>
        <v>0</v>
      </c>
      <c r="I176" s="35"/>
      <c r="J176" s="35">
        <f t="shared" si="858"/>
        <v>0</v>
      </c>
      <c r="K176" s="35"/>
      <c r="L176" s="35">
        <f t="shared" si="859"/>
        <v>0</v>
      </c>
      <c r="M176" s="35"/>
      <c r="N176" s="35">
        <f t="shared" si="860"/>
        <v>0</v>
      </c>
      <c r="O176" s="78"/>
      <c r="P176" s="35">
        <f t="shared" si="861"/>
        <v>0</v>
      </c>
      <c r="Q176" s="35"/>
      <c r="R176" s="35">
        <f t="shared" si="862"/>
        <v>0</v>
      </c>
      <c r="S176" s="35"/>
      <c r="T176" s="35">
        <f t="shared" si="863"/>
        <v>0</v>
      </c>
      <c r="U176" s="35"/>
      <c r="V176" s="35">
        <f t="shared" si="864"/>
        <v>0</v>
      </c>
      <c r="W176" s="35"/>
      <c r="X176" s="35">
        <f t="shared" si="865"/>
        <v>0</v>
      </c>
      <c r="Y176" s="35"/>
      <c r="Z176" s="35">
        <f t="shared" si="866"/>
        <v>0</v>
      </c>
      <c r="AA176" s="35"/>
      <c r="AB176" s="35">
        <f t="shared" si="867"/>
        <v>0</v>
      </c>
      <c r="AC176" s="35"/>
      <c r="AD176" s="35">
        <f t="shared" si="868"/>
        <v>0</v>
      </c>
      <c r="AE176" s="46"/>
      <c r="AF176" s="35">
        <f t="shared" si="869"/>
        <v>0</v>
      </c>
      <c r="AG176" s="35">
        <v>104297.5</v>
      </c>
      <c r="AH176" s="35"/>
      <c r="AI176" s="35">
        <f t="shared" si="398"/>
        <v>104297.5</v>
      </c>
      <c r="AJ176" s="35"/>
      <c r="AK176" s="35">
        <f t="shared" si="870"/>
        <v>104297.5</v>
      </c>
      <c r="AL176" s="35"/>
      <c r="AM176" s="35">
        <f t="shared" si="871"/>
        <v>104297.5</v>
      </c>
      <c r="AN176" s="35"/>
      <c r="AO176" s="35">
        <f t="shared" si="872"/>
        <v>104297.5</v>
      </c>
      <c r="AP176" s="35"/>
      <c r="AQ176" s="35">
        <f t="shared" si="873"/>
        <v>104297.5</v>
      </c>
      <c r="AR176" s="35"/>
      <c r="AS176" s="35">
        <f t="shared" si="874"/>
        <v>104297.5</v>
      </c>
      <c r="AT176" s="35">
        <v>-23980.1</v>
      </c>
      <c r="AU176" s="35">
        <f t="shared" si="875"/>
        <v>80317.399999999994</v>
      </c>
      <c r="AV176" s="35"/>
      <c r="AW176" s="35">
        <f t="shared" si="876"/>
        <v>80317.399999999994</v>
      </c>
      <c r="AX176" s="35"/>
      <c r="AY176" s="35">
        <f t="shared" si="877"/>
        <v>80317.399999999994</v>
      </c>
      <c r="AZ176" s="35"/>
      <c r="BA176" s="35">
        <f t="shared" si="878"/>
        <v>80317.399999999994</v>
      </c>
      <c r="BB176" s="46"/>
      <c r="BC176" s="35">
        <f t="shared" si="879"/>
        <v>80317.399999999994</v>
      </c>
      <c r="BD176" s="35">
        <v>361481.8</v>
      </c>
      <c r="BE176" s="35"/>
      <c r="BF176" s="35">
        <f t="shared" si="399"/>
        <v>361481.8</v>
      </c>
      <c r="BG176" s="35"/>
      <c r="BH176" s="35">
        <f t="shared" si="880"/>
        <v>361481.8</v>
      </c>
      <c r="BI176" s="35"/>
      <c r="BJ176" s="35">
        <f t="shared" si="881"/>
        <v>361481.8</v>
      </c>
      <c r="BK176" s="35"/>
      <c r="BL176" s="35">
        <f t="shared" si="882"/>
        <v>361481.8</v>
      </c>
      <c r="BM176" s="35"/>
      <c r="BN176" s="35">
        <f t="shared" si="883"/>
        <v>361481.8</v>
      </c>
      <c r="BO176" s="35"/>
      <c r="BP176" s="35">
        <f t="shared" si="884"/>
        <v>361481.8</v>
      </c>
      <c r="BQ176" s="35">
        <v>24728.1</v>
      </c>
      <c r="BR176" s="35">
        <f t="shared" si="885"/>
        <v>386209.89999999997</v>
      </c>
      <c r="BS176" s="35"/>
      <c r="BT176" s="35">
        <f t="shared" si="886"/>
        <v>386209.89999999997</v>
      </c>
      <c r="BU176" s="35"/>
      <c r="BV176" s="35">
        <f t="shared" si="887"/>
        <v>386209.89999999997</v>
      </c>
      <c r="BW176" s="46"/>
      <c r="BX176" s="35">
        <f t="shared" si="888"/>
        <v>386209.89999999997</v>
      </c>
      <c r="BY176" s="29" t="s">
        <v>279</v>
      </c>
      <c r="CA176" s="11"/>
    </row>
    <row r="177" spans="1:79" ht="56.25" x14ac:dyDescent="0.3">
      <c r="A177" s="1" t="s">
        <v>176</v>
      </c>
      <c r="B177" s="59" t="s">
        <v>118</v>
      </c>
      <c r="C177" s="60" t="s">
        <v>110</v>
      </c>
      <c r="D177" s="34">
        <f>D179+D180</f>
        <v>368198.39999999997</v>
      </c>
      <c r="E177" s="35">
        <f>E179+E180</f>
        <v>0</v>
      </c>
      <c r="F177" s="35">
        <f t="shared" si="397"/>
        <v>368198.39999999997</v>
      </c>
      <c r="G177" s="35">
        <f>G179+G180</f>
        <v>16885.599999999999</v>
      </c>
      <c r="H177" s="35">
        <f t="shared" si="857"/>
        <v>385083.99999999994</v>
      </c>
      <c r="I177" s="35">
        <f>I179+I180</f>
        <v>0</v>
      </c>
      <c r="J177" s="35">
        <f t="shared" si="858"/>
        <v>385083.99999999994</v>
      </c>
      <c r="K177" s="35">
        <f>K179+K180</f>
        <v>0</v>
      </c>
      <c r="L177" s="35">
        <f t="shared" si="859"/>
        <v>385083.99999999994</v>
      </c>
      <c r="M177" s="35">
        <f>M179+M180</f>
        <v>0</v>
      </c>
      <c r="N177" s="35">
        <f t="shared" si="860"/>
        <v>385083.99999999994</v>
      </c>
      <c r="O177" s="78">
        <f>O179+O180</f>
        <v>198236.696</v>
      </c>
      <c r="P177" s="35">
        <f t="shared" si="861"/>
        <v>583320.696</v>
      </c>
      <c r="Q177" s="35">
        <f>Q179+Q180</f>
        <v>0</v>
      </c>
      <c r="R177" s="35">
        <f t="shared" si="862"/>
        <v>583320.696</v>
      </c>
      <c r="S177" s="35">
        <f>S179+S180</f>
        <v>0</v>
      </c>
      <c r="T177" s="35">
        <f t="shared" si="863"/>
        <v>583320.696</v>
      </c>
      <c r="U177" s="35">
        <f>U179+U180</f>
        <v>0</v>
      </c>
      <c r="V177" s="35">
        <f t="shared" si="864"/>
        <v>583320.696</v>
      </c>
      <c r="W177" s="35">
        <f>W179+W180</f>
        <v>-142394.66500000001</v>
      </c>
      <c r="X177" s="35">
        <f t="shared" si="865"/>
        <v>440926.03099999996</v>
      </c>
      <c r="Y177" s="35">
        <f>Y179+Y180</f>
        <v>0</v>
      </c>
      <c r="Z177" s="35">
        <f t="shared" si="866"/>
        <v>440926.03099999996</v>
      </c>
      <c r="AA177" s="35">
        <f>AA179+AA180</f>
        <v>0</v>
      </c>
      <c r="AB177" s="35">
        <f t="shared" si="867"/>
        <v>440926.03099999996</v>
      </c>
      <c r="AC177" s="35">
        <f>AC179+AC180</f>
        <v>0</v>
      </c>
      <c r="AD177" s="35">
        <f t="shared" si="868"/>
        <v>440926.03099999996</v>
      </c>
      <c r="AE177" s="46">
        <f>AE179+AE180</f>
        <v>-35727.800000000003</v>
      </c>
      <c r="AF177" s="35">
        <f t="shared" si="869"/>
        <v>405198.23099999997</v>
      </c>
      <c r="AG177" s="35">
        <f t="shared" ref="AG177:BE177" si="889">AG179+AG180</f>
        <v>439063.3</v>
      </c>
      <c r="AH177" s="35">
        <f t="shared" ref="AH177:AJ177" si="890">AH179+AH180</f>
        <v>0</v>
      </c>
      <c r="AI177" s="35">
        <f t="shared" si="398"/>
        <v>439063.3</v>
      </c>
      <c r="AJ177" s="35">
        <f t="shared" si="890"/>
        <v>0</v>
      </c>
      <c r="AK177" s="35">
        <f t="shared" si="870"/>
        <v>439063.3</v>
      </c>
      <c r="AL177" s="35">
        <f t="shared" ref="AL177:AN177" si="891">AL179+AL180</f>
        <v>0</v>
      </c>
      <c r="AM177" s="35">
        <f t="shared" si="871"/>
        <v>439063.3</v>
      </c>
      <c r="AN177" s="35">
        <f t="shared" si="891"/>
        <v>0</v>
      </c>
      <c r="AO177" s="35">
        <f t="shared" si="872"/>
        <v>439063.3</v>
      </c>
      <c r="AP177" s="35">
        <f t="shared" ref="AP177:AR177" si="892">AP179+AP180</f>
        <v>-26250</v>
      </c>
      <c r="AQ177" s="35">
        <f t="shared" si="873"/>
        <v>412813.3</v>
      </c>
      <c r="AR177" s="35">
        <f t="shared" si="892"/>
        <v>0</v>
      </c>
      <c r="AS177" s="35">
        <f t="shared" si="874"/>
        <v>412813.3</v>
      </c>
      <c r="AT177" s="35">
        <f t="shared" ref="AT177:AV177" si="893">AT179+AT180</f>
        <v>0</v>
      </c>
      <c r="AU177" s="35">
        <f t="shared" si="875"/>
        <v>412813.3</v>
      </c>
      <c r="AV177" s="35">
        <f t="shared" si="893"/>
        <v>0</v>
      </c>
      <c r="AW177" s="35">
        <f t="shared" si="876"/>
        <v>412813.3</v>
      </c>
      <c r="AX177" s="35">
        <f t="shared" ref="AX177:AZ177" si="894">AX179+AX180</f>
        <v>0</v>
      </c>
      <c r="AY177" s="35">
        <f t="shared" si="877"/>
        <v>412813.3</v>
      </c>
      <c r="AZ177" s="35">
        <f t="shared" si="894"/>
        <v>0</v>
      </c>
      <c r="BA177" s="35">
        <f t="shared" si="878"/>
        <v>412813.3</v>
      </c>
      <c r="BB177" s="46">
        <f t="shared" ref="BB177" si="895">BB179+BB180</f>
        <v>35727.800000000003</v>
      </c>
      <c r="BC177" s="35">
        <f t="shared" si="879"/>
        <v>448541.1</v>
      </c>
      <c r="BD177" s="35">
        <f t="shared" si="889"/>
        <v>780860.5</v>
      </c>
      <c r="BE177" s="35">
        <f t="shared" si="889"/>
        <v>0</v>
      </c>
      <c r="BF177" s="35">
        <f t="shared" si="399"/>
        <v>780860.5</v>
      </c>
      <c r="BG177" s="35">
        <f t="shared" ref="BG177:BI177" si="896">BG179+BG180</f>
        <v>0</v>
      </c>
      <c r="BH177" s="35">
        <f t="shared" si="880"/>
        <v>780860.5</v>
      </c>
      <c r="BI177" s="35">
        <f t="shared" si="896"/>
        <v>0</v>
      </c>
      <c r="BJ177" s="35">
        <f t="shared" si="881"/>
        <v>780860.5</v>
      </c>
      <c r="BK177" s="35">
        <f t="shared" ref="BK177:BM177" si="897">BK179+BK180</f>
        <v>0</v>
      </c>
      <c r="BL177" s="35">
        <f t="shared" si="882"/>
        <v>780860.5</v>
      </c>
      <c r="BM177" s="35">
        <f t="shared" si="897"/>
        <v>70483.820999999996</v>
      </c>
      <c r="BN177" s="35">
        <f t="shared" si="883"/>
        <v>851344.321</v>
      </c>
      <c r="BO177" s="35">
        <f t="shared" ref="BO177:BQ177" si="898">BO179+BO180</f>
        <v>0</v>
      </c>
      <c r="BP177" s="35">
        <f t="shared" si="884"/>
        <v>851344.321</v>
      </c>
      <c r="BQ177" s="35">
        <f t="shared" si="898"/>
        <v>-2281.1520000000019</v>
      </c>
      <c r="BR177" s="35">
        <f t="shared" si="885"/>
        <v>849063.16899999999</v>
      </c>
      <c r="BS177" s="35">
        <f t="shared" ref="BS177:BU177" si="899">BS179+BS180</f>
        <v>0</v>
      </c>
      <c r="BT177" s="35">
        <f t="shared" si="886"/>
        <v>849063.16899999999</v>
      </c>
      <c r="BU177" s="35">
        <f t="shared" si="899"/>
        <v>0</v>
      </c>
      <c r="BV177" s="35">
        <f t="shared" si="887"/>
        <v>849063.16899999999</v>
      </c>
      <c r="BW177" s="46">
        <f t="shared" ref="BW177" si="900">BW179+BW180</f>
        <v>0</v>
      </c>
      <c r="BX177" s="35">
        <f t="shared" si="888"/>
        <v>849063.16899999999</v>
      </c>
      <c r="BY177" s="29"/>
      <c r="CA177" s="11"/>
    </row>
    <row r="178" spans="1:79" x14ac:dyDescent="0.3">
      <c r="A178" s="1"/>
      <c r="B178" s="59" t="s">
        <v>5</v>
      </c>
      <c r="C178" s="6"/>
      <c r="D178" s="34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78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46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46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46"/>
      <c r="BX178" s="35"/>
      <c r="BY178" s="29"/>
      <c r="CA178" s="11"/>
    </row>
    <row r="179" spans="1:79" hidden="1" x14ac:dyDescent="0.3">
      <c r="A179" s="1"/>
      <c r="B179" s="5" t="s">
        <v>6</v>
      </c>
      <c r="C179" s="10"/>
      <c r="D179" s="34">
        <v>222989.79999999996</v>
      </c>
      <c r="E179" s="35"/>
      <c r="F179" s="35">
        <f t="shared" si="397"/>
        <v>222989.79999999996</v>
      </c>
      <c r="G179" s="35">
        <f>5305+11580.6</f>
        <v>16885.599999999999</v>
      </c>
      <c r="H179" s="35">
        <f t="shared" ref="H179:H182" si="901">F179+G179</f>
        <v>239875.39999999997</v>
      </c>
      <c r="I179" s="35"/>
      <c r="J179" s="35">
        <f t="shared" ref="J179:J182" si="902">H179+I179</f>
        <v>239875.39999999997</v>
      </c>
      <c r="K179" s="35"/>
      <c r="L179" s="35">
        <f t="shared" ref="L179:L182" si="903">J179+K179</f>
        <v>239875.39999999997</v>
      </c>
      <c r="M179" s="35"/>
      <c r="N179" s="35">
        <f t="shared" ref="N179:N182" si="904">L179+M179</f>
        <v>239875.39999999997</v>
      </c>
      <c r="O179" s="78">
        <f>42130.217-44233.821</f>
        <v>-2103.6040000000066</v>
      </c>
      <c r="P179" s="35">
        <f t="shared" ref="P179:P182" si="905">N179+O179</f>
        <v>237771.79599999997</v>
      </c>
      <c r="Q179" s="35"/>
      <c r="R179" s="35">
        <f t="shared" ref="R179:R182" si="906">P179+Q179</f>
        <v>237771.79599999997</v>
      </c>
      <c r="S179" s="35"/>
      <c r="T179" s="35">
        <f t="shared" ref="T179:T182" si="907">R179+S179</f>
        <v>237771.79599999997</v>
      </c>
      <c r="U179" s="35"/>
      <c r="V179" s="35">
        <f t="shared" ref="V179:V182" si="908">T179+U179</f>
        <v>237771.79599999997</v>
      </c>
      <c r="W179" s="35">
        <f>-100264.448-42130.217</f>
        <v>-142394.66500000001</v>
      </c>
      <c r="X179" s="35">
        <f t="shared" ref="X179:X182" si="909">V179+W179</f>
        <v>95377.130999999965</v>
      </c>
      <c r="Y179" s="35"/>
      <c r="Z179" s="35">
        <f t="shared" ref="Z179:Z182" si="910">X179+Y179</f>
        <v>95377.130999999965</v>
      </c>
      <c r="AA179" s="35"/>
      <c r="AB179" s="35">
        <f t="shared" ref="AB179:AB182" si="911">Z179+AA179</f>
        <v>95377.130999999965</v>
      </c>
      <c r="AC179" s="35"/>
      <c r="AD179" s="35">
        <f t="shared" ref="AD179:AD182" si="912">AB179+AC179</f>
        <v>95377.130999999965</v>
      </c>
      <c r="AE179" s="46"/>
      <c r="AF179" s="35">
        <f t="shared" ref="AF179:AF182" si="913">AD179+AE179</f>
        <v>95377.130999999965</v>
      </c>
      <c r="AG179" s="35">
        <v>109765.79999999999</v>
      </c>
      <c r="AH179" s="35"/>
      <c r="AI179" s="35">
        <f t="shared" si="398"/>
        <v>109765.79999999999</v>
      </c>
      <c r="AJ179" s="35"/>
      <c r="AK179" s="35">
        <f t="shared" ref="AK179:AK182" si="914">AI179+AJ179</f>
        <v>109765.79999999999</v>
      </c>
      <c r="AL179" s="35"/>
      <c r="AM179" s="35">
        <f t="shared" ref="AM179:AM182" si="915">AK179+AL179</f>
        <v>109765.79999999999</v>
      </c>
      <c r="AN179" s="35"/>
      <c r="AO179" s="35">
        <f t="shared" ref="AO179:AO182" si="916">AM179+AN179</f>
        <v>109765.79999999999</v>
      </c>
      <c r="AP179" s="35">
        <v>-26250</v>
      </c>
      <c r="AQ179" s="35">
        <f t="shared" ref="AQ179:AQ182" si="917">AO179+AP179</f>
        <v>83515.799999999988</v>
      </c>
      <c r="AR179" s="35"/>
      <c r="AS179" s="35">
        <f t="shared" ref="AS179:AS182" si="918">AQ179+AR179</f>
        <v>83515.799999999988</v>
      </c>
      <c r="AT179" s="35"/>
      <c r="AU179" s="35">
        <f t="shared" ref="AU179:AU182" si="919">AS179+AT179</f>
        <v>83515.799999999988</v>
      </c>
      <c r="AV179" s="35"/>
      <c r="AW179" s="35">
        <f t="shared" ref="AW179:AW182" si="920">AU179+AV179</f>
        <v>83515.799999999988</v>
      </c>
      <c r="AX179" s="35"/>
      <c r="AY179" s="35">
        <f t="shared" ref="AY179:AY182" si="921">AW179+AX179</f>
        <v>83515.799999999988</v>
      </c>
      <c r="AZ179" s="35"/>
      <c r="BA179" s="35">
        <f t="shared" ref="BA179:BA182" si="922">AY179+AZ179</f>
        <v>83515.799999999988</v>
      </c>
      <c r="BB179" s="46"/>
      <c r="BC179" s="35">
        <f t="shared" ref="BC179:BC182" si="923">BA179+BB179</f>
        <v>83515.799999999988</v>
      </c>
      <c r="BD179" s="35">
        <v>195215.1</v>
      </c>
      <c r="BE179" s="35"/>
      <c r="BF179" s="35">
        <f t="shared" si="399"/>
        <v>195215.1</v>
      </c>
      <c r="BG179" s="35"/>
      <c r="BH179" s="35">
        <f t="shared" ref="BH179:BH182" si="924">BF179+BG179</f>
        <v>195215.1</v>
      </c>
      <c r="BI179" s="35"/>
      <c r="BJ179" s="35">
        <f t="shared" ref="BJ179:BJ182" si="925">BH179+BI179</f>
        <v>195215.1</v>
      </c>
      <c r="BK179" s="35"/>
      <c r="BL179" s="35">
        <f t="shared" ref="BL179:BL182" si="926">BJ179+BK179</f>
        <v>195215.1</v>
      </c>
      <c r="BM179" s="35">
        <v>70483.820999999996</v>
      </c>
      <c r="BN179" s="35">
        <f t="shared" ref="BN179:BN182" si="927">BL179+BM179</f>
        <v>265698.92099999997</v>
      </c>
      <c r="BO179" s="35"/>
      <c r="BP179" s="35">
        <f t="shared" ref="BP179:BP182" si="928">BN179+BO179</f>
        <v>265698.92099999997</v>
      </c>
      <c r="BQ179" s="35">
        <v>100264.448</v>
      </c>
      <c r="BR179" s="35">
        <f t="shared" ref="BR179:BR182" si="929">BP179+BQ179</f>
        <v>365963.36899999995</v>
      </c>
      <c r="BS179" s="35"/>
      <c r="BT179" s="35">
        <f t="shared" ref="BT179:BT182" si="930">BR179+BS179</f>
        <v>365963.36899999995</v>
      </c>
      <c r="BU179" s="35"/>
      <c r="BV179" s="35">
        <f t="shared" ref="BV179:BV182" si="931">BT179+BU179</f>
        <v>365963.36899999995</v>
      </c>
      <c r="BW179" s="46"/>
      <c r="BX179" s="35">
        <f t="shared" ref="BX179:BX182" si="932">BV179+BW179</f>
        <v>365963.36899999995</v>
      </c>
      <c r="BY179" s="29" t="s">
        <v>273</v>
      </c>
      <c r="BZ179" s="23" t="s">
        <v>50</v>
      </c>
      <c r="CA179" s="11"/>
    </row>
    <row r="180" spans="1:79" x14ac:dyDescent="0.3">
      <c r="A180" s="1"/>
      <c r="B180" s="59" t="s">
        <v>20</v>
      </c>
      <c r="C180" s="2"/>
      <c r="D180" s="34">
        <v>145208.6</v>
      </c>
      <c r="E180" s="35"/>
      <c r="F180" s="35">
        <f t="shared" si="397"/>
        <v>145208.6</v>
      </c>
      <c r="G180" s="35"/>
      <c r="H180" s="35">
        <f t="shared" si="901"/>
        <v>145208.6</v>
      </c>
      <c r="I180" s="35"/>
      <c r="J180" s="35">
        <f t="shared" si="902"/>
        <v>145208.6</v>
      </c>
      <c r="K180" s="35"/>
      <c r="L180" s="35">
        <f t="shared" si="903"/>
        <v>145208.6</v>
      </c>
      <c r="M180" s="35"/>
      <c r="N180" s="35">
        <f t="shared" si="904"/>
        <v>145208.6</v>
      </c>
      <c r="O180" s="78">
        <v>200340.3</v>
      </c>
      <c r="P180" s="35">
        <f t="shared" si="905"/>
        <v>345548.9</v>
      </c>
      <c r="Q180" s="35"/>
      <c r="R180" s="35">
        <f t="shared" si="906"/>
        <v>345548.9</v>
      </c>
      <c r="S180" s="35"/>
      <c r="T180" s="35">
        <f t="shared" si="907"/>
        <v>345548.9</v>
      </c>
      <c r="U180" s="35"/>
      <c r="V180" s="35">
        <f t="shared" si="908"/>
        <v>345548.9</v>
      </c>
      <c r="W180" s="35"/>
      <c r="X180" s="35">
        <f t="shared" si="909"/>
        <v>345548.9</v>
      </c>
      <c r="Y180" s="35"/>
      <c r="Z180" s="35">
        <f t="shared" si="910"/>
        <v>345548.9</v>
      </c>
      <c r="AA180" s="35"/>
      <c r="AB180" s="35">
        <f t="shared" si="911"/>
        <v>345548.9</v>
      </c>
      <c r="AC180" s="35"/>
      <c r="AD180" s="35">
        <f t="shared" si="912"/>
        <v>345548.9</v>
      </c>
      <c r="AE180" s="46">
        <v>-35727.800000000003</v>
      </c>
      <c r="AF180" s="35">
        <f t="shared" si="913"/>
        <v>309821.10000000003</v>
      </c>
      <c r="AG180" s="35">
        <v>329297.5</v>
      </c>
      <c r="AH180" s="35"/>
      <c r="AI180" s="35">
        <f t="shared" si="398"/>
        <v>329297.5</v>
      </c>
      <c r="AJ180" s="35"/>
      <c r="AK180" s="35">
        <f t="shared" si="914"/>
        <v>329297.5</v>
      </c>
      <c r="AL180" s="35"/>
      <c r="AM180" s="35">
        <f t="shared" si="915"/>
        <v>329297.5</v>
      </c>
      <c r="AN180" s="35"/>
      <c r="AO180" s="35">
        <f t="shared" si="916"/>
        <v>329297.5</v>
      </c>
      <c r="AP180" s="35"/>
      <c r="AQ180" s="35">
        <f t="shared" si="917"/>
        <v>329297.5</v>
      </c>
      <c r="AR180" s="35"/>
      <c r="AS180" s="35">
        <f t="shared" si="918"/>
        <v>329297.5</v>
      </c>
      <c r="AT180" s="35"/>
      <c r="AU180" s="35">
        <f t="shared" si="919"/>
        <v>329297.5</v>
      </c>
      <c r="AV180" s="35"/>
      <c r="AW180" s="35">
        <f t="shared" si="920"/>
        <v>329297.5</v>
      </c>
      <c r="AX180" s="35"/>
      <c r="AY180" s="35">
        <f t="shared" si="921"/>
        <v>329297.5</v>
      </c>
      <c r="AZ180" s="35"/>
      <c r="BA180" s="35">
        <f t="shared" si="922"/>
        <v>329297.5</v>
      </c>
      <c r="BB180" s="46">
        <v>35727.800000000003</v>
      </c>
      <c r="BC180" s="35">
        <f t="shared" si="923"/>
        <v>365025.3</v>
      </c>
      <c r="BD180" s="35">
        <v>585645.4</v>
      </c>
      <c r="BE180" s="35"/>
      <c r="BF180" s="35">
        <f t="shared" si="399"/>
        <v>585645.4</v>
      </c>
      <c r="BG180" s="35"/>
      <c r="BH180" s="35">
        <f t="shared" si="924"/>
        <v>585645.4</v>
      </c>
      <c r="BI180" s="35"/>
      <c r="BJ180" s="35">
        <f t="shared" si="925"/>
        <v>585645.4</v>
      </c>
      <c r="BK180" s="35"/>
      <c r="BL180" s="35">
        <f t="shared" si="926"/>
        <v>585645.4</v>
      </c>
      <c r="BM180" s="35"/>
      <c r="BN180" s="35">
        <f t="shared" si="927"/>
        <v>585645.4</v>
      </c>
      <c r="BO180" s="35"/>
      <c r="BP180" s="35">
        <f t="shared" si="928"/>
        <v>585645.4</v>
      </c>
      <c r="BQ180" s="35">
        <v>-102545.60000000001</v>
      </c>
      <c r="BR180" s="35">
        <f t="shared" si="929"/>
        <v>483099.80000000005</v>
      </c>
      <c r="BS180" s="35"/>
      <c r="BT180" s="35">
        <f t="shared" si="930"/>
        <v>483099.80000000005</v>
      </c>
      <c r="BU180" s="35"/>
      <c r="BV180" s="35">
        <f t="shared" si="931"/>
        <v>483099.80000000005</v>
      </c>
      <c r="BW180" s="46"/>
      <c r="BX180" s="35">
        <f t="shared" si="932"/>
        <v>483099.80000000005</v>
      </c>
      <c r="BY180" s="29" t="s">
        <v>279</v>
      </c>
      <c r="CA180" s="11"/>
    </row>
    <row r="181" spans="1:79" ht="56.25" x14ac:dyDescent="0.3">
      <c r="A181" s="1" t="s">
        <v>177</v>
      </c>
      <c r="B181" s="59" t="s">
        <v>119</v>
      </c>
      <c r="C181" s="10" t="s">
        <v>110</v>
      </c>
      <c r="D181" s="34">
        <v>21398.400000000001</v>
      </c>
      <c r="E181" s="35"/>
      <c r="F181" s="35">
        <f t="shared" si="397"/>
        <v>21398.400000000001</v>
      </c>
      <c r="G181" s="35"/>
      <c r="H181" s="35">
        <f t="shared" si="901"/>
        <v>21398.400000000001</v>
      </c>
      <c r="I181" s="35"/>
      <c r="J181" s="35">
        <f t="shared" si="902"/>
        <v>21398.400000000001</v>
      </c>
      <c r="K181" s="35"/>
      <c r="L181" s="35">
        <f t="shared" si="903"/>
        <v>21398.400000000001</v>
      </c>
      <c r="M181" s="35"/>
      <c r="N181" s="35">
        <f t="shared" si="904"/>
        <v>21398.400000000001</v>
      </c>
      <c r="O181" s="78"/>
      <c r="P181" s="35">
        <f t="shared" si="905"/>
        <v>21398.400000000001</v>
      </c>
      <c r="Q181" s="35"/>
      <c r="R181" s="35">
        <f t="shared" si="906"/>
        <v>21398.400000000001</v>
      </c>
      <c r="S181" s="35"/>
      <c r="T181" s="35">
        <f t="shared" si="907"/>
        <v>21398.400000000001</v>
      </c>
      <c r="U181" s="35"/>
      <c r="V181" s="35">
        <f t="shared" si="908"/>
        <v>21398.400000000001</v>
      </c>
      <c r="W181" s="35"/>
      <c r="X181" s="35">
        <f t="shared" si="909"/>
        <v>21398.400000000001</v>
      </c>
      <c r="Y181" s="35"/>
      <c r="Z181" s="35">
        <f t="shared" si="910"/>
        <v>21398.400000000001</v>
      </c>
      <c r="AA181" s="35"/>
      <c r="AB181" s="35">
        <f t="shared" si="911"/>
        <v>21398.400000000001</v>
      </c>
      <c r="AC181" s="35"/>
      <c r="AD181" s="35">
        <f t="shared" si="912"/>
        <v>21398.400000000001</v>
      </c>
      <c r="AE181" s="46"/>
      <c r="AF181" s="35">
        <f t="shared" si="913"/>
        <v>21398.400000000001</v>
      </c>
      <c r="AG181" s="35">
        <v>0</v>
      </c>
      <c r="AH181" s="35"/>
      <c r="AI181" s="35">
        <f t="shared" si="398"/>
        <v>0</v>
      </c>
      <c r="AJ181" s="35"/>
      <c r="AK181" s="35">
        <f t="shared" si="914"/>
        <v>0</v>
      </c>
      <c r="AL181" s="35"/>
      <c r="AM181" s="35">
        <f t="shared" si="915"/>
        <v>0</v>
      </c>
      <c r="AN181" s="35"/>
      <c r="AO181" s="35">
        <f t="shared" si="916"/>
        <v>0</v>
      </c>
      <c r="AP181" s="35"/>
      <c r="AQ181" s="35">
        <f t="shared" si="917"/>
        <v>0</v>
      </c>
      <c r="AR181" s="35"/>
      <c r="AS181" s="35">
        <f t="shared" si="918"/>
        <v>0</v>
      </c>
      <c r="AT181" s="35"/>
      <c r="AU181" s="35">
        <f t="shared" si="919"/>
        <v>0</v>
      </c>
      <c r="AV181" s="35"/>
      <c r="AW181" s="35">
        <f t="shared" si="920"/>
        <v>0</v>
      </c>
      <c r="AX181" s="35"/>
      <c r="AY181" s="35">
        <f t="shared" si="921"/>
        <v>0</v>
      </c>
      <c r="AZ181" s="35"/>
      <c r="BA181" s="35">
        <f t="shared" si="922"/>
        <v>0</v>
      </c>
      <c r="BB181" s="46"/>
      <c r="BC181" s="35">
        <f t="shared" si="923"/>
        <v>0</v>
      </c>
      <c r="BD181" s="35">
        <v>0</v>
      </c>
      <c r="BE181" s="35"/>
      <c r="BF181" s="35">
        <f t="shared" si="399"/>
        <v>0</v>
      </c>
      <c r="BG181" s="35"/>
      <c r="BH181" s="35">
        <f t="shared" si="924"/>
        <v>0</v>
      </c>
      <c r="BI181" s="35"/>
      <c r="BJ181" s="35">
        <f t="shared" si="925"/>
        <v>0</v>
      </c>
      <c r="BK181" s="35"/>
      <c r="BL181" s="35">
        <f t="shared" si="926"/>
        <v>0</v>
      </c>
      <c r="BM181" s="35"/>
      <c r="BN181" s="35">
        <f t="shared" si="927"/>
        <v>0</v>
      </c>
      <c r="BO181" s="35"/>
      <c r="BP181" s="35">
        <f t="shared" si="928"/>
        <v>0</v>
      </c>
      <c r="BQ181" s="35"/>
      <c r="BR181" s="35">
        <f t="shared" si="929"/>
        <v>0</v>
      </c>
      <c r="BS181" s="35"/>
      <c r="BT181" s="35">
        <f t="shared" si="930"/>
        <v>0</v>
      </c>
      <c r="BU181" s="35"/>
      <c r="BV181" s="35">
        <f t="shared" si="931"/>
        <v>0</v>
      </c>
      <c r="BW181" s="46"/>
      <c r="BX181" s="35">
        <f t="shared" si="932"/>
        <v>0</v>
      </c>
      <c r="BY181" s="29" t="s">
        <v>274</v>
      </c>
      <c r="CA181" s="11"/>
    </row>
    <row r="182" spans="1:79" ht="56.25" x14ac:dyDescent="0.3">
      <c r="A182" s="1" t="s">
        <v>178</v>
      </c>
      <c r="B182" s="59" t="s">
        <v>120</v>
      </c>
      <c r="C182" s="6" t="s">
        <v>110</v>
      </c>
      <c r="D182" s="34">
        <f>D184+D185</f>
        <v>35000</v>
      </c>
      <c r="E182" s="35">
        <f>E184+E185</f>
        <v>0</v>
      </c>
      <c r="F182" s="35">
        <f t="shared" si="397"/>
        <v>35000</v>
      </c>
      <c r="G182" s="35">
        <f>G184+G185</f>
        <v>0</v>
      </c>
      <c r="H182" s="35">
        <f t="shared" si="901"/>
        <v>35000</v>
      </c>
      <c r="I182" s="35">
        <f>I184+I185</f>
        <v>0</v>
      </c>
      <c r="J182" s="35">
        <f t="shared" si="902"/>
        <v>35000</v>
      </c>
      <c r="K182" s="35">
        <f>K184+K185</f>
        <v>0</v>
      </c>
      <c r="L182" s="35">
        <f t="shared" si="903"/>
        <v>35000</v>
      </c>
      <c r="M182" s="35">
        <f>M184+M185</f>
        <v>0</v>
      </c>
      <c r="N182" s="35">
        <f t="shared" si="904"/>
        <v>35000</v>
      </c>
      <c r="O182" s="78">
        <f>O184+O185</f>
        <v>0</v>
      </c>
      <c r="P182" s="35">
        <f t="shared" si="905"/>
        <v>35000</v>
      </c>
      <c r="Q182" s="35">
        <f>Q184+Q185</f>
        <v>0</v>
      </c>
      <c r="R182" s="35">
        <f t="shared" si="906"/>
        <v>35000</v>
      </c>
      <c r="S182" s="35">
        <f>S184+S185</f>
        <v>0</v>
      </c>
      <c r="T182" s="35">
        <f t="shared" si="907"/>
        <v>35000</v>
      </c>
      <c r="U182" s="35">
        <f>U184+U185</f>
        <v>0</v>
      </c>
      <c r="V182" s="35">
        <f t="shared" si="908"/>
        <v>35000</v>
      </c>
      <c r="W182" s="35">
        <f>W184+W185</f>
        <v>0</v>
      </c>
      <c r="X182" s="35">
        <f t="shared" si="909"/>
        <v>35000</v>
      </c>
      <c r="Y182" s="35">
        <f>Y184+Y185</f>
        <v>0</v>
      </c>
      <c r="Z182" s="35">
        <f t="shared" si="910"/>
        <v>35000</v>
      </c>
      <c r="AA182" s="35">
        <f>AA184+AA185</f>
        <v>0</v>
      </c>
      <c r="AB182" s="35">
        <f t="shared" si="911"/>
        <v>35000</v>
      </c>
      <c r="AC182" s="35">
        <f>AC184+AC185</f>
        <v>0</v>
      </c>
      <c r="AD182" s="35">
        <f t="shared" si="912"/>
        <v>35000</v>
      </c>
      <c r="AE182" s="46">
        <f>AE184+AE185</f>
        <v>0</v>
      </c>
      <c r="AF182" s="35">
        <f t="shared" si="913"/>
        <v>35000</v>
      </c>
      <c r="AG182" s="35">
        <f t="shared" ref="AG182:BE182" si="933">AG184+AG185</f>
        <v>105000</v>
      </c>
      <c r="AH182" s="35">
        <f t="shared" ref="AH182:AJ182" si="934">AH184+AH185</f>
        <v>0</v>
      </c>
      <c r="AI182" s="35">
        <f t="shared" si="398"/>
        <v>105000</v>
      </c>
      <c r="AJ182" s="35">
        <f t="shared" si="934"/>
        <v>0</v>
      </c>
      <c r="AK182" s="35">
        <f t="shared" si="914"/>
        <v>105000</v>
      </c>
      <c r="AL182" s="35">
        <f t="shared" ref="AL182:AN182" si="935">AL184+AL185</f>
        <v>0</v>
      </c>
      <c r="AM182" s="35">
        <f t="shared" si="915"/>
        <v>105000</v>
      </c>
      <c r="AN182" s="35">
        <f t="shared" si="935"/>
        <v>0</v>
      </c>
      <c r="AO182" s="35">
        <f t="shared" si="916"/>
        <v>105000</v>
      </c>
      <c r="AP182" s="35">
        <f t="shared" ref="AP182:AR182" si="936">AP184+AP185</f>
        <v>0</v>
      </c>
      <c r="AQ182" s="35">
        <f t="shared" si="917"/>
        <v>105000</v>
      </c>
      <c r="AR182" s="35">
        <f t="shared" si="936"/>
        <v>0</v>
      </c>
      <c r="AS182" s="35">
        <f t="shared" si="918"/>
        <v>105000</v>
      </c>
      <c r="AT182" s="35">
        <f t="shared" ref="AT182:AV182" si="937">AT184+AT185</f>
        <v>0</v>
      </c>
      <c r="AU182" s="35">
        <f t="shared" si="919"/>
        <v>105000</v>
      </c>
      <c r="AV182" s="35">
        <f t="shared" si="937"/>
        <v>0</v>
      </c>
      <c r="AW182" s="35">
        <f t="shared" si="920"/>
        <v>105000</v>
      </c>
      <c r="AX182" s="35">
        <f t="shared" ref="AX182:AZ182" si="938">AX184+AX185</f>
        <v>0</v>
      </c>
      <c r="AY182" s="35">
        <f t="shared" si="921"/>
        <v>105000</v>
      </c>
      <c r="AZ182" s="35">
        <f t="shared" si="938"/>
        <v>0</v>
      </c>
      <c r="BA182" s="35">
        <f t="shared" si="922"/>
        <v>105000</v>
      </c>
      <c r="BB182" s="46">
        <f t="shared" ref="BB182" si="939">BB184+BB185</f>
        <v>47278.85</v>
      </c>
      <c r="BC182" s="35">
        <f t="shared" si="923"/>
        <v>152278.85</v>
      </c>
      <c r="BD182" s="35">
        <f t="shared" si="933"/>
        <v>105000</v>
      </c>
      <c r="BE182" s="35">
        <f t="shared" si="933"/>
        <v>0</v>
      </c>
      <c r="BF182" s="35">
        <f t="shared" si="399"/>
        <v>105000</v>
      </c>
      <c r="BG182" s="35">
        <f t="shared" ref="BG182:BI182" si="940">BG184+BG185</f>
        <v>0</v>
      </c>
      <c r="BH182" s="35">
        <f t="shared" si="924"/>
        <v>105000</v>
      </c>
      <c r="BI182" s="35">
        <f t="shared" si="940"/>
        <v>0</v>
      </c>
      <c r="BJ182" s="35">
        <f t="shared" si="925"/>
        <v>105000</v>
      </c>
      <c r="BK182" s="35">
        <f t="shared" ref="BK182:BM182" si="941">BK184+BK185</f>
        <v>0</v>
      </c>
      <c r="BL182" s="35">
        <f t="shared" si="926"/>
        <v>105000</v>
      </c>
      <c r="BM182" s="35">
        <f t="shared" si="941"/>
        <v>0</v>
      </c>
      <c r="BN182" s="35">
        <f t="shared" si="927"/>
        <v>105000</v>
      </c>
      <c r="BO182" s="35">
        <f t="shared" ref="BO182:BQ182" si="942">BO184+BO185</f>
        <v>0</v>
      </c>
      <c r="BP182" s="35">
        <f t="shared" si="928"/>
        <v>105000</v>
      </c>
      <c r="BQ182" s="35">
        <f t="shared" si="942"/>
        <v>0</v>
      </c>
      <c r="BR182" s="35">
        <f t="shared" si="929"/>
        <v>105000</v>
      </c>
      <c r="BS182" s="35">
        <f t="shared" ref="BS182:BU182" si="943">BS184+BS185</f>
        <v>0</v>
      </c>
      <c r="BT182" s="35">
        <f t="shared" si="930"/>
        <v>105000</v>
      </c>
      <c r="BU182" s="35">
        <f t="shared" si="943"/>
        <v>0</v>
      </c>
      <c r="BV182" s="35">
        <f t="shared" si="931"/>
        <v>105000</v>
      </c>
      <c r="BW182" s="46">
        <f t="shared" ref="BW182" si="944">BW184+BW185</f>
        <v>0</v>
      </c>
      <c r="BX182" s="35">
        <f t="shared" si="932"/>
        <v>105000</v>
      </c>
      <c r="BY182" s="29"/>
      <c r="CA182" s="11"/>
    </row>
    <row r="183" spans="1:79" x14ac:dyDescent="0.3">
      <c r="A183" s="1"/>
      <c r="B183" s="59" t="s">
        <v>5</v>
      </c>
      <c r="C183" s="10"/>
      <c r="D183" s="34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78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46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46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46"/>
      <c r="BX183" s="35"/>
      <c r="BY183" s="29"/>
      <c r="CA183" s="11"/>
    </row>
    <row r="184" spans="1:79" hidden="1" x14ac:dyDescent="0.3">
      <c r="A184" s="1"/>
      <c r="B184" s="5" t="s">
        <v>6</v>
      </c>
      <c r="C184" s="2"/>
      <c r="D184" s="34">
        <v>26250</v>
      </c>
      <c r="E184" s="35"/>
      <c r="F184" s="35">
        <f t="shared" ref="F184:F266" si="945">D184+E184</f>
        <v>26250</v>
      </c>
      <c r="G184" s="35"/>
      <c r="H184" s="35">
        <f t="shared" ref="H184:H186" si="946">F184+G184</f>
        <v>26250</v>
      </c>
      <c r="I184" s="35"/>
      <c r="J184" s="35">
        <f t="shared" ref="J184:J186" si="947">H184+I184</f>
        <v>26250</v>
      </c>
      <c r="K184" s="35"/>
      <c r="L184" s="35">
        <f t="shared" ref="L184:L186" si="948">J184+K184</f>
        <v>26250</v>
      </c>
      <c r="M184" s="35"/>
      <c r="N184" s="35">
        <f t="shared" ref="N184:N186" si="949">L184+M184</f>
        <v>26250</v>
      </c>
      <c r="O184" s="78"/>
      <c r="P184" s="35">
        <f t="shared" ref="P184:P186" si="950">N184+O184</f>
        <v>26250</v>
      </c>
      <c r="Q184" s="35"/>
      <c r="R184" s="35">
        <f t="shared" ref="R184:R186" si="951">P184+Q184</f>
        <v>26250</v>
      </c>
      <c r="S184" s="35"/>
      <c r="T184" s="35">
        <f t="shared" ref="T184:T186" si="952">R184+S184</f>
        <v>26250</v>
      </c>
      <c r="U184" s="35"/>
      <c r="V184" s="35">
        <f t="shared" ref="V184:V186" si="953">T184+U184</f>
        <v>26250</v>
      </c>
      <c r="W184" s="35"/>
      <c r="X184" s="35">
        <f t="shared" ref="X184:X186" si="954">V184+W184</f>
        <v>26250</v>
      </c>
      <c r="Y184" s="35"/>
      <c r="Z184" s="35">
        <f t="shared" ref="Z184:Z186" si="955">X184+Y184</f>
        <v>26250</v>
      </c>
      <c r="AA184" s="35"/>
      <c r="AB184" s="35">
        <f t="shared" ref="AB184:AB186" si="956">Z184+AA184</f>
        <v>26250</v>
      </c>
      <c r="AC184" s="35"/>
      <c r="AD184" s="35">
        <f t="shared" ref="AD184:AD186" si="957">AB184+AC184</f>
        <v>26250</v>
      </c>
      <c r="AE184" s="46"/>
      <c r="AF184" s="35">
        <f t="shared" ref="AF184:AF186" si="958">AD184+AE184</f>
        <v>26250</v>
      </c>
      <c r="AG184" s="35">
        <v>26250</v>
      </c>
      <c r="AH184" s="35"/>
      <c r="AI184" s="35">
        <f t="shared" ref="AI184:AI266" si="959">AG184+AH184</f>
        <v>26250</v>
      </c>
      <c r="AJ184" s="35"/>
      <c r="AK184" s="35">
        <f t="shared" ref="AK184:AK186" si="960">AI184+AJ184</f>
        <v>26250</v>
      </c>
      <c r="AL184" s="35"/>
      <c r="AM184" s="35">
        <f t="shared" ref="AM184:AM186" si="961">AK184+AL184</f>
        <v>26250</v>
      </c>
      <c r="AN184" s="35"/>
      <c r="AO184" s="35">
        <f t="shared" ref="AO184:AO186" si="962">AM184+AN184</f>
        <v>26250</v>
      </c>
      <c r="AP184" s="35"/>
      <c r="AQ184" s="35">
        <f t="shared" ref="AQ184:AQ186" si="963">AO184+AP184</f>
        <v>26250</v>
      </c>
      <c r="AR184" s="35"/>
      <c r="AS184" s="35">
        <f t="shared" ref="AS184:AS186" si="964">AQ184+AR184</f>
        <v>26250</v>
      </c>
      <c r="AT184" s="35"/>
      <c r="AU184" s="35">
        <f t="shared" ref="AU184:AU186" si="965">AS184+AT184</f>
        <v>26250</v>
      </c>
      <c r="AV184" s="35"/>
      <c r="AW184" s="35">
        <f t="shared" ref="AW184:AW186" si="966">AU184+AV184</f>
        <v>26250</v>
      </c>
      <c r="AX184" s="35"/>
      <c r="AY184" s="35">
        <f t="shared" ref="AY184:AY186" si="967">AW184+AX184</f>
        <v>26250</v>
      </c>
      <c r="AZ184" s="35"/>
      <c r="BA184" s="35">
        <f t="shared" ref="BA184:BA186" si="968">AY184+AZ184</f>
        <v>26250</v>
      </c>
      <c r="BB184" s="46">
        <v>1016.15</v>
      </c>
      <c r="BC184" s="35">
        <f t="shared" ref="BC184:BC186" si="969">BA184+BB184</f>
        <v>27266.15</v>
      </c>
      <c r="BD184" s="35">
        <v>26250</v>
      </c>
      <c r="BE184" s="35"/>
      <c r="BF184" s="35">
        <f t="shared" ref="BF184:BF266" si="970">BD184+BE184</f>
        <v>26250</v>
      </c>
      <c r="BG184" s="35"/>
      <c r="BH184" s="35">
        <f t="shared" ref="BH184:BH186" si="971">BF184+BG184</f>
        <v>26250</v>
      </c>
      <c r="BI184" s="35"/>
      <c r="BJ184" s="35">
        <f t="shared" ref="BJ184:BJ186" si="972">BH184+BI184</f>
        <v>26250</v>
      </c>
      <c r="BK184" s="35"/>
      <c r="BL184" s="35">
        <f t="shared" ref="BL184:BL186" si="973">BJ184+BK184</f>
        <v>26250</v>
      </c>
      <c r="BM184" s="35"/>
      <c r="BN184" s="35">
        <f t="shared" ref="BN184:BN186" si="974">BL184+BM184</f>
        <v>26250</v>
      </c>
      <c r="BO184" s="35"/>
      <c r="BP184" s="35">
        <f t="shared" ref="BP184:BP186" si="975">BN184+BO184</f>
        <v>26250</v>
      </c>
      <c r="BQ184" s="35"/>
      <c r="BR184" s="35">
        <f t="shared" ref="BR184:BR186" si="976">BP184+BQ184</f>
        <v>26250</v>
      </c>
      <c r="BS184" s="35"/>
      <c r="BT184" s="35">
        <f t="shared" ref="BT184:BT186" si="977">BR184+BS184</f>
        <v>26250</v>
      </c>
      <c r="BU184" s="35"/>
      <c r="BV184" s="35">
        <f t="shared" ref="BV184:BV186" si="978">BT184+BU184</f>
        <v>26250</v>
      </c>
      <c r="BW184" s="46"/>
      <c r="BX184" s="35">
        <f t="shared" ref="BX184:BX186" si="979">BV184+BW184</f>
        <v>26250</v>
      </c>
      <c r="BY184" s="30" t="s">
        <v>275</v>
      </c>
      <c r="BZ184" s="23" t="s">
        <v>50</v>
      </c>
      <c r="CA184" s="11"/>
    </row>
    <row r="185" spans="1:79" x14ac:dyDescent="0.3">
      <c r="A185" s="1"/>
      <c r="B185" s="59" t="s">
        <v>20</v>
      </c>
      <c r="C185" s="10"/>
      <c r="D185" s="34">
        <v>8750</v>
      </c>
      <c r="E185" s="35"/>
      <c r="F185" s="35">
        <f t="shared" si="945"/>
        <v>8750</v>
      </c>
      <c r="G185" s="35"/>
      <c r="H185" s="35">
        <f t="shared" si="946"/>
        <v>8750</v>
      </c>
      <c r="I185" s="35"/>
      <c r="J185" s="35">
        <f t="shared" si="947"/>
        <v>8750</v>
      </c>
      <c r="K185" s="35"/>
      <c r="L185" s="35">
        <f t="shared" si="948"/>
        <v>8750</v>
      </c>
      <c r="M185" s="35"/>
      <c r="N185" s="35">
        <f t="shared" si="949"/>
        <v>8750</v>
      </c>
      <c r="O185" s="78"/>
      <c r="P185" s="35">
        <f t="shared" si="950"/>
        <v>8750</v>
      </c>
      <c r="Q185" s="35"/>
      <c r="R185" s="35">
        <f t="shared" si="951"/>
        <v>8750</v>
      </c>
      <c r="S185" s="35"/>
      <c r="T185" s="35">
        <f t="shared" si="952"/>
        <v>8750</v>
      </c>
      <c r="U185" s="35"/>
      <c r="V185" s="35">
        <f t="shared" si="953"/>
        <v>8750</v>
      </c>
      <c r="W185" s="35"/>
      <c r="X185" s="35">
        <f t="shared" si="954"/>
        <v>8750</v>
      </c>
      <c r="Y185" s="35"/>
      <c r="Z185" s="35">
        <f t="shared" si="955"/>
        <v>8750</v>
      </c>
      <c r="AA185" s="35"/>
      <c r="AB185" s="35">
        <f t="shared" si="956"/>
        <v>8750</v>
      </c>
      <c r="AC185" s="35"/>
      <c r="AD185" s="35">
        <f t="shared" si="957"/>
        <v>8750</v>
      </c>
      <c r="AE185" s="46"/>
      <c r="AF185" s="35">
        <f t="shared" si="958"/>
        <v>8750</v>
      </c>
      <c r="AG185" s="35">
        <v>78750</v>
      </c>
      <c r="AH185" s="35"/>
      <c r="AI185" s="35">
        <f t="shared" si="959"/>
        <v>78750</v>
      </c>
      <c r="AJ185" s="35"/>
      <c r="AK185" s="35">
        <f t="shared" si="960"/>
        <v>78750</v>
      </c>
      <c r="AL185" s="35"/>
      <c r="AM185" s="35">
        <f t="shared" si="961"/>
        <v>78750</v>
      </c>
      <c r="AN185" s="35"/>
      <c r="AO185" s="35">
        <f t="shared" si="962"/>
        <v>78750</v>
      </c>
      <c r="AP185" s="35"/>
      <c r="AQ185" s="35">
        <f t="shared" si="963"/>
        <v>78750</v>
      </c>
      <c r="AR185" s="35"/>
      <c r="AS185" s="35">
        <f t="shared" si="964"/>
        <v>78750</v>
      </c>
      <c r="AT185" s="35"/>
      <c r="AU185" s="35">
        <f t="shared" si="965"/>
        <v>78750</v>
      </c>
      <c r="AV185" s="35"/>
      <c r="AW185" s="35">
        <f t="shared" si="966"/>
        <v>78750</v>
      </c>
      <c r="AX185" s="35"/>
      <c r="AY185" s="35">
        <f t="shared" si="967"/>
        <v>78750</v>
      </c>
      <c r="AZ185" s="35"/>
      <c r="BA185" s="35">
        <f t="shared" si="968"/>
        <v>78750</v>
      </c>
      <c r="BB185" s="46">
        <v>46262.7</v>
      </c>
      <c r="BC185" s="35">
        <f t="shared" si="969"/>
        <v>125012.7</v>
      </c>
      <c r="BD185" s="35">
        <v>78750</v>
      </c>
      <c r="BE185" s="35"/>
      <c r="BF185" s="35">
        <f t="shared" si="970"/>
        <v>78750</v>
      </c>
      <c r="BG185" s="35"/>
      <c r="BH185" s="35">
        <f t="shared" si="971"/>
        <v>78750</v>
      </c>
      <c r="BI185" s="35"/>
      <c r="BJ185" s="35">
        <f t="shared" si="972"/>
        <v>78750</v>
      </c>
      <c r="BK185" s="35"/>
      <c r="BL185" s="35">
        <f t="shared" si="973"/>
        <v>78750</v>
      </c>
      <c r="BM185" s="35"/>
      <c r="BN185" s="35">
        <f t="shared" si="974"/>
        <v>78750</v>
      </c>
      <c r="BO185" s="35"/>
      <c r="BP185" s="35">
        <f t="shared" si="975"/>
        <v>78750</v>
      </c>
      <c r="BQ185" s="35"/>
      <c r="BR185" s="35">
        <f t="shared" si="976"/>
        <v>78750</v>
      </c>
      <c r="BS185" s="35"/>
      <c r="BT185" s="35">
        <f t="shared" si="977"/>
        <v>78750</v>
      </c>
      <c r="BU185" s="35"/>
      <c r="BV185" s="35">
        <f t="shared" si="978"/>
        <v>78750</v>
      </c>
      <c r="BW185" s="46"/>
      <c r="BX185" s="35">
        <f t="shared" si="979"/>
        <v>78750</v>
      </c>
      <c r="BY185" s="29" t="s">
        <v>279</v>
      </c>
      <c r="CA185" s="11"/>
    </row>
    <row r="186" spans="1:79" ht="56.25" x14ac:dyDescent="0.3">
      <c r="A186" s="1" t="s">
        <v>179</v>
      </c>
      <c r="B186" s="59" t="s">
        <v>121</v>
      </c>
      <c r="C186" s="6" t="s">
        <v>110</v>
      </c>
      <c r="D186" s="34">
        <f>D188+D189</f>
        <v>0</v>
      </c>
      <c r="E186" s="35">
        <f>E188+E189</f>
        <v>0</v>
      </c>
      <c r="F186" s="35">
        <f t="shared" si="945"/>
        <v>0</v>
      </c>
      <c r="G186" s="35">
        <f>G188+G189</f>
        <v>0</v>
      </c>
      <c r="H186" s="35">
        <f t="shared" si="946"/>
        <v>0</v>
      </c>
      <c r="I186" s="35">
        <f>I188+I189</f>
        <v>0</v>
      </c>
      <c r="J186" s="35">
        <f t="shared" si="947"/>
        <v>0</v>
      </c>
      <c r="K186" s="35">
        <f>K188+K189</f>
        <v>0</v>
      </c>
      <c r="L186" s="35">
        <f t="shared" si="948"/>
        <v>0</v>
      </c>
      <c r="M186" s="35">
        <f>M188+M189</f>
        <v>0</v>
      </c>
      <c r="N186" s="35">
        <f t="shared" si="949"/>
        <v>0</v>
      </c>
      <c r="O186" s="78">
        <f>O188+O189</f>
        <v>0</v>
      </c>
      <c r="P186" s="35">
        <f t="shared" si="950"/>
        <v>0</v>
      </c>
      <c r="Q186" s="35">
        <f>Q188+Q189</f>
        <v>0</v>
      </c>
      <c r="R186" s="35">
        <f t="shared" si="951"/>
        <v>0</v>
      </c>
      <c r="S186" s="35">
        <f>S188+S189</f>
        <v>0</v>
      </c>
      <c r="T186" s="35">
        <f t="shared" si="952"/>
        <v>0</v>
      </c>
      <c r="U186" s="35">
        <f>U188+U189</f>
        <v>0</v>
      </c>
      <c r="V186" s="35">
        <f t="shared" si="953"/>
        <v>0</v>
      </c>
      <c r="W186" s="35">
        <f>W188+W189</f>
        <v>0</v>
      </c>
      <c r="X186" s="35">
        <f t="shared" si="954"/>
        <v>0</v>
      </c>
      <c r="Y186" s="35">
        <f>Y188+Y189</f>
        <v>0</v>
      </c>
      <c r="Z186" s="35">
        <f t="shared" si="955"/>
        <v>0</v>
      </c>
      <c r="AA186" s="35">
        <f>AA188+AA189</f>
        <v>0</v>
      </c>
      <c r="AB186" s="35">
        <f t="shared" si="956"/>
        <v>0</v>
      </c>
      <c r="AC186" s="35">
        <f>AC188+AC189</f>
        <v>0</v>
      </c>
      <c r="AD186" s="35">
        <f t="shared" si="957"/>
        <v>0</v>
      </c>
      <c r="AE186" s="46">
        <f>AE188+AE189</f>
        <v>0</v>
      </c>
      <c r="AF186" s="35">
        <f t="shared" si="958"/>
        <v>0</v>
      </c>
      <c r="AG186" s="35">
        <f t="shared" ref="AG186:BE186" si="980">AG188+AG189</f>
        <v>8664.7000000000007</v>
      </c>
      <c r="AH186" s="35">
        <f t="shared" ref="AH186:AJ186" si="981">AH188+AH189</f>
        <v>0</v>
      </c>
      <c r="AI186" s="35">
        <f t="shared" si="959"/>
        <v>8664.7000000000007</v>
      </c>
      <c r="AJ186" s="35">
        <f t="shared" si="981"/>
        <v>0</v>
      </c>
      <c r="AK186" s="35">
        <f t="shared" si="960"/>
        <v>8664.7000000000007</v>
      </c>
      <c r="AL186" s="35">
        <f t="shared" ref="AL186:AN186" si="982">AL188+AL189</f>
        <v>0</v>
      </c>
      <c r="AM186" s="35">
        <f t="shared" si="961"/>
        <v>8664.7000000000007</v>
      </c>
      <c r="AN186" s="35">
        <f t="shared" si="982"/>
        <v>0</v>
      </c>
      <c r="AO186" s="35">
        <f t="shared" si="962"/>
        <v>8664.7000000000007</v>
      </c>
      <c r="AP186" s="35">
        <f t="shared" ref="AP186:AR186" si="983">AP188+AP189</f>
        <v>0</v>
      </c>
      <c r="AQ186" s="35">
        <f t="shared" si="963"/>
        <v>8664.7000000000007</v>
      </c>
      <c r="AR186" s="35">
        <f t="shared" si="983"/>
        <v>0</v>
      </c>
      <c r="AS186" s="35">
        <f t="shared" si="964"/>
        <v>8664.7000000000007</v>
      </c>
      <c r="AT186" s="35">
        <f t="shared" ref="AT186:AV186" si="984">AT188+AT189</f>
        <v>0</v>
      </c>
      <c r="AU186" s="35">
        <f t="shared" si="965"/>
        <v>8664.7000000000007</v>
      </c>
      <c r="AV186" s="35">
        <f t="shared" si="984"/>
        <v>0</v>
      </c>
      <c r="AW186" s="35">
        <f t="shared" si="966"/>
        <v>8664.7000000000007</v>
      </c>
      <c r="AX186" s="35">
        <f t="shared" ref="AX186:AZ186" si="985">AX188+AX189</f>
        <v>0</v>
      </c>
      <c r="AY186" s="35">
        <f t="shared" si="967"/>
        <v>8664.7000000000007</v>
      </c>
      <c r="AZ186" s="35">
        <f t="shared" si="985"/>
        <v>0</v>
      </c>
      <c r="BA186" s="35">
        <f t="shared" si="968"/>
        <v>8664.7000000000007</v>
      </c>
      <c r="BB186" s="46">
        <f t="shared" ref="BB186" si="986">BB188+BB189</f>
        <v>0</v>
      </c>
      <c r="BC186" s="35">
        <f t="shared" si="969"/>
        <v>8664.7000000000007</v>
      </c>
      <c r="BD186" s="35">
        <f t="shared" si="980"/>
        <v>0</v>
      </c>
      <c r="BE186" s="35">
        <f t="shared" si="980"/>
        <v>0</v>
      </c>
      <c r="BF186" s="35">
        <f t="shared" si="970"/>
        <v>0</v>
      </c>
      <c r="BG186" s="35">
        <f t="shared" ref="BG186:BI186" si="987">BG188+BG189</f>
        <v>0</v>
      </c>
      <c r="BH186" s="35">
        <f t="shared" si="971"/>
        <v>0</v>
      </c>
      <c r="BI186" s="35">
        <f t="shared" si="987"/>
        <v>0</v>
      </c>
      <c r="BJ186" s="35">
        <f t="shared" si="972"/>
        <v>0</v>
      </c>
      <c r="BK186" s="35">
        <f t="shared" ref="BK186:BM186" si="988">BK188+BK189</f>
        <v>0</v>
      </c>
      <c r="BL186" s="35">
        <f t="shared" si="973"/>
        <v>0</v>
      </c>
      <c r="BM186" s="35">
        <f t="shared" si="988"/>
        <v>0</v>
      </c>
      <c r="BN186" s="35">
        <f t="shared" si="974"/>
        <v>0</v>
      </c>
      <c r="BO186" s="35">
        <f t="shared" ref="BO186:BQ186" si="989">BO188+BO189</f>
        <v>0</v>
      </c>
      <c r="BP186" s="35">
        <f t="shared" si="975"/>
        <v>0</v>
      </c>
      <c r="BQ186" s="35">
        <f t="shared" si="989"/>
        <v>0</v>
      </c>
      <c r="BR186" s="35">
        <f t="shared" si="976"/>
        <v>0</v>
      </c>
      <c r="BS186" s="35">
        <f t="shared" ref="BS186:BU186" si="990">BS188+BS189</f>
        <v>0</v>
      </c>
      <c r="BT186" s="35">
        <f t="shared" si="977"/>
        <v>0</v>
      </c>
      <c r="BU186" s="35">
        <f t="shared" si="990"/>
        <v>0</v>
      </c>
      <c r="BV186" s="35">
        <f t="shared" si="978"/>
        <v>0</v>
      </c>
      <c r="BW186" s="46">
        <f t="shared" ref="BW186" si="991">BW188+BW189</f>
        <v>0</v>
      </c>
      <c r="BX186" s="35">
        <f t="shared" si="979"/>
        <v>0</v>
      </c>
      <c r="BY186" s="29"/>
      <c r="CA186" s="11"/>
    </row>
    <row r="187" spans="1:79" x14ac:dyDescent="0.3">
      <c r="A187" s="1"/>
      <c r="B187" s="59" t="s">
        <v>5</v>
      </c>
      <c r="C187" s="6"/>
      <c r="D187" s="34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78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46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46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46"/>
      <c r="BX187" s="35"/>
      <c r="BY187" s="29"/>
      <c r="CA187" s="11"/>
    </row>
    <row r="188" spans="1:79" hidden="1" x14ac:dyDescent="0.3">
      <c r="A188" s="1"/>
      <c r="B188" s="5" t="s">
        <v>6</v>
      </c>
      <c r="C188" s="43"/>
      <c r="D188" s="34">
        <v>0</v>
      </c>
      <c r="E188" s="35"/>
      <c r="F188" s="35">
        <f t="shared" si="945"/>
        <v>0</v>
      </c>
      <c r="G188" s="35"/>
      <c r="H188" s="35">
        <f t="shared" ref="H188:H190" si="992">F188+G188</f>
        <v>0</v>
      </c>
      <c r="I188" s="35"/>
      <c r="J188" s="35">
        <f t="shared" ref="J188:J190" si="993">H188+I188</f>
        <v>0</v>
      </c>
      <c r="K188" s="35"/>
      <c r="L188" s="35">
        <f t="shared" ref="L188:L190" si="994">J188+K188</f>
        <v>0</v>
      </c>
      <c r="M188" s="35"/>
      <c r="N188" s="35">
        <f t="shared" ref="N188:N190" si="995">L188+M188</f>
        <v>0</v>
      </c>
      <c r="O188" s="78"/>
      <c r="P188" s="35">
        <f t="shared" ref="P188:P190" si="996">N188+O188</f>
        <v>0</v>
      </c>
      <c r="Q188" s="35"/>
      <c r="R188" s="35">
        <f t="shared" ref="R188:R190" si="997">P188+Q188</f>
        <v>0</v>
      </c>
      <c r="S188" s="35"/>
      <c r="T188" s="35">
        <f t="shared" ref="T188:T190" si="998">R188+S188</f>
        <v>0</v>
      </c>
      <c r="U188" s="35"/>
      <c r="V188" s="35">
        <f t="shared" ref="V188:V190" si="999">T188+U188</f>
        <v>0</v>
      </c>
      <c r="W188" s="35"/>
      <c r="X188" s="35">
        <f t="shared" ref="X188:X190" si="1000">V188+W188</f>
        <v>0</v>
      </c>
      <c r="Y188" s="35"/>
      <c r="Z188" s="35">
        <f t="shared" ref="Z188:Z190" si="1001">X188+Y188</f>
        <v>0</v>
      </c>
      <c r="AA188" s="35"/>
      <c r="AB188" s="35">
        <f t="shared" ref="AB188:AB190" si="1002">Z188+AA188</f>
        <v>0</v>
      </c>
      <c r="AC188" s="35"/>
      <c r="AD188" s="35">
        <f t="shared" ref="AD188:AD190" si="1003">AB188+AC188</f>
        <v>0</v>
      </c>
      <c r="AE188" s="46"/>
      <c r="AF188" s="35">
        <f t="shared" ref="AF188:AF190" si="1004">AD188+AE188</f>
        <v>0</v>
      </c>
      <c r="AG188" s="35">
        <v>2166.1999999999998</v>
      </c>
      <c r="AH188" s="35"/>
      <c r="AI188" s="35">
        <f t="shared" si="959"/>
        <v>2166.1999999999998</v>
      </c>
      <c r="AJ188" s="35"/>
      <c r="AK188" s="35">
        <f t="shared" ref="AK188:AK190" si="1005">AI188+AJ188</f>
        <v>2166.1999999999998</v>
      </c>
      <c r="AL188" s="35"/>
      <c r="AM188" s="35">
        <f t="shared" ref="AM188:AM190" si="1006">AK188+AL188</f>
        <v>2166.1999999999998</v>
      </c>
      <c r="AN188" s="35"/>
      <c r="AO188" s="35">
        <f t="shared" ref="AO188:AO190" si="1007">AM188+AN188</f>
        <v>2166.1999999999998</v>
      </c>
      <c r="AP188" s="35"/>
      <c r="AQ188" s="35">
        <f t="shared" ref="AQ188:AQ190" si="1008">AO188+AP188</f>
        <v>2166.1999999999998</v>
      </c>
      <c r="AR188" s="35"/>
      <c r="AS188" s="35">
        <f t="shared" ref="AS188:AS190" si="1009">AQ188+AR188</f>
        <v>2166.1999999999998</v>
      </c>
      <c r="AT188" s="35"/>
      <c r="AU188" s="35">
        <f t="shared" ref="AU188:AU190" si="1010">AS188+AT188</f>
        <v>2166.1999999999998</v>
      </c>
      <c r="AV188" s="35"/>
      <c r="AW188" s="35">
        <f t="shared" ref="AW188:AW190" si="1011">AU188+AV188</f>
        <v>2166.1999999999998</v>
      </c>
      <c r="AX188" s="35"/>
      <c r="AY188" s="35">
        <f t="shared" ref="AY188:AY190" si="1012">AW188+AX188</f>
        <v>2166.1999999999998</v>
      </c>
      <c r="AZ188" s="35"/>
      <c r="BA188" s="35">
        <f t="shared" ref="BA188:BA190" si="1013">AY188+AZ188</f>
        <v>2166.1999999999998</v>
      </c>
      <c r="BB188" s="46"/>
      <c r="BC188" s="35">
        <f t="shared" ref="BC188:BC190" si="1014">BA188+BB188</f>
        <v>2166.1999999999998</v>
      </c>
      <c r="BD188" s="35">
        <v>0</v>
      </c>
      <c r="BE188" s="35"/>
      <c r="BF188" s="35">
        <f t="shared" si="970"/>
        <v>0</v>
      </c>
      <c r="BG188" s="35"/>
      <c r="BH188" s="35">
        <f t="shared" ref="BH188:BH190" si="1015">BF188+BG188</f>
        <v>0</v>
      </c>
      <c r="BI188" s="35"/>
      <c r="BJ188" s="35">
        <f t="shared" ref="BJ188:BJ190" si="1016">BH188+BI188</f>
        <v>0</v>
      </c>
      <c r="BK188" s="35"/>
      <c r="BL188" s="35">
        <f t="shared" ref="BL188:BL190" si="1017">BJ188+BK188</f>
        <v>0</v>
      </c>
      <c r="BM188" s="35"/>
      <c r="BN188" s="35">
        <f t="shared" ref="BN188:BN190" si="1018">BL188+BM188</f>
        <v>0</v>
      </c>
      <c r="BO188" s="35"/>
      <c r="BP188" s="35">
        <f t="shared" ref="BP188:BP190" si="1019">BN188+BO188</f>
        <v>0</v>
      </c>
      <c r="BQ188" s="35"/>
      <c r="BR188" s="35">
        <f t="shared" ref="BR188:BR190" si="1020">BP188+BQ188</f>
        <v>0</v>
      </c>
      <c r="BS188" s="35"/>
      <c r="BT188" s="35">
        <f t="shared" ref="BT188:BT190" si="1021">BR188+BS188</f>
        <v>0</v>
      </c>
      <c r="BU188" s="35"/>
      <c r="BV188" s="35">
        <f t="shared" ref="BV188:BV190" si="1022">BT188+BU188</f>
        <v>0</v>
      </c>
      <c r="BW188" s="46"/>
      <c r="BX188" s="35">
        <f t="shared" ref="BX188:BX190" si="1023">BV188+BW188</f>
        <v>0</v>
      </c>
      <c r="BY188" s="29" t="s">
        <v>276</v>
      </c>
      <c r="BZ188" s="23" t="s">
        <v>50</v>
      </c>
      <c r="CA188" s="11"/>
    </row>
    <row r="189" spans="1:79" x14ac:dyDescent="0.3">
      <c r="A189" s="1"/>
      <c r="B189" s="59" t="s">
        <v>20</v>
      </c>
      <c r="C189" s="59"/>
      <c r="D189" s="34">
        <v>0</v>
      </c>
      <c r="E189" s="35"/>
      <c r="F189" s="35">
        <f t="shared" si="945"/>
        <v>0</v>
      </c>
      <c r="G189" s="35"/>
      <c r="H189" s="35">
        <f t="shared" si="992"/>
        <v>0</v>
      </c>
      <c r="I189" s="35"/>
      <c r="J189" s="35">
        <f t="shared" si="993"/>
        <v>0</v>
      </c>
      <c r="K189" s="35"/>
      <c r="L189" s="35">
        <f t="shared" si="994"/>
        <v>0</v>
      </c>
      <c r="M189" s="35"/>
      <c r="N189" s="35">
        <f t="shared" si="995"/>
        <v>0</v>
      </c>
      <c r="O189" s="78"/>
      <c r="P189" s="35">
        <f t="shared" si="996"/>
        <v>0</v>
      </c>
      <c r="Q189" s="35"/>
      <c r="R189" s="35">
        <f t="shared" si="997"/>
        <v>0</v>
      </c>
      <c r="S189" s="35"/>
      <c r="T189" s="35">
        <f t="shared" si="998"/>
        <v>0</v>
      </c>
      <c r="U189" s="35"/>
      <c r="V189" s="35">
        <f t="shared" si="999"/>
        <v>0</v>
      </c>
      <c r="W189" s="35"/>
      <c r="X189" s="35">
        <f t="shared" si="1000"/>
        <v>0</v>
      </c>
      <c r="Y189" s="35"/>
      <c r="Z189" s="35">
        <f t="shared" si="1001"/>
        <v>0</v>
      </c>
      <c r="AA189" s="35"/>
      <c r="AB189" s="35">
        <f t="shared" si="1002"/>
        <v>0</v>
      </c>
      <c r="AC189" s="35"/>
      <c r="AD189" s="35">
        <f t="shared" si="1003"/>
        <v>0</v>
      </c>
      <c r="AE189" s="46"/>
      <c r="AF189" s="35">
        <f t="shared" si="1004"/>
        <v>0</v>
      </c>
      <c r="AG189" s="35">
        <v>6498.5</v>
      </c>
      <c r="AH189" s="35"/>
      <c r="AI189" s="35">
        <f t="shared" si="959"/>
        <v>6498.5</v>
      </c>
      <c r="AJ189" s="35"/>
      <c r="AK189" s="35">
        <f t="shared" si="1005"/>
        <v>6498.5</v>
      </c>
      <c r="AL189" s="35"/>
      <c r="AM189" s="35">
        <f t="shared" si="1006"/>
        <v>6498.5</v>
      </c>
      <c r="AN189" s="35"/>
      <c r="AO189" s="35">
        <f t="shared" si="1007"/>
        <v>6498.5</v>
      </c>
      <c r="AP189" s="35"/>
      <c r="AQ189" s="35">
        <f t="shared" si="1008"/>
        <v>6498.5</v>
      </c>
      <c r="AR189" s="35"/>
      <c r="AS189" s="35">
        <f t="shared" si="1009"/>
        <v>6498.5</v>
      </c>
      <c r="AT189" s="35"/>
      <c r="AU189" s="35">
        <f t="shared" si="1010"/>
        <v>6498.5</v>
      </c>
      <c r="AV189" s="35"/>
      <c r="AW189" s="35">
        <f t="shared" si="1011"/>
        <v>6498.5</v>
      </c>
      <c r="AX189" s="35"/>
      <c r="AY189" s="35">
        <f t="shared" si="1012"/>
        <v>6498.5</v>
      </c>
      <c r="AZ189" s="35"/>
      <c r="BA189" s="35">
        <f t="shared" si="1013"/>
        <v>6498.5</v>
      </c>
      <c r="BB189" s="46"/>
      <c r="BC189" s="35">
        <f t="shared" si="1014"/>
        <v>6498.5</v>
      </c>
      <c r="BD189" s="35">
        <v>0</v>
      </c>
      <c r="BE189" s="35"/>
      <c r="BF189" s="35">
        <f t="shared" si="970"/>
        <v>0</v>
      </c>
      <c r="BG189" s="35"/>
      <c r="BH189" s="35">
        <f t="shared" si="1015"/>
        <v>0</v>
      </c>
      <c r="BI189" s="35"/>
      <c r="BJ189" s="35">
        <f t="shared" si="1016"/>
        <v>0</v>
      </c>
      <c r="BK189" s="35"/>
      <c r="BL189" s="35">
        <f t="shared" si="1017"/>
        <v>0</v>
      </c>
      <c r="BM189" s="35"/>
      <c r="BN189" s="35">
        <f t="shared" si="1018"/>
        <v>0</v>
      </c>
      <c r="BO189" s="35"/>
      <c r="BP189" s="35">
        <f t="shared" si="1019"/>
        <v>0</v>
      </c>
      <c r="BQ189" s="35"/>
      <c r="BR189" s="35">
        <f t="shared" si="1020"/>
        <v>0</v>
      </c>
      <c r="BS189" s="35"/>
      <c r="BT189" s="35">
        <f t="shared" si="1021"/>
        <v>0</v>
      </c>
      <c r="BU189" s="35"/>
      <c r="BV189" s="35">
        <f t="shared" si="1022"/>
        <v>0</v>
      </c>
      <c r="BW189" s="46"/>
      <c r="BX189" s="35">
        <f t="shared" si="1023"/>
        <v>0</v>
      </c>
      <c r="BY189" s="29" t="s">
        <v>279</v>
      </c>
      <c r="CA189" s="11"/>
    </row>
    <row r="190" spans="1:79" ht="56.25" x14ac:dyDescent="0.3">
      <c r="A190" s="1" t="s">
        <v>180</v>
      </c>
      <c r="B190" s="59" t="s">
        <v>122</v>
      </c>
      <c r="C190" s="59" t="s">
        <v>110</v>
      </c>
      <c r="D190" s="34">
        <f>D192+D193</f>
        <v>0</v>
      </c>
      <c r="E190" s="35">
        <f>E192+E193</f>
        <v>0</v>
      </c>
      <c r="F190" s="35">
        <f t="shared" si="945"/>
        <v>0</v>
      </c>
      <c r="G190" s="35">
        <f>G192+G193</f>
        <v>0</v>
      </c>
      <c r="H190" s="35">
        <f t="shared" si="992"/>
        <v>0</v>
      </c>
      <c r="I190" s="35">
        <f>I192+I193</f>
        <v>0</v>
      </c>
      <c r="J190" s="35">
        <f t="shared" si="993"/>
        <v>0</v>
      </c>
      <c r="K190" s="35">
        <f>K192+K193</f>
        <v>0</v>
      </c>
      <c r="L190" s="35">
        <f t="shared" si="994"/>
        <v>0</v>
      </c>
      <c r="M190" s="35">
        <f>M192+M193</f>
        <v>0</v>
      </c>
      <c r="N190" s="35">
        <f t="shared" si="995"/>
        <v>0</v>
      </c>
      <c r="O190" s="78">
        <f>O192+O193</f>
        <v>0</v>
      </c>
      <c r="P190" s="35">
        <f t="shared" si="996"/>
        <v>0</v>
      </c>
      <c r="Q190" s="35">
        <f>Q192+Q193</f>
        <v>0</v>
      </c>
      <c r="R190" s="35">
        <f t="shared" si="997"/>
        <v>0</v>
      </c>
      <c r="S190" s="35">
        <f>S192+S193</f>
        <v>0</v>
      </c>
      <c r="T190" s="35">
        <f t="shared" si="998"/>
        <v>0</v>
      </c>
      <c r="U190" s="35">
        <f>U192+U193</f>
        <v>0</v>
      </c>
      <c r="V190" s="35">
        <f t="shared" si="999"/>
        <v>0</v>
      </c>
      <c r="W190" s="35">
        <f>W192+W193</f>
        <v>0</v>
      </c>
      <c r="X190" s="35">
        <f t="shared" si="1000"/>
        <v>0</v>
      </c>
      <c r="Y190" s="35">
        <f>Y192+Y193</f>
        <v>0</v>
      </c>
      <c r="Z190" s="35">
        <f t="shared" si="1001"/>
        <v>0</v>
      </c>
      <c r="AA190" s="35">
        <f>AA192+AA193</f>
        <v>0</v>
      </c>
      <c r="AB190" s="35">
        <f t="shared" si="1002"/>
        <v>0</v>
      </c>
      <c r="AC190" s="35">
        <f>AC192+AC193</f>
        <v>0</v>
      </c>
      <c r="AD190" s="35">
        <f t="shared" si="1003"/>
        <v>0</v>
      </c>
      <c r="AE190" s="46">
        <f>AE192+AE193</f>
        <v>0</v>
      </c>
      <c r="AF190" s="35">
        <f t="shared" si="1004"/>
        <v>0</v>
      </c>
      <c r="AG190" s="35">
        <f t="shared" ref="AG190:BE190" si="1024">AG192+AG193</f>
        <v>8208.7000000000007</v>
      </c>
      <c r="AH190" s="35">
        <f t="shared" ref="AH190:AJ190" si="1025">AH192+AH193</f>
        <v>0</v>
      </c>
      <c r="AI190" s="35">
        <f t="shared" si="959"/>
        <v>8208.7000000000007</v>
      </c>
      <c r="AJ190" s="35">
        <f t="shared" si="1025"/>
        <v>0</v>
      </c>
      <c r="AK190" s="35">
        <f t="shared" si="1005"/>
        <v>8208.7000000000007</v>
      </c>
      <c r="AL190" s="35">
        <f t="shared" ref="AL190:AN190" si="1026">AL192+AL193</f>
        <v>0</v>
      </c>
      <c r="AM190" s="35">
        <f t="shared" si="1006"/>
        <v>8208.7000000000007</v>
      </c>
      <c r="AN190" s="35">
        <f t="shared" si="1026"/>
        <v>0</v>
      </c>
      <c r="AO190" s="35">
        <f t="shared" si="1007"/>
        <v>8208.7000000000007</v>
      </c>
      <c r="AP190" s="35">
        <f t="shared" ref="AP190:AR190" si="1027">AP192+AP193</f>
        <v>0</v>
      </c>
      <c r="AQ190" s="35">
        <f t="shared" si="1008"/>
        <v>8208.7000000000007</v>
      </c>
      <c r="AR190" s="35">
        <f t="shared" si="1027"/>
        <v>0</v>
      </c>
      <c r="AS190" s="35">
        <f t="shared" si="1009"/>
        <v>8208.7000000000007</v>
      </c>
      <c r="AT190" s="35">
        <f t="shared" ref="AT190:AV190" si="1028">AT192+AT193</f>
        <v>0</v>
      </c>
      <c r="AU190" s="35">
        <f t="shared" si="1010"/>
        <v>8208.7000000000007</v>
      </c>
      <c r="AV190" s="35">
        <f t="shared" si="1028"/>
        <v>0</v>
      </c>
      <c r="AW190" s="35">
        <f t="shared" si="1011"/>
        <v>8208.7000000000007</v>
      </c>
      <c r="AX190" s="35">
        <f t="shared" ref="AX190:AZ190" si="1029">AX192+AX193</f>
        <v>0</v>
      </c>
      <c r="AY190" s="35">
        <f t="shared" si="1012"/>
        <v>8208.7000000000007</v>
      </c>
      <c r="AZ190" s="35">
        <f t="shared" si="1029"/>
        <v>0</v>
      </c>
      <c r="BA190" s="35">
        <f t="shared" si="1013"/>
        <v>8208.7000000000007</v>
      </c>
      <c r="BB190" s="46">
        <f t="shared" ref="BB190" si="1030">BB192+BB193</f>
        <v>0</v>
      </c>
      <c r="BC190" s="35">
        <f t="shared" si="1014"/>
        <v>8208.7000000000007</v>
      </c>
      <c r="BD190" s="35">
        <f t="shared" si="1024"/>
        <v>0</v>
      </c>
      <c r="BE190" s="35">
        <f t="shared" si="1024"/>
        <v>0</v>
      </c>
      <c r="BF190" s="35">
        <f t="shared" si="970"/>
        <v>0</v>
      </c>
      <c r="BG190" s="35">
        <f t="shared" ref="BG190:BI190" si="1031">BG192+BG193</f>
        <v>0</v>
      </c>
      <c r="BH190" s="35">
        <f t="shared" si="1015"/>
        <v>0</v>
      </c>
      <c r="BI190" s="35">
        <f t="shared" si="1031"/>
        <v>0</v>
      </c>
      <c r="BJ190" s="35">
        <f t="shared" si="1016"/>
        <v>0</v>
      </c>
      <c r="BK190" s="35">
        <f t="shared" ref="BK190:BM190" si="1032">BK192+BK193</f>
        <v>0</v>
      </c>
      <c r="BL190" s="35">
        <f t="shared" si="1017"/>
        <v>0</v>
      </c>
      <c r="BM190" s="35">
        <f t="shared" si="1032"/>
        <v>0</v>
      </c>
      <c r="BN190" s="35">
        <f t="shared" si="1018"/>
        <v>0</v>
      </c>
      <c r="BO190" s="35">
        <f t="shared" ref="BO190:BQ190" si="1033">BO192+BO193</f>
        <v>0</v>
      </c>
      <c r="BP190" s="35">
        <f t="shared" si="1019"/>
        <v>0</v>
      </c>
      <c r="BQ190" s="35">
        <f t="shared" si="1033"/>
        <v>0</v>
      </c>
      <c r="BR190" s="35">
        <f t="shared" si="1020"/>
        <v>0</v>
      </c>
      <c r="BS190" s="35">
        <f t="shared" ref="BS190:BU190" si="1034">BS192+BS193</f>
        <v>0</v>
      </c>
      <c r="BT190" s="35">
        <f t="shared" si="1021"/>
        <v>0</v>
      </c>
      <c r="BU190" s="35">
        <f t="shared" si="1034"/>
        <v>0</v>
      </c>
      <c r="BV190" s="35">
        <f t="shared" si="1022"/>
        <v>0</v>
      </c>
      <c r="BW190" s="46">
        <f t="shared" ref="BW190" si="1035">BW192+BW193</f>
        <v>0</v>
      </c>
      <c r="BX190" s="35">
        <f t="shared" si="1023"/>
        <v>0</v>
      </c>
      <c r="BY190" s="29"/>
      <c r="CA190" s="11"/>
    </row>
    <row r="191" spans="1:79" x14ac:dyDescent="0.3">
      <c r="A191" s="1"/>
      <c r="B191" s="59" t="s">
        <v>5</v>
      </c>
      <c r="C191" s="6"/>
      <c r="D191" s="34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78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46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46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46"/>
      <c r="BX191" s="35"/>
      <c r="BY191" s="29"/>
      <c r="CA191" s="11"/>
    </row>
    <row r="192" spans="1:79" hidden="1" x14ac:dyDescent="0.3">
      <c r="A192" s="1"/>
      <c r="B192" s="5" t="s">
        <v>6</v>
      </c>
      <c r="C192" s="43"/>
      <c r="D192" s="34">
        <v>0</v>
      </c>
      <c r="E192" s="35"/>
      <c r="F192" s="35">
        <f t="shared" si="945"/>
        <v>0</v>
      </c>
      <c r="G192" s="35"/>
      <c r="H192" s="35">
        <f t="shared" ref="H192:H194" si="1036">F192+G192</f>
        <v>0</v>
      </c>
      <c r="I192" s="35"/>
      <c r="J192" s="35">
        <f t="shared" ref="J192:J194" si="1037">H192+I192</f>
        <v>0</v>
      </c>
      <c r="K192" s="35"/>
      <c r="L192" s="35">
        <f t="shared" ref="L192:L194" si="1038">J192+K192</f>
        <v>0</v>
      </c>
      <c r="M192" s="35"/>
      <c r="N192" s="35">
        <f t="shared" ref="N192:N194" si="1039">L192+M192</f>
        <v>0</v>
      </c>
      <c r="O192" s="78"/>
      <c r="P192" s="35">
        <f t="shared" ref="P192:P194" si="1040">N192+O192</f>
        <v>0</v>
      </c>
      <c r="Q192" s="35"/>
      <c r="R192" s="35">
        <f t="shared" ref="R192:R194" si="1041">P192+Q192</f>
        <v>0</v>
      </c>
      <c r="S192" s="35"/>
      <c r="T192" s="35">
        <f t="shared" ref="T192:T194" si="1042">R192+S192</f>
        <v>0</v>
      </c>
      <c r="U192" s="35"/>
      <c r="V192" s="35">
        <f t="shared" ref="V192:V194" si="1043">T192+U192</f>
        <v>0</v>
      </c>
      <c r="W192" s="35"/>
      <c r="X192" s="35">
        <f t="shared" ref="X192:X194" si="1044">V192+W192</f>
        <v>0</v>
      </c>
      <c r="Y192" s="35"/>
      <c r="Z192" s="35">
        <f t="shared" ref="Z192:Z194" si="1045">X192+Y192</f>
        <v>0</v>
      </c>
      <c r="AA192" s="35"/>
      <c r="AB192" s="35">
        <f t="shared" ref="AB192:AB194" si="1046">Z192+AA192</f>
        <v>0</v>
      </c>
      <c r="AC192" s="35"/>
      <c r="AD192" s="35">
        <f t="shared" ref="AD192:AD194" si="1047">AB192+AC192</f>
        <v>0</v>
      </c>
      <c r="AE192" s="46"/>
      <c r="AF192" s="35">
        <f t="shared" ref="AF192:AF194" si="1048">AD192+AE192</f>
        <v>0</v>
      </c>
      <c r="AG192" s="35">
        <v>2052.1999999999998</v>
      </c>
      <c r="AH192" s="35"/>
      <c r="AI192" s="35">
        <f t="shared" si="959"/>
        <v>2052.1999999999998</v>
      </c>
      <c r="AJ192" s="35"/>
      <c r="AK192" s="35">
        <f t="shared" ref="AK192:AK194" si="1049">AI192+AJ192</f>
        <v>2052.1999999999998</v>
      </c>
      <c r="AL192" s="35"/>
      <c r="AM192" s="35">
        <f t="shared" ref="AM192:AM194" si="1050">AK192+AL192</f>
        <v>2052.1999999999998</v>
      </c>
      <c r="AN192" s="35"/>
      <c r="AO192" s="35">
        <f t="shared" ref="AO192:AO194" si="1051">AM192+AN192</f>
        <v>2052.1999999999998</v>
      </c>
      <c r="AP192" s="35"/>
      <c r="AQ192" s="35">
        <f t="shared" ref="AQ192:AQ194" si="1052">AO192+AP192</f>
        <v>2052.1999999999998</v>
      </c>
      <c r="AR192" s="35"/>
      <c r="AS192" s="35">
        <f t="shared" ref="AS192:AS194" si="1053">AQ192+AR192</f>
        <v>2052.1999999999998</v>
      </c>
      <c r="AT192" s="35"/>
      <c r="AU192" s="35">
        <f t="shared" ref="AU192:AU194" si="1054">AS192+AT192</f>
        <v>2052.1999999999998</v>
      </c>
      <c r="AV192" s="35"/>
      <c r="AW192" s="35">
        <f t="shared" ref="AW192:AW194" si="1055">AU192+AV192</f>
        <v>2052.1999999999998</v>
      </c>
      <c r="AX192" s="35"/>
      <c r="AY192" s="35">
        <f t="shared" ref="AY192:AY194" si="1056">AW192+AX192</f>
        <v>2052.1999999999998</v>
      </c>
      <c r="AZ192" s="35"/>
      <c r="BA192" s="35">
        <f t="shared" ref="BA192:BA194" si="1057">AY192+AZ192</f>
        <v>2052.1999999999998</v>
      </c>
      <c r="BB192" s="46"/>
      <c r="BC192" s="35">
        <f t="shared" ref="BC192:BC194" si="1058">BA192+BB192</f>
        <v>2052.1999999999998</v>
      </c>
      <c r="BD192" s="35">
        <v>0</v>
      </c>
      <c r="BE192" s="35"/>
      <c r="BF192" s="35">
        <f t="shared" si="970"/>
        <v>0</v>
      </c>
      <c r="BG192" s="35"/>
      <c r="BH192" s="35">
        <f t="shared" ref="BH192:BH194" si="1059">BF192+BG192</f>
        <v>0</v>
      </c>
      <c r="BI192" s="35"/>
      <c r="BJ192" s="35">
        <f t="shared" ref="BJ192:BJ194" si="1060">BH192+BI192</f>
        <v>0</v>
      </c>
      <c r="BK192" s="35"/>
      <c r="BL192" s="35">
        <f t="shared" ref="BL192:BL194" si="1061">BJ192+BK192</f>
        <v>0</v>
      </c>
      <c r="BM192" s="35"/>
      <c r="BN192" s="35">
        <f t="shared" ref="BN192:BN194" si="1062">BL192+BM192</f>
        <v>0</v>
      </c>
      <c r="BO192" s="35"/>
      <c r="BP192" s="35">
        <f t="shared" ref="BP192:BP194" si="1063">BN192+BO192</f>
        <v>0</v>
      </c>
      <c r="BQ192" s="35"/>
      <c r="BR192" s="35">
        <f t="shared" ref="BR192:BR194" si="1064">BP192+BQ192</f>
        <v>0</v>
      </c>
      <c r="BS192" s="35"/>
      <c r="BT192" s="35">
        <f t="shared" ref="BT192:BT194" si="1065">BR192+BS192</f>
        <v>0</v>
      </c>
      <c r="BU192" s="35"/>
      <c r="BV192" s="35">
        <f t="shared" ref="BV192:BV194" si="1066">BT192+BU192</f>
        <v>0</v>
      </c>
      <c r="BW192" s="46"/>
      <c r="BX192" s="35">
        <f t="shared" ref="BX192:BX194" si="1067">BV192+BW192</f>
        <v>0</v>
      </c>
      <c r="BY192" s="29" t="s">
        <v>277</v>
      </c>
      <c r="BZ192" s="23" t="s">
        <v>50</v>
      </c>
      <c r="CA192" s="11"/>
    </row>
    <row r="193" spans="1:79" x14ac:dyDescent="0.3">
      <c r="A193" s="1"/>
      <c r="B193" s="59" t="s">
        <v>20</v>
      </c>
      <c r="C193" s="59"/>
      <c r="D193" s="34">
        <v>0</v>
      </c>
      <c r="E193" s="35"/>
      <c r="F193" s="35">
        <f t="shared" si="945"/>
        <v>0</v>
      </c>
      <c r="G193" s="35"/>
      <c r="H193" s="35">
        <f t="shared" si="1036"/>
        <v>0</v>
      </c>
      <c r="I193" s="35"/>
      <c r="J193" s="35">
        <f t="shared" si="1037"/>
        <v>0</v>
      </c>
      <c r="K193" s="35"/>
      <c r="L193" s="35">
        <f t="shared" si="1038"/>
        <v>0</v>
      </c>
      <c r="M193" s="35"/>
      <c r="N193" s="35">
        <f t="shared" si="1039"/>
        <v>0</v>
      </c>
      <c r="O193" s="78"/>
      <c r="P193" s="35">
        <f t="shared" si="1040"/>
        <v>0</v>
      </c>
      <c r="Q193" s="35"/>
      <c r="R193" s="35">
        <f t="shared" si="1041"/>
        <v>0</v>
      </c>
      <c r="S193" s="35"/>
      <c r="T193" s="35">
        <f t="shared" si="1042"/>
        <v>0</v>
      </c>
      <c r="U193" s="35"/>
      <c r="V193" s="35">
        <f t="shared" si="1043"/>
        <v>0</v>
      </c>
      <c r="W193" s="35"/>
      <c r="X193" s="35">
        <f t="shared" si="1044"/>
        <v>0</v>
      </c>
      <c r="Y193" s="35"/>
      <c r="Z193" s="35">
        <f t="shared" si="1045"/>
        <v>0</v>
      </c>
      <c r="AA193" s="35"/>
      <c r="AB193" s="35">
        <f t="shared" si="1046"/>
        <v>0</v>
      </c>
      <c r="AC193" s="35"/>
      <c r="AD193" s="35">
        <f t="shared" si="1047"/>
        <v>0</v>
      </c>
      <c r="AE193" s="46"/>
      <c r="AF193" s="35">
        <f t="shared" si="1048"/>
        <v>0</v>
      </c>
      <c r="AG193" s="35">
        <v>6156.5</v>
      </c>
      <c r="AH193" s="35"/>
      <c r="AI193" s="35">
        <f t="shared" si="959"/>
        <v>6156.5</v>
      </c>
      <c r="AJ193" s="35"/>
      <c r="AK193" s="35">
        <f t="shared" si="1049"/>
        <v>6156.5</v>
      </c>
      <c r="AL193" s="35"/>
      <c r="AM193" s="35">
        <f t="shared" si="1050"/>
        <v>6156.5</v>
      </c>
      <c r="AN193" s="35"/>
      <c r="AO193" s="35">
        <f t="shared" si="1051"/>
        <v>6156.5</v>
      </c>
      <c r="AP193" s="35"/>
      <c r="AQ193" s="35">
        <f t="shared" si="1052"/>
        <v>6156.5</v>
      </c>
      <c r="AR193" s="35"/>
      <c r="AS193" s="35">
        <f t="shared" si="1053"/>
        <v>6156.5</v>
      </c>
      <c r="AT193" s="35"/>
      <c r="AU193" s="35">
        <f t="shared" si="1054"/>
        <v>6156.5</v>
      </c>
      <c r="AV193" s="35"/>
      <c r="AW193" s="35">
        <f t="shared" si="1055"/>
        <v>6156.5</v>
      </c>
      <c r="AX193" s="35"/>
      <c r="AY193" s="35">
        <f t="shared" si="1056"/>
        <v>6156.5</v>
      </c>
      <c r="AZ193" s="35"/>
      <c r="BA193" s="35">
        <f t="shared" si="1057"/>
        <v>6156.5</v>
      </c>
      <c r="BB193" s="46"/>
      <c r="BC193" s="35">
        <f t="shared" si="1058"/>
        <v>6156.5</v>
      </c>
      <c r="BD193" s="35">
        <v>0</v>
      </c>
      <c r="BE193" s="35"/>
      <c r="BF193" s="35">
        <f t="shared" si="970"/>
        <v>0</v>
      </c>
      <c r="BG193" s="35"/>
      <c r="BH193" s="35">
        <f t="shared" si="1059"/>
        <v>0</v>
      </c>
      <c r="BI193" s="35"/>
      <c r="BJ193" s="35">
        <f t="shared" si="1060"/>
        <v>0</v>
      </c>
      <c r="BK193" s="35"/>
      <c r="BL193" s="35">
        <f t="shared" si="1061"/>
        <v>0</v>
      </c>
      <c r="BM193" s="35"/>
      <c r="BN193" s="35">
        <f t="shared" si="1062"/>
        <v>0</v>
      </c>
      <c r="BO193" s="35"/>
      <c r="BP193" s="35">
        <f t="shared" si="1063"/>
        <v>0</v>
      </c>
      <c r="BQ193" s="35"/>
      <c r="BR193" s="35">
        <f t="shared" si="1064"/>
        <v>0</v>
      </c>
      <c r="BS193" s="35"/>
      <c r="BT193" s="35">
        <f t="shared" si="1065"/>
        <v>0</v>
      </c>
      <c r="BU193" s="35"/>
      <c r="BV193" s="35">
        <f t="shared" si="1066"/>
        <v>0</v>
      </c>
      <c r="BW193" s="46"/>
      <c r="BX193" s="35">
        <f t="shared" si="1067"/>
        <v>0</v>
      </c>
      <c r="BY193" s="29" t="s">
        <v>279</v>
      </c>
      <c r="CA193" s="11"/>
    </row>
    <row r="194" spans="1:79" ht="56.25" x14ac:dyDescent="0.3">
      <c r="A194" s="1" t="s">
        <v>181</v>
      </c>
      <c r="B194" s="59" t="s">
        <v>123</v>
      </c>
      <c r="C194" s="59" t="s">
        <v>110</v>
      </c>
      <c r="D194" s="34">
        <f>D196+D197</f>
        <v>235920.4</v>
      </c>
      <c r="E194" s="35">
        <f>E196+E197</f>
        <v>0</v>
      </c>
      <c r="F194" s="35">
        <f t="shared" si="945"/>
        <v>235920.4</v>
      </c>
      <c r="G194" s="35">
        <f>G196+G197</f>
        <v>0</v>
      </c>
      <c r="H194" s="35">
        <f t="shared" si="1036"/>
        <v>235920.4</v>
      </c>
      <c r="I194" s="35">
        <f>I196+I197</f>
        <v>0</v>
      </c>
      <c r="J194" s="35">
        <f t="shared" si="1037"/>
        <v>235920.4</v>
      </c>
      <c r="K194" s="35">
        <f>K196+K197</f>
        <v>0</v>
      </c>
      <c r="L194" s="35">
        <f t="shared" si="1038"/>
        <v>235920.4</v>
      </c>
      <c r="M194" s="35">
        <f>M196+M197</f>
        <v>0</v>
      </c>
      <c r="N194" s="35">
        <f t="shared" si="1039"/>
        <v>235920.4</v>
      </c>
      <c r="O194" s="78">
        <f>O196+O197</f>
        <v>-58980.1</v>
      </c>
      <c r="P194" s="35">
        <f t="shared" si="1040"/>
        <v>176940.3</v>
      </c>
      <c r="Q194" s="35">
        <f>Q196+Q197</f>
        <v>0</v>
      </c>
      <c r="R194" s="35">
        <f t="shared" si="1041"/>
        <v>176940.3</v>
      </c>
      <c r="S194" s="35">
        <f>S196+S197</f>
        <v>0</v>
      </c>
      <c r="T194" s="35">
        <f t="shared" si="1042"/>
        <v>176940.3</v>
      </c>
      <c r="U194" s="35">
        <f>U196+U197</f>
        <v>0</v>
      </c>
      <c r="V194" s="35">
        <f t="shared" si="1043"/>
        <v>176940.3</v>
      </c>
      <c r="W194" s="35">
        <f>W196+W197</f>
        <v>-176940.3</v>
      </c>
      <c r="X194" s="35">
        <f t="shared" si="1044"/>
        <v>0</v>
      </c>
      <c r="Y194" s="35">
        <f>Y196+Y197</f>
        <v>0</v>
      </c>
      <c r="Z194" s="35">
        <f t="shared" si="1045"/>
        <v>0</v>
      </c>
      <c r="AA194" s="35">
        <f>AA196+AA197</f>
        <v>0</v>
      </c>
      <c r="AB194" s="35">
        <f t="shared" si="1046"/>
        <v>0</v>
      </c>
      <c r="AC194" s="35">
        <f>AC196+AC197</f>
        <v>0</v>
      </c>
      <c r="AD194" s="35">
        <f t="shared" si="1047"/>
        <v>0</v>
      </c>
      <c r="AE194" s="46">
        <f>AE196+AE197</f>
        <v>0</v>
      </c>
      <c r="AF194" s="35">
        <f t="shared" si="1048"/>
        <v>0</v>
      </c>
      <c r="AG194" s="35">
        <f t="shared" ref="AG194:BE194" si="1068">AG196+AG197</f>
        <v>0</v>
      </c>
      <c r="AH194" s="35">
        <f t="shared" ref="AH194:AJ194" si="1069">AH196+AH197</f>
        <v>0</v>
      </c>
      <c r="AI194" s="35">
        <f t="shared" si="959"/>
        <v>0</v>
      </c>
      <c r="AJ194" s="35">
        <f t="shared" si="1069"/>
        <v>0</v>
      </c>
      <c r="AK194" s="35">
        <f t="shared" si="1049"/>
        <v>0</v>
      </c>
      <c r="AL194" s="35">
        <f t="shared" ref="AL194:AN194" si="1070">AL196+AL197</f>
        <v>0</v>
      </c>
      <c r="AM194" s="35">
        <f t="shared" si="1050"/>
        <v>0</v>
      </c>
      <c r="AN194" s="35">
        <f t="shared" si="1070"/>
        <v>0</v>
      </c>
      <c r="AO194" s="35">
        <f t="shared" si="1051"/>
        <v>0</v>
      </c>
      <c r="AP194" s="35">
        <f t="shared" ref="AP194:AR194" si="1071">AP196+AP197</f>
        <v>1433.318</v>
      </c>
      <c r="AQ194" s="35">
        <f t="shared" si="1052"/>
        <v>1433.318</v>
      </c>
      <c r="AR194" s="35">
        <f t="shared" si="1071"/>
        <v>0</v>
      </c>
      <c r="AS194" s="35">
        <f t="shared" si="1053"/>
        <v>1433.318</v>
      </c>
      <c r="AT194" s="35">
        <f t="shared" ref="AT194:AV194" si="1072">AT196+AT197</f>
        <v>0</v>
      </c>
      <c r="AU194" s="35">
        <f t="shared" si="1054"/>
        <v>1433.318</v>
      </c>
      <c r="AV194" s="35">
        <f t="shared" si="1072"/>
        <v>0</v>
      </c>
      <c r="AW194" s="35">
        <f t="shared" si="1055"/>
        <v>1433.318</v>
      </c>
      <c r="AX194" s="35">
        <f t="shared" ref="AX194:AZ194" si="1073">AX196+AX197</f>
        <v>0</v>
      </c>
      <c r="AY194" s="35">
        <f t="shared" si="1056"/>
        <v>1433.318</v>
      </c>
      <c r="AZ194" s="35">
        <f t="shared" si="1073"/>
        <v>0</v>
      </c>
      <c r="BA194" s="35">
        <f t="shared" si="1057"/>
        <v>1433.318</v>
      </c>
      <c r="BB194" s="46">
        <f t="shared" ref="BB194" si="1074">BB196+BB197</f>
        <v>0</v>
      </c>
      <c r="BC194" s="35">
        <f t="shared" si="1058"/>
        <v>1433.318</v>
      </c>
      <c r="BD194" s="35">
        <f t="shared" si="1068"/>
        <v>0</v>
      </c>
      <c r="BE194" s="35">
        <f t="shared" si="1068"/>
        <v>0</v>
      </c>
      <c r="BF194" s="35">
        <f t="shared" si="970"/>
        <v>0</v>
      </c>
      <c r="BG194" s="35">
        <f t="shared" ref="BG194:BI194" si="1075">BG196+BG197</f>
        <v>0</v>
      </c>
      <c r="BH194" s="35">
        <f t="shared" si="1059"/>
        <v>0</v>
      </c>
      <c r="BI194" s="35">
        <f t="shared" si="1075"/>
        <v>0</v>
      </c>
      <c r="BJ194" s="35">
        <f t="shared" si="1060"/>
        <v>0</v>
      </c>
      <c r="BK194" s="35">
        <f t="shared" ref="BK194:BM194" si="1076">BK196+BK197</f>
        <v>0</v>
      </c>
      <c r="BL194" s="35">
        <f t="shared" si="1061"/>
        <v>0</v>
      </c>
      <c r="BM194" s="35">
        <f t="shared" si="1076"/>
        <v>57546.781999999999</v>
      </c>
      <c r="BN194" s="35">
        <f t="shared" si="1062"/>
        <v>57546.781999999999</v>
      </c>
      <c r="BO194" s="35">
        <f t="shared" ref="BO194:BQ194" si="1077">BO196+BO197</f>
        <v>0</v>
      </c>
      <c r="BP194" s="35">
        <f t="shared" si="1063"/>
        <v>57546.781999999999</v>
      </c>
      <c r="BQ194" s="35">
        <f t="shared" si="1077"/>
        <v>176940.3</v>
      </c>
      <c r="BR194" s="35">
        <f t="shared" si="1064"/>
        <v>234487.08199999999</v>
      </c>
      <c r="BS194" s="35">
        <f t="shared" ref="BS194:BU194" si="1078">BS196+BS197</f>
        <v>0</v>
      </c>
      <c r="BT194" s="35">
        <f t="shared" si="1065"/>
        <v>234487.08199999999</v>
      </c>
      <c r="BU194" s="35">
        <f t="shared" si="1078"/>
        <v>0</v>
      </c>
      <c r="BV194" s="35">
        <f t="shared" si="1066"/>
        <v>234487.08199999999</v>
      </c>
      <c r="BW194" s="46">
        <f t="shared" ref="BW194" si="1079">BW196+BW197</f>
        <v>0</v>
      </c>
      <c r="BX194" s="35">
        <f t="shared" si="1067"/>
        <v>234487.08199999999</v>
      </c>
      <c r="BY194" s="29"/>
      <c r="CA194" s="11"/>
    </row>
    <row r="195" spans="1:79" x14ac:dyDescent="0.3">
      <c r="A195" s="1"/>
      <c r="B195" s="59" t="s">
        <v>5</v>
      </c>
      <c r="C195" s="6"/>
      <c r="D195" s="34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78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46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46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46"/>
      <c r="BX195" s="35"/>
      <c r="BY195" s="29"/>
      <c r="CA195" s="11"/>
    </row>
    <row r="196" spans="1:79" hidden="1" x14ac:dyDescent="0.3">
      <c r="A196" s="1"/>
      <c r="B196" s="5" t="s">
        <v>6</v>
      </c>
      <c r="C196" s="43"/>
      <c r="D196" s="34">
        <v>58980.1</v>
      </c>
      <c r="E196" s="35"/>
      <c r="F196" s="35">
        <f t="shared" si="945"/>
        <v>58980.1</v>
      </c>
      <c r="G196" s="35"/>
      <c r="H196" s="35">
        <f t="shared" ref="H196:H198" si="1080">F196+G196</f>
        <v>58980.1</v>
      </c>
      <c r="I196" s="35"/>
      <c r="J196" s="35">
        <f t="shared" ref="J196:J198" si="1081">H196+I196</f>
        <v>58980.1</v>
      </c>
      <c r="K196" s="35"/>
      <c r="L196" s="35">
        <f t="shared" ref="L196:L198" si="1082">J196+K196</f>
        <v>58980.1</v>
      </c>
      <c r="M196" s="35"/>
      <c r="N196" s="35">
        <f t="shared" ref="N196:N198" si="1083">L196+M196</f>
        <v>58980.1</v>
      </c>
      <c r="O196" s="78">
        <v>-58980.1</v>
      </c>
      <c r="P196" s="35">
        <f t="shared" ref="P196:P198" si="1084">N196+O196</f>
        <v>0</v>
      </c>
      <c r="Q196" s="35"/>
      <c r="R196" s="35">
        <f t="shared" ref="R196:R198" si="1085">P196+Q196</f>
        <v>0</v>
      </c>
      <c r="S196" s="35"/>
      <c r="T196" s="35">
        <f t="shared" ref="T196:T198" si="1086">R196+S196</f>
        <v>0</v>
      </c>
      <c r="U196" s="35"/>
      <c r="V196" s="35">
        <f t="shared" ref="V196:V198" si="1087">T196+U196</f>
        <v>0</v>
      </c>
      <c r="W196" s="35"/>
      <c r="X196" s="35">
        <f t="shared" ref="X196:X198" si="1088">V196+W196</f>
        <v>0</v>
      </c>
      <c r="Y196" s="35"/>
      <c r="Z196" s="35">
        <f t="shared" ref="Z196:Z198" si="1089">X196+Y196</f>
        <v>0</v>
      </c>
      <c r="AA196" s="35"/>
      <c r="AB196" s="35">
        <f t="shared" ref="AB196:AB198" si="1090">Z196+AA196</f>
        <v>0</v>
      </c>
      <c r="AC196" s="35"/>
      <c r="AD196" s="35">
        <f t="shared" ref="AD196:AD198" si="1091">AB196+AC196</f>
        <v>0</v>
      </c>
      <c r="AE196" s="46"/>
      <c r="AF196" s="35">
        <f t="shared" ref="AF196:AF198" si="1092">AD196+AE196</f>
        <v>0</v>
      </c>
      <c r="AG196" s="35">
        <v>0</v>
      </c>
      <c r="AH196" s="35"/>
      <c r="AI196" s="35">
        <f t="shared" si="959"/>
        <v>0</v>
      </c>
      <c r="AJ196" s="35"/>
      <c r="AK196" s="35">
        <f t="shared" ref="AK196:AK198" si="1093">AI196+AJ196</f>
        <v>0</v>
      </c>
      <c r="AL196" s="35"/>
      <c r="AM196" s="35">
        <f t="shared" ref="AM196:AM198" si="1094">AK196+AL196</f>
        <v>0</v>
      </c>
      <c r="AN196" s="35"/>
      <c r="AO196" s="35">
        <f t="shared" ref="AO196:AO198" si="1095">AM196+AN196</f>
        <v>0</v>
      </c>
      <c r="AP196" s="35">
        <v>1433.318</v>
      </c>
      <c r="AQ196" s="35">
        <f t="shared" ref="AQ196:AQ198" si="1096">AO196+AP196</f>
        <v>1433.318</v>
      </c>
      <c r="AR196" s="35"/>
      <c r="AS196" s="35">
        <f t="shared" ref="AS196:AS198" si="1097">AQ196+AR196</f>
        <v>1433.318</v>
      </c>
      <c r="AT196" s="35"/>
      <c r="AU196" s="35">
        <f t="shared" ref="AU196:AU198" si="1098">AS196+AT196</f>
        <v>1433.318</v>
      </c>
      <c r="AV196" s="35"/>
      <c r="AW196" s="35">
        <f t="shared" ref="AW196:AW198" si="1099">AU196+AV196</f>
        <v>1433.318</v>
      </c>
      <c r="AX196" s="35"/>
      <c r="AY196" s="35">
        <f t="shared" ref="AY196:AY198" si="1100">AW196+AX196</f>
        <v>1433.318</v>
      </c>
      <c r="AZ196" s="35"/>
      <c r="BA196" s="35">
        <f t="shared" ref="BA196:BA198" si="1101">AY196+AZ196</f>
        <v>1433.318</v>
      </c>
      <c r="BB196" s="46"/>
      <c r="BC196" s="35">
        <f t="shared" ref="BC196:BC198" si="1102">BA196+BB196</f>
        <v>1433.318</v>
      </c>
      <c r="BD196" s="35">
        <v>0</v>
      </c>
      <c r="BE196" s="35"/>
      <c r="BF196" s="35">
        <f t="shared" si="970"/>
        <v>0</v>
      </c>
      <c r="BG196" s="35"/>
      <c r="BH196" s="35">
        <f t="shared" ref="BH196:BH198" si="1103">BF196+BG196</f>
        <v>0</v>
      </c>
      <c r="BI196" s="35"/>
      <c r="BJ196" s="35">
        <f t="shared" ref="BJ196:BJ198" si="1104">BH196+BI196</f>
        <v>0</v>
      </c>
      <c r="BK196" s="35"/>
      <c r="BL196" s="35">
        <f t="shared" ref="BL196:BL198" si="1105">BJ196+BK196</f>
        <v>0</v>
      </c>
      <c r="BM196" s="35">
        <v>57546.781999999999</v>
      </c>
      <c r="BN196" s="35">
        <f t="shared" ref="BN196:BN198" si="1106">BL196+BM196</f>
        <v>57546.781999999999</v>
      </c>
      <c r="BO196" s="35"/>
      <c r="BP196" s="35">
        <f t="shared" ref="BP196:BP198" si="1107">BN196+BO196</f>
        <v>57546.781999999999</v>
      </c>
      <c r="BQ196" s="35"/>
      <c r="BR196" s="35">
        <f t="shared" ref="BR196:BR198" si="1108">BP196+BQ196</f>
        <v>57546.781999999999</v>
      </c>
      <c r="BS196" s="35"/>
      <c r="BT196" s="35">
        <f t="shared" ref="BT196:BT198" si="1109">BR196+BS196</f>
        <v>57546.781999999999</v>
      </c>
      <c r="BU196" s="35"/>
      <c r="BV196" s="35">
        <f t="shared" ref="BV196:BV198" si="1110">BT196+BU196</f>
        <v>57546.781999999999</v>
      </c>
      <c r="BW196" s="46"/>
      <c r="BX196" s="35">
        <f t="shared" ref="BX196:BX198" si="1111">BV196+BW196</f>
        <v>57546.781999999999</v>
      </c>
      <c r="BY196" s="29" t="s">
        <v>278</v>
      </c>
      <c r="BZ196" s="23" t="s">
        <v>50</v>
      </c>
      <c r="CA196" s="11"/>
    </row>
    <row r="197" spans="1:79" x14ac:dyDescent="0.3">
      <c r="A197" s="1"/>
      <c r="B197" s="59" t="s">
        <v>20</v>
      </c>
      <c r="C197" s="59"/>
      <c r="D197" s="34">
        <v>176940.3</v>
      </c>
      <c r="E197" s="35"/>
      <c r="F197" s="35">
        <f t="shared" si="945"/>
        <v>176940.3</v>
      </c>
      <c r="G197" s="35"/>
      <c r="H197" s="35">
        <f t="shared" si="1080"/>
        <v>176940.3</v>
      </c>
      <c r="I197" s="35"/>
      <c r="J197" s="35">
        <f t="shared" si="1081"/>
        <v>176940.3</v>
      </c>
      <c r="K197" s="35"/>
      <c r="L197" s="35">
        <f t="shared" si="1082"/>
        <v>176940.3</v>
      </c>
      <c r="M197" s="35"/>
      <c r="N197" s="35">
        <f t="shared" si="1083"/>
        <v>176940.3</v>
      </c>
      <c r="O197" s="78"/>
      <c r="P197" s="35">
        <f t="shared" si="1084"/>
        <v>176940.3</v>
      </c>
      <c r="Q197" s="35"/>
      <c r="R197" s="35">
        <f t="shared" si="1085"/>
        <v>176940.3</v>
      </c>
      <c r="S197" s="35"/>
      <c r="T197" s="35">
        <f t="shared" si="1086"/>
        <v>176940.3</v>
      </c>
      <c r="U197" s="35"/>
      <c r="V197" s="35">
        <f t="shared" si="1087"/>
        <v>176940.3</v>
      </c>
      <c r="W197" s="35">
        <v>-176940.3</v>
      </c>
      <c r="X197" s="35">
        <f t="shared" si="1088"/>
        <v>0</v>
      </c>
      <c r="Y197" s="35"/>
      <c r="Z197" s="35">
        <f t="shared" si="1089"/>
        <v>0</v>
      </c>
      <c r="AA197" s="35"/>
      <c r="AB197" s="35">
        <f t="shared" si="1090"/>
        <v>0</v>
      </c>
      <c r="AC197" s="35"/>
      <c r="AD197" s="35">
        <f t="shared" si="1091"/>
        <v>0</v>
      </c>
      <c r="AE197" s="46"/>
      <c r="AF197" s="35">
        <f t="shared" si="1092"/>
        <v>0</v>
      </c>
      <c r="AG197" s="35">
        <v>0</v>
      </c>
      <c r="AH197" s="35"/>
      <c r="AI197" s="35">
        <f t="shared" si="959"/>
        <v>0</v>
      </c>
      <c r="AJ197" s="35"/>
      <c r="AK197" s="35">
        <f t="shared" si="1093"/>
        <v>0</v>
      </c>
      <c r="AL197" s="35"/>
      <c r="AM197" s="35">
        <f t="shared" si="1094"/>
        <v>0</v>
      </c>
      <c r="AN197" s="35"/>
      <c r="AO197" s="35">
        <f t="shared" si="1095"/>
        <v>0</v>
      </c>
      <c r="AP197" s="35"/>
      <c r="AQ197" s="35">
        <f t="shared" si="1096"/>
        <v>0</v>
      </c>
      <c r="AR197" s="35"/>
      <c r="AS197" s="35">
        <f t="shared" si="1097"/>
        <v>0</v>
      </c>
      <c r="AT197" s="35"/>
      <c r="AU197" s="35">
        <f t="shared" si="1098"/>
        <v>0</v>
      </c>
      <c r="AV197" s="35"/>
      <c r="AW197" s="35">
        <f t="shared" si="1099"/>
        <v>0</v>
      </c>
      <c r="AX197" s="35"/>
      <c r="AY197" s="35">
        <f t="shared" si="1100"/>
        <v>0</v>
      </c>
      <c r="AZ197" s="35"/>
      <c r="BA197" s="35">
        <f t="shared" si="1101"/>
        <v>0</v>
      </c>
      <c r="BB197" s="46"/>
      <c r="BC197" s="35">
        <f t="shared" si="1102"/>
        <v>0</v>
      </c>
      <c r="BD197" s="35">
        <v>0</v>
      </c>
      <c r="BE197" s="35"/>
      <c r="BF197" s="35">
        <f t="shared" si="970"/>
        <v>0</v>
      </c>
      <c r="BG197" s="35"/>
      <c r="BH197" s="35">
        <f t="shared" si="1103"/>
        <v>0</v>
      </c>
      <c r="BI197" s="35"/>
      <c r="BJ197" s="35">
        <f t="shared" si="1104"/>
        <v>0</v>
      </c>
      <c r="BK197" s="35"/>
      <c r="BL197" s="35">
        <f t="shared" si="1105"/>
        <v>0</v>
      </c>
      <c r="BM197" s="35"/>
      <c r="BN197" s="35">
        <f t="shared" si="1106"/>
        <v>0</v>
      </c>
      <c r="BO197" s="35"/>
      <c r="BP197" s="35">
        <f t="shared" si="1107"/>
        <v>0</v>
      </c>
      <c r="BQ197" s="35">
        <v>176940.3</v>
      </c>
      <c r="BR197" s="35">
        <f t="shared" si="1108"/>
        <v>176940.3</v>
      </c>
      <c r="BS197" s="35"/>
      <c r="BT197" s="35">
        <f t="shared" si="1109"/>
        <v>176940.3</v>
      </c>
      <c r="BU197" s="35"/>
      <c r="BV197" s="35">
        <f t="shared" si="1110"/>
        <v>176940.3</v>
      </c>
      <c r="BW197" s="46"/>
      <c r="BX197" s="35">
        <f t="shared" si="1111"/>
        <v>176940.3</v>
      </c>
      <c r="BY197" s="29" t="s">
        <v>279</v>
      </c>
      <c r="CA197" s="11"/>
    </row>
    <row r="198" spans="1:79" ht="56.25" x14ac:dyDescent="0.3">
      <c r="A198" s="1" t="s">
        <v>182</v>
      </c>
      <c r="B198" s="59" t="s">
        <v>124</v>
      </c>
      <c r="C198" s="59" t="s">
        <v>110</v>
      </c>
      <c r="D198" s="34">
        <f>D200+D201</f>
        <v>270720.40000000002</v>
      </c>
      <c r="E198" s="35">
        <f>E200+E201</f>
        <v>0</v>
      </c>
      <c r="F198" s="35">
        <f t="shared" si="945"/>
        <v>270720.40000000002</v>
      </c>
      <c r="G198" s="35">
        <f>G200+G201</f>
        <v>0</v>
      </c>
      <c r="H198" s="35">
        <f t="shared" si="1080"/>
        <v>270720.40000000002</v>
      </c>
      <c r="I198" s="35">
        <f>I200+I201</f>
        <v>0</v>
      </c>
      <c r="J198" s="35">
        <f t="shared" si="1081"/>
        <v>270720.40000000002</v>
      </c>
      <c r="K198" s="35">
        <f>K200+K201+K202</f>
        <v>0</v>
      </c>
      <c r="L198" s="35">
        <f t="shared" si="1082"/>
        <v>270720.40000000002</v>
      </c>
      <c r="M198" s="35">
        <f>M200+M201+M202</f>
        <v>0</v>
      </c>
      <c r="N198" s="35">
        <f t="shared" si="1083"/>
        <v>270720.40000000002</v>
      </c>
      <c r="O198" s="78">
        <f>O200+O201+O202</f>
        <v>14029.483000000007</v>
      </c>
      <c r="P198" s="35">
        <f t="shared" si="1084"/>
        <v>284749.88300000003</v>
      </c>
      <c r="Q198" s="35">
        <f>Q200+Q201+Q202</f>
        <v>0</v>
      </c>
      <c r="R198" s="35">
        <f t="shared" si="1085"/>
        <v>284749.88300000003</v>
      </c>
      <c r="S198" s="35">
        <f>S200+S201+S202</f>
        <v>0</v>
      </c>
      <c r="T198" s="35">
        <f t="shared" si="1086"/>
        <v>284749.88300000003</v>
      </c>
      <c r="U198" s="35">
        <f>U200+U201+U202</f>
        <v>0</v>
      </c>
      <c r="V198" s="35">
        <f t="shared" si="1087"/>
        <v>284749.88300000003</v>
      </c>
      <c r="W198" s="35">
        <f>W200+W201+W202</f>
        <v>0</v>
      </c>
      <c r="X198" s="35">
        <f t="shared" si="1088"/>
        <v>284749.88300000003</v>
      </c>
      <c r="Y198" s="35">
        <f>Y200+Y201+Y202</f>
        <v>0</v>
      </c>
      <c r="Z198" s="35">
        <f t="shared" si="1089"/>
        <v>284749.88300000003</v>
      </c>
      <c r="AA198" s="35">
        <f>AA200+AA201+AA202</f>
        <v>-14552.05</v>
      </c>
      <c r="AB198" s="35">
        <f t="shared" si="1090"/>
        <v>270197.83300000004</v>
      </c>
      <c r="AC198" s="35">
        <f>AC200+AC201+AC202</f>
        <v>0</v>
      </c>
      <c r="AD198" s="35">
        <f t="shared" si="1091"/>
        <v>270197.83300000004</v>
      </c>
      <c r="AE198" s="46">
        <f>AE200+AE201+AE202</f>
        <v>35727.800000000003</v>
      </c>
      <c r="AF198" s="35">
        <f t="shared" si="1092"/>
        <v>305925.63300000003</v>
      </c>
      <c r="AG198" s="35">
        <f t="shared" ref="AG198:BE198" si="1112">AG200+AG201</f>
        <v>0</v>
      </c>
      <c r="AH198" s="35">
        <f t="shared" ref="AH198:AJ198" si="1113">AH200+AH201</f>
        <v>0</v>
      </c>
      <c r="AI198" s="35">
        <f t="shared" si="959"/>
        <v>0</v>
      </c>
      <c r="AJ198" s="35">
        <f t="shared" si="1113"/>
        <v>0</v>
      </c>
      <c r="AK198" s="35">
        <f t="shared" si="1093"/>
        <v>0</v>
      </c>
      <c r="AL198" s="35">
        <f t="shared" ref="AL198" si="1114">AL200+AL201</f>
        <v>0</v>
      </c>
      <c r="AM198" s="35">
        <f t="shared" si="1094"/>
        <v>0</v>
      </c>
      <c r="AN198" s="35">
        <f>AN200+AN201+AN202</f>
        <v>0</v>
      </c>
      <c r="AO198" s="35">
        <f t="shared" si="1095"/>
        <v>0</v>
      </c>
      <c r="AP198" s="35">
        <f>AP200+AP201+AP202</f>
        <v>0</v>
      </c>
      <c r="AQ198" s="35">
        <f t="shared" si="1096"/>
        <v>0</v>
      </c>
      <c r="AR198" s="35">
        <f>AR200+AR201+AR202</f>
        <v>0</v>
      </c>
      <c r="AS198" s="35">
        <f t="shared" si="1097"/>
        <v>0</v>
      </c>
      <c r="AT198" s="35">
        <f>AT200+AT201+AT202</f>
        <v>135331.242</v>
      </c>
      <c r="AU198" s="35">
        <f t="shared" si="1098"/>
        <v>135331.242</v>
      </c>
      <c r="AV198" s="35">
        <f>AV200+AV201+AV202</f>
        <v>0</v>
      </c>
      <c r="AW198" s="35">
        <f t="shared" si="1099"/>
        <v>135331.242</v>
      </c>
      <c r="AX198" s="35">
        <f>AX200+AX201+AX202</f>
        <v>0</v>
      </c>
      <c r="AY198" s="35">
        <f t="shared" si="1100"/>
        <v>135331.242</v>
      </c>
      <c r="AZ198" s="35">
        <f>AZ200+AZ201+AZ202</f>
        <v>0</v>
      </c>
      <c r="BA198" s="35">
        <f t="shared" si="1101"/>
        <v>135331.242</v>
      </c>
      <c r="BB198" s="46">
        <f>BB200+BB201+BB202</f>
        <v>-83006.649999999994</v>
      </c>
      <c r="BC198" s="35">
        <f t="shared" si="1102"/>
        <v>52324.592000000004</v>
      </c>
      <c r="BD198" s="35">
        <f t="shared" si="1112"/>
        <v>0</v>
      </c>
      <c r="BE198" s="35">
        <f t="shared" si="1112"/>
        <v>0</v>
      </c>
      <c r="BF198" s="35">
        <f t="shared" si="970"/>
        <v>0</v>
      </c>
      <c r="BG198" s="35">
        <f t="shared" ref="BG198:BI198" si="1115">BG200+BG201</f>
        <v>0</v>
      </c>
      <c r="BH198" s="35">
        <f t="shared" si="1103"/>
        <v>0</v>
      </c>
      <c r="BI198" s="35">
        <f t="shared" si="1115"/>
        <v>0</v>
      </c>
      <c r="BJ198" s="35">
        <f t="shared" si="1104"/>
        <v>0</v>
      </c>
      <c r="BK198" s="35">
        <f>BK200+BK201+BK202</f>
        <v>0</v>
      </c>
      <c r="BL198" s="35">
        <f t="shared" si="1105"/>
        <v>0</v>
      </c>
      <c r="BM198" s="35">
        <f>BM200+BM201+BM202</f>
        <v>0</v>
      </c>
      <c r="BN198" s="35">
        <f t="shared" si="1106"/>
        <v>0</v>
      </c>
      <c r="BO198" s="35">
        <f>BO200+BO201+BO202</f>
        <v>0</v>
      </c>
      <c r="BP198" s="35">
        <f t="shared" si="1107"/>
        <v>0</v>
      </c>
      <c r="BQ198" s="35">
        <f>BQ200+BQ201+BQ202</f>
        <v>0</v>
      </c>
      <c r="BR198" s="35">
        <f t="shared" si="1108"/>
        <v>0</v>
      </c>
      <c r="BS198" s="35">
        <f>BS200+BS201+BS202</f>
        <v>0</v>
      </c>
      <c r="BT198" s="35">
        <f t="shared" si="1109"/>
        <v>0</v>
      </c>
      <c r="BU198" s="35">
        <f>BU200+BU201+BU202</f>
        <v>0</v>
      </c>
      <c r="BV198" s="35">
        <f t="shared" si="1110"/>
        <v>0</v>
      </c>
      <c r="BW198" s="46">
        <f>BW200+BW201+BW202</f>
        <v>0</v>
      </c>
      <c r="BX198" s="35">
        <f t="shared" si="1111"/>
        <v>0</v>
      </c>
      <c r="BY198" s="29"/>
      <c r="CA198" s="11"/>
    </row>
    <row r="199" spans="1:79" x14ac:dyDescent="0.3">
      <c r="A199" s="1"/>
      <c r="B199" s="59" t="s">
        <v>5</v>
      </c>
      <c r="C199" s="59"/>
      <c r="D199" s="34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78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46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46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46"/>
      <c r="BX199" s="35"/>
      <c r="BY199" s="29"/>
      <c r="CA199" s="11"/>
    </row>
    <row r="200" spans="1:79" hidden="1" x14ac:dyDescent="0.3">
      <c r="A200" s="1"/>
      <c r="B200" s="43" t="s">
        <v>6</v>
      </c>
      <c r="C200" s="43"/>
      <c r="D200" s="34">
        <v>67680.100000000006</v>
      </c>
      <c r="E200" s="35"/>
      <c r="F200" s="35">
        <f t="shared" si="945"/>
        <v>67680.100000000006</v>
      </c>
      <c r="G200" s="35"/>
      <c r="H200" s="35">
        <f t="shared" ref="H200:H203" si="1116">F200+G200</f>
        <v>67680.100000000006</v>
      </c>
      <c r="I200" s="35"/>
      <c r="J200" s="35">
        <f t="shared" ref="J200:J203" si="1117">H200+I200</f>
        <v>67680.100000000006</v>
      </c>
      <c r="K200" s="35">
        <f>11520.4-11520.4</f>
        <v>0</v>
      </c>
      <c r="L200" s="35">
        <f t="shared" ref="L200:L203" si="1118">J200+K200</f>
        <v>67680.100000000006</v>
      </c>
      <c r="M200" s="35">
        <f>11520.4-11520.4</f>
        <v>0</v>
      </c>
      <c r="N200" s="35">
        <f t="shared" ref="N200:N203" si="1119">L200+M200</f>
        <v>67680.100000000006</v>
      </c>
      <c r="O200" s="78">
        <f>-52930.217+10800</f>
        <v>-42130.216999999997</v>
      </c>
      <c r="P200" s="35">
        <f t="shared" ref="P200:P203" si="1120">N200+O200</f>
        <v>25549.883000000009</v>
      </c>
      <c r="Q200" s="35"/>
      <c r="R200" s="35">
        <f t="shared" ref="R200:R203" si="1121">P200+Q200</f>
        <v>25549.883000000009</v>
      </c>
      <c r="S200" s="35"/>
      <c r="T200" s="35">
        <f t="shared" ref="T200:T203" si="1122">R200+S200</f>
        <v>25549.883000000009</v>
      </c>
      <c r="U200" s="35"/>
      <c r="V200" s="35">
        <f t="shared" ref="V200:V203" si="1123">T200+U200</f>
        <v>25549.883000000009</v>
      </c>
      <c r="W200" s="35"/>
      <c r="X200" s="35">
        <f t="shared" ref="X200:X203" si="1124">V200+W200</f>
        <v>25549.883000000009</v>
      </c>
      <c r="Y200" s="35"/>
      <c r="Z200" s="35">
        <f t="shared" ref="Z200:Z203" si="1125">X200+Y200</f>
        <v>25549.883000000009</v>
      </c>
      <c r="AA200" s="35">
        <v>-14552.05</v>
      </c>
      <c r="AB200" s="35">
        <f t="shared" ref="AB200:AB203" si="1126">Z200+AA200</f>
        <v>10997.83300000001</v>
      </c>
      <c r="AC200" s="35"/>
      <c r="AD200" s="35">
        <f t="shared" ref="AD200:AD203" si="1127">AB200+AC200</f>
        <v>10997.83300000001</v>
      </c>
      <c r="AE200" s="46"/>
      <c r="AF200" s="35">
        <f t="shared" ref="AF200:AF203" si="1128">AD200+AE200</f>
        <v>10997.83300000001</v>
      </c>
      <c r="AG200" s="35">
        <v>0</v>
      </c>
      <c r="AH200" s="35"/>
      <c r="AI200" s="35">
        <f t="shared" si="959"/>
        <v>0</v>
      </c>
      <c r="AJ200" s="35"/>
      <c r="AK200" s="35">
        <f t="shared" ref="AK200:AK203" si="1129">AI200+AJ200</f>
        <v>0</v>
      </c>
      <c r="AL200" s="35"/>
      <c r="AM200" s="35">
        <f t="shared" ref="AM200:AM203" si="1130">AK200+AL200</f>
        <v>0</v>
      </c>
      <c r="AN200" s="35"/>
      <c r="AO200" s="35">
        <f t="shared" ref="AO200:AO203" si="1131">AM200+AN200</f>
        <v>0</v>
      </c>
      <c r="AP200" s="35"/>
      <c r="AQ200" s="35">
        <f t="shared" ref="AQ200:AQ203" si="1132">AO200+AP200</f>
        <v>0</v>
      </c>
      <c r="AR200" s="35"/>
      <c r="AS200" s="35">
        <f t="shared" ref="AS200:AS203" si="1133">AQ200+AR200</f>
        <v>0</v>
      </c>
      <c r="AT200" s="35">
        <v>23039.741999999998</v>
      </c>
      <c r="AU200" s="35">
        <f t="shared" ref="AU200:AU203" si="1134">AS200+AT200</f>
        <v>23039.741999999998</v>
      </c>
      <c r="AV200" s="35"/>
      <c r="AW200" s="35">
        <f t="shared" ref="AW200:AW203" si="1135">AU200+AV200</f>
        <v>23039.741999999998</v>
      </c>
      <c r="AX200" s="35"/>
      <c r="AY200" s="35">
        <f t="shared" ref="AY200:AY203" si="1136">AW200+AX200</f>
        <v>23039.741999999998</v>
      </c>
      <c r="AZ200" s="35"/>
      <c r="BA200" s="35">
        <f t="shared" ref="BA200:BA203" si="1137">AY200+AZ200</f>
        <v>23039.741999999998</v>
      </c>
      <c r="BB200" s="46">
        <v>-1016.15</v>
      </c>
      <c r="BC200" s="35">
        <f t="shared" ref="BC200:BC203" si="1138">BA200+BB200</f>
        <v>22023.591999999997</v>
      </c>
      <c r="BD200" s="35">
        <v>0</v>
      </c>
      <c r="BE200" s="35"/>
      <c r="BF200" s="35">
        <f t="shared" si="970"/>
        <v>0</v>
      </c>
      <c r="BG200" s="35"/>
      <c r="BH200" s="35">
        <f t="shared" ref="BH200:BH203" si="1139">BF200+BG200</f>
        <v>0</v>
      </c>
      <c r="BI200" s="35"/>
      <c r="BJ200" s="35">
        <f t="shared" ref="BJ200:BJ203" si="1140">BH200+BI200</f>
        <v>0</v>
      </c>
      <c r="BK200" s="35"/>
      <c r="BL200" s="35">
        <f t="shared" ref="BL200:BL203" si="1141">BJ200+BK200</f>
        <v>0</v>
      </c>
      <c r="BM200" s="35"/>
      <c r="BN200" s="35">
        <f t="shared" ref="BN200:BN203" si="1142">BL200+BM200</f>
        <v>0</v>
      </c>
      <c r="BO200" s="35"/>
      <c r="BP200" s="35">
        <f t="shared" ref="BP200:BP203" si="1143">BN200+BO200</f>
        <v>0</v>
      </c>
      <c r="BQ200" s="35"/>
      <c r="BR200" s="35">
        <f t="shared" ref="BR200:BR203" si="1144">BP200+BQ200</f>
        <v>0</v>
      </c>
      <c r="BS200" s="35"/>
      <c r="BT200" s="35">
        <f t="shared" ref="BT200:BT203" si="1145">BR200+BS200</f>
        <v>0</v>
      </c>
      <c r="BU200" s="35"/>
      <c r="BV200" s="35">
        <f t="shared" ref="BV200:BV203" si="1146">BT200+BU200</f>
        <v>0</v>
      </c>
      <c r="BW200" s="46"/>
      <c r="BX200" s="35">
        <f t="shared" ref="BX200:BX203" si="1147">BV200+BW200</f>
        <v>0</v>
      </c>
      <c r="BY200" s="29" t="s">
        <v>336</v>
      </c>
      <c r="BZ200" s="23" t="s">
        <v>50</v>
      </c>
      <c r="CA200" s="11"/>
    </row>
    <row r="201" spans="1:79" x14ac:dyDescent="0.3">
      <c r="A201" s="1"/>
      <c r="B201" s="59" t="s">
        <v>20</v>
      </c>
      <c r="C201" s="59"/>
      <c r="D201" s="34">
        <v>203040.3</v>
      </c>
      <c r="E201" s="35"/>
      <c r="F201" s="35">
        <f t="shared" si="945"/>
        <v>203040.3</v>
      </c>
      <c r="G201" s="35"/>
      <c r="H201" s="35">
        <f t="shared" si="1116"/>
        <v>203040.3</v>
      </c>
      <c r="I201" s="35"/>
      <c r="J201" s="35">
        <f t="shared" si="1117"/>
        <v>203040.3</v>
      </c>
      <c r="K201" s="35"/>
      <c r="L201" s="35">
        <f t="shared" si="1118"/>
        <v>203040.3</v>
      </c>
      <c r="M201" s="35"/>
      <c r="N201" s="35">
        <f t="shared" si="1119"/>
        <v>203040.3</v>
      </c>
      <c r="O201" s="78">
        <f>-203040.3+2700</f>
        <v>-200340.3</v>
      </c>
      <c r="P201" s="35">
        <f t="shared" si="1120"/>
        <v>2700</v>
      </c>
      <c r="Q201" s="35"/>
      <c r="R201" s="35">
        <f t="shared" si="1121"/>
        <v>2700</v>
      </c>
      <c r="S201" s="35"/>
      <c r="T201" s="35">
        <f t="shared" si="1122"/>
        <v>2700</v>
      </c>
      <c r="U201" s="35"/>
      <c r="V201" s="35">
        <f t="shared" si="1123"/>
        <v>2700</v>
      </c>
      <c r="W201" s="35"/>
      <c r="X201" s="35">
        <f t="shared" si="1124"/>
        <v>2700</v>
      </c>
      <c r="Y201" s="35"/>
      <c r="Z201" s="35">
        <f t="shared" si="1125"/>
        <v>2700</v>
      </c>
      <c r="AA201" s="35"/>
      <c r="AB201" s="35">
        <f t="shared" si="1126"/>
        <v>2700</v>
      </c>
      <c r="AC201" s="35"/>
      <c r="AD201" s="35">
        <f t="shared" si="1127"/>
        <v>2700</v>
      </c>
      <c r="AE201" s="46">
        <v>35727.800000000003</v>
      </c>
      <c r="AF201" s="35">
        <f t="shared" si="1128"/>
        <v>38427.800000000003</v>
      </c>
      <c r="AG201" s="35">
        <v>0</v>
      </c>
      <c r="AH201" s="35"/>
      <c r="AI201" s="35">
        <f t="shared" si="959"/>
        <v>0</v>
      </c>
      <c r="AJ201" s="35"/>
      <c r="AK201" s="35">
        <f t="shared" si="1129"/>
        <v>0</v>
      </c>
      <c r="AL201" s="35"/>
      <c r="AM201" s="35">
        <f t="shared" si="1130"/>
        <v>0</v>
      </c>
      <c r="AN201" s="35"/>
      <c r="AO201" s="35">
        <f t="shared" si="1131"/>
        <v>0</v>
      </c>
      <c r="AP201" s="35"/>
      <c r="AQ201" s="35">
        <f t="shared" si="1132"/>
        <v>0</v>
      </c>
      <c r="AR201" s="35"/>
      <c r="AS201" s="35">
        <f t="shared" si="1133"/>
        <v>0</v>
      </c>
      <c r="AT201" s="35">
        <v>112291.5</v>
      </c>
      <c r="AU201" s="35">
        <f t="shared" si="1134"/>
        <v>112291.5</v>
      </c>
      <c r="AV201" s="35"/>
      <c r="AW201" s="35">
        <f t="shared" si="1135"/>
        <v>112291.5</v>
      </c>
      <c r="AX201" s="35"/>
      <c r="AY201" s="35">
        <f t="shared" si="1136"/>
        <v>112291.5</v>
      </c>
      <c r="AZ201" s="35"/>
      <c r="BA201" s="35">
        <f t="shared" si="1137"/>
        <v>112291.5</v>
      </c>
      <c r="BB201" s="46">
        <v>-81990.5</v>
      </c>
      <c r="BC201" s="35">
        <f t="shared" si="1138"/>
        <v>30301</v>
      </c>
      <c r="BD201" s="35">
        <v>0</v>
      </c>
      <c r="BE201" s="35"/>
      <c r="BF201" s="35">
        <f t="shared" si="970"/>
        <v>0</v>
      </c>
      <c r="BG201" s="35"/>
      <c r="BH201" s="35">
        <f t="shared" si="1139"/>
        <v>0</v>
      </c>
      <c r="BI201" s="35"/>
      <c r="BJ201" s="35">
        <f t="shared" si="1140"/>
        <v>0</v>
      </c>
      <c r="BK201" s="35"/>
      <c r="BL201" s="35">
        <f t="shared" si="1141"/>
        <v>0</v>
      </c>
      <c r="BM201" s="35"/>
      <c r="BN201" s="35">
        <f t="shared" si="1142"/>
        <v>0</v>
      </c>
      <c r="BO201" s="35"/>
      <c r="BP201" s="35">
        <f t="shared" si="1143"/>
        <v>0</v>
      </c>
      <c r="BQ201" s="35"/>
      <c r="BR201" s="35">
        <f t="shared" si="1144"/>
        <v>0</v>
      </c>
      <c r="BS201" s="35"/>
      <c r="BT201" s="35">
        <f t="shared" si="1145"/>
        <v>0</v>
      </c>
      <c r="BU201" s="35"/>
      <c r="BV201" s="35">
        <f t="shared" si="1146"/>
        <v>0</v>
      </c>
      <c r="BW201" s="46"/>
      <c r="BX201" s="35">
        <f t="shared" si="1147"/>
        <v>0</v>
      </c>
      <c r="BY201" s="29" t="s">
        <v>279</v>
      </c>
      <c r="CA201" s="11"/>
    </row>
    <row r="202" spans="1:79" x14ac:dyDescent="0.3">
      <c r="A202" s="1"/>
      <c r="B202" s="59" t="s">
        <v>19</v>
      </c>
      <c r="C202" s="59"/>
      <c r="D202" s="34"/>
      <c r="E202" s="35"/>
      <c r="F202" s="35"/>
      <c r="G202" s="35"/>
      <c r="H202" s="35"/>
      <c r="I202" s="35"/>
      <c r="J202" s="35"/>
      <c r="K202" s="35"/>
      <c r="L202" s="35">
        <f t="shared" si="1118"/>
        <v>0</v>
      </c>
      <c r="M202" s="35"/>
      <c r="N202" s="35">
        <f t="shared" si="1119"/>
        <v>0</v>
      </c>
      <c r="O202" s="78">
        <v>256500</v>
      </c>
      <c r="P202" s="35">
        <f t="shared" si="1120"/>
        <v>256500</v>
      </c>
      <c r="Q202" s="35"/>
      <c r="R202" s="35">
        <f t="shared" si="1121"/>
        <v>256500</v>
      </c>
      <c r="S202" s="35"/>
      <c r="T202" s="35">
        <f t="shared" si="1122"/>
        <v>256500</v>
      </c>
      <c r="U202" s="35"/>
      <c r="V202" s="35">
        <f t="shared" si="1123"/>
        <v>256500</v>
      </c>
      <c r="W202" s="35"/>
      <c r="X202" s="35">
        <f t="shared" si="1124"/>
        <v>256500</v>
      </c>
      <c r="Y202" s="35"/>
      <c r="Z202" s="35">
        <f t="shared" si="1125"/>
        <v>256500</v>
      </c>
      <c r="AA202" s="35"/>
      <c r="AB202" s="35">
        <f t="shared" si="1126"/>
        <v>256500</v>
      </c>
      <c r="AC202" s="35"/>
      <c r="AD202" s="35">
        <f t="shared" si="1127"/>
        <v>256500</v>
      </c>
      <c r="AE202" s="46"/>
      <c r="AF202" s="35">
        <f t="shared" si="1128"/>
        <v>256500</v>
      </c>
      <c r="AG202" s="35"/>
      <c r="AH202" s="35"/>
      <c r="AI202" s="35"/>
      <c r="AJ202" s="35"/>
      <c r="AK202" s="35"/>
      <c r="AL202" s="35"/>
      <c r="AM202" s="35"/>
      <c r="AN202" s="35"/>
      <c r="AO202" s="35">
        <f t="shared" si="1131"/>
        <v>0</v>
      </c>
      <c r="AP202" s="35"/>
      <c r="AQ202" s="35">
        <f t="shared" si="1132"/>
        <v>0</v>
      </c>
      <c r="AR202" s="35"/>
      <c r="AS202" s="35">
        <f t="shared" si="1133"/>
        <v>0</v>
      </c>
      <c r="AT202" s="35"/>
      <c r="AU202" s="35">
        <f t="shared" si="1134"/>
        <v>0</v>
      </c>
      <c r="AV202" s="35"/>
      <c r="AW202" s="35">
        <f t="shared" si="1135"/>
        <v>0</v>
      </c>
      <c r="AX202" s="35"/>
      <c r="AY202" s="35">
        <f t="shared" si="1136"/>
        <v>0</v>
      </c>
      <c r="AZ202" s="35"/>
      <c r="BA202" s="35">
        <f t="shared" si="1137"/>
        <v>0</v>
      </c>
      <c r="BB202" s="46"/>
      <c r="BC202" s="35">
        <f t="shared" si="1138"/>
        <v>0</v>
      </c>
      <c r="BD202" s="35"/>
      <c r="BE202" s="35"/>
      <c r="BF202" s="35"/>
      <c r="BG202" s="35"/>
      <c r="BH202" s="35"/>
      <c r="BI202" s="35"/>
      <c r="BJ202" s="35"/>
      <c r="BK202" s="35"/>
      <c r="BL202" s="35">
        <f t="shared" si="1141"/>
        <v>0</v>
      </c>
      <c r="BM202" s="35"/>
      <c r="BN202" s="35">
        <f t="shared" si="1142"/>
        <v>0</v>
      </c>
      <c r="BO202" s="35"/>
      <c r="BP202" s="35">
        <f t="shared" si="1143"/>
        <v>0</v>
      </c>
      <c r="BQ202" s="35"/>
      <c r="BR202" s="35">
        <f t="shared" si="1144"/>
        <v>0</v>
      </c>
      <c r="BS202" s="35"/>
      <c r="BT202" s="35">
        <f t="shared" si="1145"/>
        <v>0</v>
      </c>
      <c r="BU202" s="35"/>
      <c r="BV202" s="35">
        <f t="shared" si="1146"/>
        <v>0</v>
      </c>
      <c r="BW202" s="46"/>
      <c r="BX202" s="35">
        <f t="shared" si="1147"/>
        <v>0</v>
      </c>
      <c r="BY202" s="29" t="s">
        <v>335</v>
      </c>
      <c r="CA202" s="11"/>
    </row>
    <row r="203" spans="1:79" ht="56.25" x14ac:dyDescent="0.3">
      <c r="A203" s="1" t="s">
        <v>183</v>
      </c>
      <c r="B203" s="59" t="s">
        <v>125</v>
      </c>
      <c r="C203" s="6" t="s">
        <v>110</v>
      </c>
      <c r="D203" s="34">
        <f>D205</f>
        <v>87406.8</v>
      </c>
      <c r="E203" s="35">
        <f>E205</f>
        <v>0</v>
      </c>
      <c r="F203" s="35">
        <f t="shared" si="945"/>
        <v>87406.8</v>
      </c>
      <c r="G203" s="35">
        <f>G205</f>
        <v>0</v>
      </c>
      <c r="H203" s="35">
        <f t="shared" si="1116"/>
        <v>87406.8</v>
      </c>
      <c r="I203" s="35">
        <f>I205</f>
        <v>0</v>
      </c>
      <c r="J203" s="35">
        <f t="shared" si="1117"/>
        <v>87406.8</v>
      </c>
      <c r="K203" s="35">
        <f>K205</f>
        <v>0</v>
      </c>
      <c r="L203" s="35">
        <f t="shared" si="1118"/>
        <v>87406.8</v>
      </c>
      <c r="M203" s="35">
        <f>M205</f>
        <v>0</v>
      </c>
      <c r="N203" s="35">
        <f t="shared" si="1119"/>
        <v>87406.8</v>
      </c>
      <c r="O203" s="78">
        <f>O205</f>
        <v>0</v>
      </c>
      <c r="P203" s="35">
        <f t="shared" si="1120"/>
        <v>87406.8</v>
      </c>
      <c r="Q203" s="35">
        <f>Q205</f>
        <v>0</v>
      </c>
      <c r="R203" s="35">
        <f t="shared" si="1121"/>
        <v>87406.8</v>
      </c>
      <c r="S203" s="35">
        <f>S205</f>
        <v>0</v>
      </c>
      <c r="T203" s="35">
        <f t="shared" si="1122"/>
        <v>87406.8</v>
      </c>
      <c r="U203" s="35">
        <f>U205</f>
        <v>0</v>
      </c>
      <c r="V203" s="35">
        <f t="shared" si="1123"/>
        <v>87406.8</v>
      </c>
      <c r="W203" s="35">
        <f>W205</f>
        <v>-36663.1</v>
      </c>
      <c r="X203" s="35">
        <f t="shared" si="1124"/>
        <v>50743.700000000004</v>
      </c>
      <c r="Y203" s="35">
        <f>Y205</f>
        <v>0</v>
      </c>
      <c r="Z203" s="35">
        <f t="shared" si="1125"/>
        <v>50743.700000000004</v>
      </c>
      <c r="AA203" s="35">
        <f>AA205</f>
        <v>0</v>
      </c>
      <c r="AB203" s="35">
        <f t="shared" si="1126"/>
        <v>50743.700000000004</v>
      </c>
      <c r="AC203" s="35">
        <f>AC205</f>
        <v>0</v>
      </c>
      <c r="AD203" s="35">
        <f t="shared" si="1127"/>
        <v>50743.700000000004</v>
      </c>
      <c r="AE203" s="46">
        <f>AE205</f>
        <v>0</v>
      </c>
      <c r="AF203" s="35">
        <f t="shared" si="1128"/>
        <v>50743.700000000004</v>
      </c>
      <c r="AG203" s="35">
        <f t="shared" ref="AG203:BE203" si="1148">AG205</f>
        <v>0</v>
      </c>
      <c r="AH203" s="35">
        <f t="shared" ref="AH203:AJ203" si="1149">AH205</f>
        <v>0</v>
      </c>
      <c r="AI203" s="35">
        <f t="shared" si="959"/>
        <v>0</v>
      </c>
      <c r="AJ203" s="35">
        <f t="shared" si="1149"/>
        <v>0</v>
      </c>
      <c r="AK203" s="35">
        <f t="shared" si="1129"/>
        <v>0</v>
      </c>
      <c r="AL203" s="35">
        <f t="shared" ref="AL203:AN203" si="1150">AL205</f>
        <v>0</v>
      </c>
      <c r="AM203" s="35">
        <f t="shared" si="1130"/>
        <v>0</v>
      </c>
      <c r="AN203" s="35">
        <f t="shared" si="1150"/>
        <v>0</v>
      </c>
      <c r="AO203" s="35">
        <f t="shared" si="1131"/>
        <v>0</v>
      </c>
      <c r="AP203" s="35">
        <f t="shared" ref="AP203:AR203" si="1151">AP205</f>
        <v>0</v>
      </c>
      <c r="AQ203" s="35">
        <f t="shared" si="1132"/>
        <v>0</v>
      </c>
      <c r="AR203" s="35">
        <f t="shared" si="1151"/>
        <v>0</v>
      </c>
      <c r="AS203" s="35">
        <f t="shared" si="1133"/>
        <v>0</v>
      </c>
      <c r="AT203" s="35">
        <f t="shared" ref="AT203:AV203" si="1152">AT205</f>
        <v>0</v>
      </c>
      <c r="AU203" s="35">
        <f t="shared" si="1134"/>
        <v>0</v>
      </c>
      <c r="AV203" s="35">
        <f t="shared" si="1152"/>
        <v>0</v>
      </c>
      <c r="AW203" s="35">
        <f t="shared" si="1135"/>
        <v>0</v>
      </c>
      <c r="AX203" s="35">
        <f t="shared" ref="AX203:AZ203" si="1153">AX205</f>
        <v>0</v>
      </c>
      <c r="AY203" s="35">
        <f t="shared" si="1136"/>
        <v>0</v>
      </c>
      <c r="AZ203" s="35">
        <f t="shared" si="1153"/>
        <v>0</v>
      </c>
      <c r="BA203" s="35">
        <f t="shared" si="1137"/>
        <v>0</v>
      </c>
      <c r="BB203" s="46">
        <f t="shared" ref="BB203" si="1154">BB205</f>
        <v>0</v>
      </c>
      <c r="BC203" s="35">
        <f t="shared" si="1138"/>
        <v>0</v>
      </c>
      <c r="BD203" s="35">
        <f t="shared" si="1148"/>
        <v>0</v>
      </c>
      <c r="BE203" s="35">
        <f t="shared" si="1148"/>
        <v>0</v>
      </c>
      <c r="BF203" s="35">
        <f t="shared" si="970"/>
        <v>0</v>
      </c>
      <c r="BG203" s="35">
        <f t="shared" ref="BG203:BI203" si="1155">BG205</f>
        <v>0</v>
      </c>
      <c r="BH203" s="35">
        <f t="shared" si="1139"/>
        <v>0</v>
      </c>
      <c r="BI203" s="35">
        <f t="shared" si="1155"/>
        <v>0</v>
      </c>
      <c r="BJ203" s="35">
        <f t="shared" si="1140"/>
        <v>0</v>
      </c>
      <c r="BK203" s="35">
        <f t="shared" ref="BK203:BM203" si="1156">BK205</f>
        <v>0</v>
      </c>
      <c r="BL203" s="35">
        <f t="shared" si="1141"/>
        <v>0</v>
      </c>
      <c r="BM203" s="35">
        <f t="shared" si="1156"/>
        <v>0</v>
      </c>
      <c r="BN203" s="35">
        <f t="shared" si="1142"/>
        <v>0</v>
      </c>
      <c r="BO203" s="35">
        <f t="shared" ref="BO203:BQ203" si="1157">BO205</f>
        <v>0</v>
      </c>
      <c r="BP203" s="35">
        <f t="shared" si="1143"/>
        <v>0</v>
      </c>
      <c r="BQ203" s="35">
        <f t="shared" si="1157"/>
        <v>0</v>
      </c>
      <c r="BR203" s="35">
        <f t="shared" si="1144"/>
        <v>0</v>
      </c>
      <c r="BS203" s="35">
        <f t="shared" ref="BS203:BU203" si="1158">BS205</f>
        <v>0</v>
      </c>
      <c r="BT203" s="35">
        <f t="shared" si="1145"/>
        <v>0</v>
      </c>
      <c r="BU203" s="35">
        <f t="shared" si="1158"/>
        <v>0</v>
      </c>
      <c r="BV203" s="35">
        <f t="shared" si="1146"/>
        <v>0</v>
      </c>
      <c r="BW203" s="46">
        <f t="shared" ref="BW203" si="1159">BW205</f>
        <v>0</v>
      </c>
      <c r="BX203" s="35">
        <f t="shared" si="1147"/>
        <v>0</v>
      </c>
      <c r="BY203" s="29"/>
      <c r="CA203" s="11"/>
    </row>
    <row r="204" spans="1:79" x14ac:dyDescent="0.3">
      <c r="A204" s="1"/>
      <c r="B204" s="59" t="s">
        <v>5</v>
      </c>
      <c r="C204" s="59"/>
      <c r="D204" s="34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78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46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46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46"/>
      <c r="BX204" s="35"/>
      <c r="BY204" s="29"/>
      <c r="CA204" s="11"/>
    </row>
    <row r="205" spans="1:79" x14ac:dyDescent="0.3">
      <c r="A205" s="1"/>
      <c r="B205" s="59" t="s">
        <v>20</v>
      </c>
      <c r="C205" s="59"/>
      <c r="D205" s="34">
        <v>87406.8</v>
      </c>
      <c r="E205" s="35"/>
      <c r="F205" s="35">
        <f t="shared" si="945"/>
        <v>87406.8</v>
      </c>
      <c r="G205" s="35"/>
      <c r="H205" s="35">
        <f t="shared" ref="H205:H217" si="1160">F205+G205</f>
        <v>87406.8</v>
      </c>
      <c r="I205" s="35"/>
      <c r="J205" s="35">
        <f t="shared" ref="J205" si="1161">H205+I205</f>
        <v>87406.8</v>
      </c>
      <c r="K205" s="35"/>
      <c r="L205" s="35">
        <f t="shared" ref="L205" si="1162">J205+K205</f>
        <v>87406.8</v>
      </c>
      <c r="M205" s="35"/>
      <c r="N205" s="35">
        <f t="shared" ref="N205" si="1163">L205+M205</f>
        <v>87406.8</v>
      </c>
      <c r="O205" s="78"/>
      <c r="P205" s="35">
        <f t="shared" ref="P205" si="1164">N205+O205</f>
        <v>87406.8</v>
      </c>
      <c r="Q205" s="35"/>
      <c r="R205" s="35">
        <f t="shared" ref="R205" si="1165">P205+Q205</f>
        <v>87406.8</v>
      </c>
      <c r="S205" s="35"/>
      <c r="T205" s="35">
        <f t="shared" ref="T205" si="1166">R205+S205</f>
        <v>87406.8</v>
      </c>
      <c r="U205" s="35"/>
      <c r="V205" s="35">
        <f t="shared" ref="V205" si="1167">T205+U205</f>
        <v>87406.8</v>
      </c>
      <c r="W205" s="35">
        <v>-36663.1</v>
      </c>
      <c r="X205" s="35">
        <f t="shared" ref="X205" si="1168">V205+W205</f>
        <v>50743.700000000004</v>
      </c>
      <c r="Y205" s="35"/>
      <c r="Z205" s="35">
        <f t="shared" ref="Z205" si="1169">X205+Y205</f>
        <v>50743.700000000004</v>
      </c>
      <c r="AA205" s="35"/>
      <c r="AB205" s="35">
        <f t="shared" ref="AB205" si="1170">Z205+AA205</f>
        <v>50743.700000000004</v>
      </c>
      <c r="AC205" s="35"/>
      <c r="AD205" s="35">
        <f t="shared" ref="AD205" si="1171">AB205+AC205</f>
        <v>50743.700000000004</v>
      </c>
      <c r="AE205" s="46"/>
      <c r="AF205" s="35">
        <f t="shared" ref="AF205" si="1172">AD205+AE205</f>
        <v>50743.700000000004</v>
      </c>
      <c r="AG205" s="35">
        <v>0</v>
      </c>
      <c r="AH205" s="35"/>
      <c r="AI205" s="35">
        <f t="shared" si="959"/>
        <v>0</v>
      </c>
      <c r="AJ205" s="35"/>
      <c r="AK205" s="35">
        <f t="shared" ref="AK205:AK217" si="1173">AI205+AJ205</f>
        <v>0</v>
      </c>
      <c r="AL205" s="35"/>
      <c r="AM205" s="35">
        <f t="shared" ref="AM205:AM217" si="1174">AK205+AL205</f>
        <v>0</v>
      </c>
      <c r="AN205" s="35"/>
      <c r="AO205" s="35">
        <f t="shared" ref="AO205:AO217" si="1175">AM205+AN205</f>
        <v>0</v>
      </c>
      <c r="AP205" s="35"/>
      <c r="AQ205" s="35">
        <f t="shared" ref="AQ205:AQ206" si="1176">AO205+AP205</f>
        <v>0</v>
      </c>
      <c r="AR205" s="35"/>
      <c r="AS205" s="35">
        <f t="shared" ref="AS205:AS206" si="1177">AQ205+AR205</f>
        <v>0</v>
      </c>
      <c r="AT205" s="35"/>
      <c r="AU205" s="35">
        <f t="shared" ref="AU205:AU206" si="1178">AS205+AT205</f>
        <v>0</v>
      </c>
      <c r="AV205" s="35"/>
      <c r="AW205" s="35">
        <f t="shared" ref="AW205:AW206" si="1179">AU205+AV205</f>
        <v>0</v>
      </c>
      <c r="AX205" s="35"/>
      <c r="AY205" s="35">
        <f t="shared" ref="AY205:AY206" si="1180">AW205+AX205</f>
        <v>0</v>
      </c>
      <c r="AZ205" s="35"/>
      <c r="BA205" s="35">
        <f t="shared" ref="BA205:BA206" si="1181">AY205+AZ205</f>
        <v>0</v>
      </c>
      <c r="BB205" s="46"/>
      <c r="BC205" s="35">
        <f t="shared" ref="BC205:BC206" si="1182">BA205+BB205</f>
        <v>0</v>
      </c>
      <c r="BD205" s="35">
        <v>0</v>
      </c>
      <c r="BE205" s="35"/>
      <c r="BF205" s="35">
        <f t="shared" si="970"/>
        <v>0</v>
      </c>
      <c r="BG205" s="35"/>
      <c r="BH205" s="35">
        <f t="shared" ref="BH205:BH217" si="1183">BF205+BG205</f>
        <v>0</v>
      </c>
      <c r="BI205" s="35"/>
      <c r="BJ205" s="35">
        <f t="shared" ref="BJ205:BJ217" si="1184">BH205+BI205</f>
        <v>0</v>
      </c>
      <c r="BK205" s="35"/>
      <c r="BL205" s="35">
        <f t="shared" ref="BL205:BL217" si="1185">BJ205+BK205</f>
        <v>0</v>
      </c>
      <c r="BM205" s="35"/>
      <c r="BN205" s="35">
        <f t="shared" ref="BN205:BN206" si="1186">BL205+BM205</f>
        <v>0</v>
      </c>
      <c r="BO205" s="35"/>
      <c r="BP205" s="35">
        <f t="shared" ref="BP205:BP206" si="1187">BN205+BO205</f>
        <v>0</v>
      </c>
      <c r="BQ205" s="35"/>
      <c r="BR205" s="35">
        <f t="shared" ref="BR205:BR206" si="1188">BP205+BQ205</f>
        <v>0</v>
      </c>
      <c r="BS205" s="35"/>
      <c r="BT205" s="35">
        <f t="shared" ref="BT205:BT206" si="1189">BR205+BS205</f>
        <v>0</v>
      </c>
      <c r="BU205" s="35"/>
      <c r="BV205" s="35">
        <f t="shared" ref="BV205:BV206" si="1190">BT205+BU205</f>
        <v>0</v>
      </c>
      <c r="BW205" s="46"/>
      <c r="BX205" s="35">
        <f t="shared" ref="BX205:BX206" si="1191">BV205+BW205</f>
        <v>0</v>
      </c>
      <c r="BY205" s="29" t="s">
        <v>279</v>
      </c>
      <c r="CA205" s="11"/>
    </row>
    <row r="206" spans="1:79" ht="56.25" x14ac:dyDescent="0.3">
      <c r="A206" s="1" t="s">
        <v>184</v>
      </c>
      <c r="B206" s="59" t="s">
        <v>315</v>
      </c>
      <c r="C206" s="59" t="s">
        <v>110</v>
      </c>
      <c r="D206" s="34"/>
      <c r="E206" s="35"/>
      <c r="F206" s="35"/>
      <c r="G206" s="35">
        <v>13812.6</v>
      </c>
      <c r="H206" s="35">
        <f>F206+G206</f>
        <v>13812.6</v>
      </c>
      <c r="I206" s="35"/>
      <c r="J206" s="35">
        <f>H206+I206</f>
        <v>13812.6</v>
      </c>
      <c r="K206" s="35">
        <f>K208+K209</f>
        <v>0</v>
      </c>
      <c r="L206" s="35">
        <f>J206+K206</f>
        <v>13812.6</v>
      </c>
      <c r="M206" s="35">
        <f>M208+M209</f>
        <v>0</v>
      </c>
      <c r="N206" s="35">
        <f>L206+M206</f>
        <v>13812.6</v>
      </c>
      <c r="O206" s="78">
        <f>O208+O209</f>
        <v>0</v>
      </c>
      <c r="P206" s="35">
        <f>N206+O206</f>
        <v>13812.6</v>
      </c>
      <c r="Q206" s="35">
        <f>Q208+Q209</f>
        <v>0</v>
      </c>
      <c r="R206" s="35">
        <f>P206+Q206</f>
        <v>13812.6</v>
      </c>
      <c r="S206" s="35">
        <f>S208+S209</f>
        <v>0</v>
      </c>
      <c r="T206" s="35">
        <f>R206+S206</f>
        <v>13812.6</v>
      </c>
      <c r="U206" s="35">
        <f>U208+U209</f>
        <v>0</v>
      </c>
      <c r="V206" s="35">
        <f>T206+U206</f>
        <v>13812.6</v>
      </c>
      <c r="W206" s="35">
        <f>W208+W209</f>
        <v>0</v>
      </c>
      <c r="X206" s="35">
        <f>V206+W206</f>
        <v>13812.6</v>
      </c>
      <c r="Y206" s="35">
        <f>Y208+Y209</f>
        <v>0</v>
      </c>
      <c r="Z206" s="35">
        <f>X206+Y206</f>
        <v>13812.6</v>
      </c>
      <c r="AA206" s="35">
        <f>AA208+AA209</f>
        <v>0</v>
      </c>
      <c r="AB206" s="35">
        <f>Z206+AA206</f>
        <v>13812.6</v>
      </c>
      <c r="AC206" s="35">
        <f>AC208+AC209</f>
        <v>0</v>
      </c>
      <c r="AD206" s="35">
        <f>AB206+AC206</f>
        <v>13812.6</v>
      </c>
      <c r="AE206" s="46">
        <f>AE208+AE209</f>
        <v>0</v>
      </c>
      <c r="AF206" s="35">
        <f>AD206+AE206</f>
        <v>13812.6</v>
      </c>
      <c r="AG206" s="35"/>
      <c r="AH206" s="35"/>
      <c r="AI206" s="35"/>
      <c r="AJ206" s="35"/>
      <c r="AK206" s="35">
        <f t="shared" si="1173"/>
        <v>0</v>
      </c>
      <c r="AL206" s="35"/>
      <c r="AM206" s="35">
        <f t="shared" si="1174"/>
        <v>0</v>
      </c>
      <c r="AN206" s="35"/>
      <c r="AO206" s="35">
        <f t="shared" si="1175"/>
        <v>0</v>
      </c>
      <c r="AP206" s="35"/>
      <c r="AQ206" s="35">
        <f t="shared" si="1176"/>
        <v>0</v>
      </c>
      <c r="AR206" s="35"/>
      <c r="AS206" s="35">
        <f t="shared" si="1177"/>
        <v>0</v>
      </c>
      <c r="AT206" s="35"/>
      <c r="AU206" s="35">
        <f t="shared" si="1178"/>
        <v>0</v>
      </c>
      <c r="AV206" s="35"/>
      <c r="AW206" s="35">
        <f t="shared" si="1179"/>
        <v>0</v>
      </c>
      <c r="AX206" s="35"/>
      <c r="AY206" s="35">
        <f t="shared" si="1180"/>
        <v>0</v>
      </c>
      <c r="AZ206" s="35"/>
      <c r="BA206" s="35">
        <f t="shared" si="1181"/>
        <v>0</v>
      </c>
      <c r="BB206" s="46"/>
      <c r="BC206" s="35">
        <f t="shared" si="1182"/>
        <v>0</v>
      </c>
      <c r="BD206" s="35"/>
      <c r="BE206" s="35"/>
      <c r="BF206" s="35"/>
      <c r="BG206" s="35"/>
      <c r="BH206" s="35">
        <f t="shared" si="1183"/>
        <v>0</v>
      </c>
      <c r="BI206" s="35"/>
      <c r="BJ206" s="35">
        <f t="shared" si="1184"/>
        <v>0</v>
      </c>
      <c r="BK206" s="35"/>
      <c r="BL206" s="35">
        <f t="shared" si="1185"/>
        <v>0</v>
      </c>
      <c r="BM206" s="35"/>
      <c r="BN206" s="35">
        <f t="shared" si="1186"/>
        <v>0</v>
      </c>
      <c r="BO206" s="35"/>
      <c r="BP206" s="35">
        <f t="shared" si="1187"/>
        <v>0</v>
      </c>
      <c r="BQ206" s="35"/>
      <c r="BR206" s="35">
        <f t="shared" si="1188"/>
        <v>0</v>
      </c>
      <c r="BS206" s="35"/>
      <c r="BT206" s="35">
        <f t="shared" si="1189"/>
        <v>0</v>
      </c>
      <c r="BU206" s="35"/>
      <c r="BV206" s="35">
        <f t="shared" si="1190"/>
        <v>0</v>
      </c>
      <c r="BW206" s="46"/>
      <c r="BX206" s="35">
        <f t="shared" si="1191"/>
        <v>0</v>
      </c>
      <c r="BY206" s="29"/>
      <c r="CA206" s="11"/>
    </row>
    <row r="207" spans="1:79" hidden="1" x14ac:dyDescent="0.3">
      <c r="A207" s="1"/>
      <c r="B207" s="59" t="s">
        <v>5</v>
      </c>
      <c r="C207" s="59"/>
      <c r="D207" s="34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78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46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46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46"/>
      <c r="BX207" s="35"/>
      <c r="BY207" s="29"/>
      <c r="BZ207" s="23" t="s">
        <v>50</v>
      </c>
      <c r="CA207" s="11"/>
    </row>
    <row r="208" spans="1:79" hidden="1" x14ac:dyDescent="0.3">
      <c r="A208" s="1"/>
      <c r="B208" s="59" t="s">
        <v>6</v>
      </c>
      <c r="C208" s="59"/>
      <c r="D208" s="34"/>
      <c r="E208" s="35"/>
      <c r="F208" s="35"/>
      <c r="G208" s="35">
        <v>13812.6</v>
      </c>
      <c r="H208" s="35">
        <f t="shared" ref="H208:H209" si="1192">F208+G208</f>
        <v>13812.6</v>
      </c>
      <c r="I208" s="35"/>
      <c r="J208" s="35">
        <f t="shared" ref="J208:J209" si="1193">H208+I208</f>
        <v>13812.6</v>
      </c>
      <c r="K208" s="35"/>
      <c r="L208" s="35">
        <f t="shared" ref="L208:L209" si="1194">J208+K208</f>
        <v>13812.6</v>
      </c>
      <c r="M208" s="35"/>
      <c r="N208" s="35">
        <f t="shared" ref="N208:N217" si="1195">L208+M208</f>
        <v>13812.6</v>
      </c>
      <c r="O208" s="78"/>
      <c r="P208" s="35">
        <f t="shared" ref="P208:P217" si="1196">N208+O208</f>
        <v>13812.6</v>
      </c>
      <c r="Q208" s="35"/>
      <c r="R208" s="35">
        <f t="shared" ref="R208:R217" si="1197">P208+Q208</f>
        <v>13812.6</v>
      </c>
      <c r="S208" s="35"/>
      <c r="T208" s="35">
        <f t="shared" ref="T208:T217" si="1198">R208+S208</f>
        <v>13812.6</v>
      </c>
      <c r="U208" s="35"/>
      <c r="V208" s="35">
        <f t="shared" ref="V208:V217" si="1199">T208+U208</f>
        <v>13812.6</v>
      </c>
      <c r="W208" s="35"/>
      <c r="X208" s="35">
        <f t="shared" ref="X208:X217" si="1200">V208+W208</f>
        <v>13812.6</v>
      </c>
      <c r="Y208" s="35"/>
      <c r="Z208" s="35">
        <f t="shared" ref="Z208:Z217" si="1201">X208+Y208</f>
        <v>13812.6</v>
      </c>
      <c r="AA208" s="35"/>
      <c r="AB208" s="35">
        <f t="shared" ref="AB208:AB217" si="1202">Z208+AA208</f>
        <v>13812.6</v>
      </c>
      <c r="AC208" s="35"/>
      <c r="AD208" s="35">
        <f t="shared" ref="AD208:AD217" si="1203">AB208+AC208</f>
        <v>13812.6</v>
      </c>
      <c r="AE208" s="46"/>
      <c r="AF208" s="35">
        <f t="shared" ref="AF208:AF217" si="1204">AD208+AE208</f>
        <v>13812.6</v>
      </c>
      <c r="AG208" s="35"/>
      <c r="AH208" s="35"/>
      <c r="AI208" s="35"/>
      <c r="AJ208" s="35"/>
      <c r="AK208" s="35"/>
      <c r="AL208" s="35"/>
      <c r="AM208" s="35"/>
      <c r="AN208" s="35"/>
      <c r="AO208" s="35">
        <f t="shared" si="1175"/>
        <v>0</v>
      </c>
      <c r="AP208" s="35"/>
      <c r="AQ208" s="35">
        <f t="shared" ref="AQ208:AQ217" si="1205">AO208+AP208</f>
        <v>0</v>
      </c>
      <c r="AR208" s="35"/>
      <c r="AS208" s="35">
        <f t="shared" ref="AS208:AS215" si="1206">AQ208+AR208</f>
        <v>0</v>
      </c>
      <c r="AT208" s="35"/>
      <c r="AU208" s="35">
        <f t="shared" ref="AU208:AU215" si="1207">AS208+AT208</f>
        <v>0</v>
      </c>
      <c r="AV208" s="35"/>
      <c r="AW208" s="35">
        <f t="shared" ref="AW208:AW215" si="1208">AU208+AV208</f>
        <v>0</v>
      </c>
      <c r="AX208" s="35"/>
      <c r="AY208" s="35">
        <f t="shared" ref="AY208:AY215" si="1209">AW208+AX208</f>
        <v>0</v>
      </c>
      <c r="AZ208" s="35"/>
      <c r="BA208" s="35">
        <f t="shared" ref="BA208:BA215" si="1210">AY208+AZ208</f>
        <v>0</v>
      </c>
      <c r="BB208" s="46"/>
      <c r="BC208" s="35">
        <f t="shared" ref="BC208:BC215" si="1211">BA208+BB208</f>
        <v>0</v>
      </c>
      <c r="BD208" s="35"/>
      <c r="BE208" s="35"/>
      <c r="BF208" s="35"/>
      <c r="BG208" s="35"/>
      <c r="BH208" s="35"/>
      <c r="BI208" s="35"/>
      <c r="BJ208" s="35"/>
      <c r="BK208" s="35"/>
      <c r="BL208" s="35">
        <f t="shared" si="1185"/>
        <v>0</v>
      </c>
      <c r="BM208" s="35"/>
      <c r="BN208" s="35">
        <f t="shared" ref="BN208:BN217" si="1212">BL208+BM208</f>
        <v>0</v>
      </c>
      <c r="BO208" s="35"/>
      <c r="BP208" s="35">
        <f t="shared" ref="BP208:BP217" si="1213">BN208+BO208</f>
        <v>0</v>
      </c>
      <c r="BQ208" s="35"/>
      <c r="BR208" s="35">
        <f t="shared" ref="BR208:BR217" si="1214">BP208+BQ208</f>
        <v>0</v>
      </c>
      <c r="BS208" s="35"/>
      <c r="BT208" s="35">
        <f t="shared" ref="BT208:BT217" si="1215">BR208+BS208</f>
        <v>0</v>
      </c>
      <c r="BU208" s="35"/>
      <c r="BV208" s="35">
        <f t="shared" ref="BV208:BV217" si="1216">BT208+BU208</f>
        <v>0</v>
      </c>
      <c r="BW208" s="46"/>
      <c r="BX208" s="35">
        <f t="shared" ref="BX208:BX217" si="1217">BV208+BW208</f>
        <v>0</v>
      </c>
      <c r="BY208" s="29" t="s">
        <v>314</v>
      </c>
      <c r="BZ208" s="23" t="s">
        <v>50</v>
      </c>
      <c r="CA208" s="11"/>
    </row>
    <row r="209" spans="1:79" hidden="1" x14ac:dyDescent="0.3">
      <c r="A209" s="1"/>
      <c r="B209" s="59" t="s">
        <v>20</v>
      </c>
      <c r="C209" s="59"/>
      <c r="D209" s="34"/>
      <c r="E209" s="35"/>
      <c r="F209" s="35"/>
      <c r="G209" s="35"/>
      <c r="H209" s="35">
        <f t="shared" si="1192"/>
        <v>0</v>
      </c>
      <c r="I209" s="35"/>
      <c r="J209" s="35">
        <f t="shared" si="1193"/>
        <v>0</v>
      </c>
      <c r="K209" s="35"/>
      <c r="L209" s="35">
        <f t="shared" si="1194"/>
        <v>0</v>
      </c>
      <c r="M209" s="35"/>
      <c r="N209" s="35">
        <f t="shared" si="1195"/>
        <v>0</v>
      </c>
      <c r="O209" s="78"/>
      <c r="P209" s="35">
        <f t="shared" si="1196"/>
        <v>0</v>
      </c>
      <c r="Q209" s="35"/>
      <c r="R209" s="35">
        <f t="shared" si="1197"/>
        <v>0</v>
      </c>
      <c r="S209" s="35"/>
      <c r="T209" s="35">
        <f t="shared" si="1198"/>
        <v>0</v>
      </c>
      <c r="U209" s="35"/>
      <c r="V209" s="35">
        <f t="shared" si="1199"/>
        <v>0</v>
      </c>
      <c r="W209" s="35"/>
      <c r="X209" s="35">
        <f t="shared" si="1200"/>
        <v>0</v>
      </c>
      <c r="Y209" s="35"/>
      <c r="Z209" s="35">
        <f t="shared" si="1201"/>
        <v>0</v>
      </c>
      <c r="AA209" s="35"/>
      <c r="AB209" s="35">
        <f t="shared" si="1202"/>
        <v>0</v>
      </c>
      <c r="AC209" s="35"/>
      <c r="AD209" s="35">
        <f t="shared" si="1203"/>
        <v>0</v>
      </c>
      <c r="AE209" s="46"/>
      <c r="AF209" s="35">
        <f t="shared" si="1204"/>
        <v>0</v>
      </c>
      <c r="AG209" s="35"/>
      <c r="AH209" s="35"/>
      <c r="AI209" s="35"/>
      <c r="AJ209" s="35"/>
      <c r="AK209" s="35"/>
      <c r="AL209" s="35"/>
      <c r="AM209" s="35"/>
      <c r="AN209" s="35"/>
      <c r="AO209" s="35">
        <f t="shared" si="1175"/>
        <v>0</v>
      </c>
      <c r="AP209" s="35"/>
      <c r="AQ209" s="35">
        <f t="shared" si="1205"/>
        <v>0</v>
      </c>
      <c r="AR209" s="35"/>
      <c r="AS209" s="35">
        <f t="shared" si="1206"/>
        <v>0</v>
      </c>
      <c r="AT209" s="35"/>
      <c r="AU209" s="35">
        <f t="shared" si="1207"/>
        <v>0</v>
      </c>
      <c r="AV209" s="35"/>
      <c r="AW209" s="35">
        <f t="shared" si="1208"/>
        <v>0</v>
      </c>
      <c r="AX209" s="35"/>
      <c r="AY209" s="35">
        <f t="shared" si="1209"/>
        <v>0</v>
      </c>
      <c r="AZ209" s="35"/>
      <c r="BA209" s="35">
        <f t="shared" si="1210"/>
        <v>0</v>
      </c>
      <c r="BB209" s="46"/>
      <c r="BC209" s="35">
        <f t="shared" si="1211"/>
        <v>0</v>
      </c>
      <c r="BD209" s="35"/>
      <c r="BE209" s="35"/>
      <c r="BF209" s="35"/>
      <c r="BG209" s="35"/>
      <c r="BH209" s="35"/>
      <c r="BI209" s="35"/>
      <c r="BJ209" s="35"/>
      <c r="BK209" s="35"/>
      <c r="BL209" s="35">
        <f t="shared" si="1185"/>
        <v>0</v>
      </c>
      <c r="BM209" s="35"/>
      <c r="BN209" s="35">
        <f t="shared" si="1212"/>
        <v>0</v>
      </c>
      <c r="BO209" s="35"/>
      <c r="BP209" s="35">
        <f t="shared" si="1213"/>
        <v>0</v>
      </c>
      <c r="BQ209" s="35"/>
      <c r="BR209" s="35">
        <f t="shared" si="1214"/>
        <v>0</v>
      </c>
      <c r="BS209" s="35"/>
      <c r="BT209" s="35">
        <f t="shared" si="1215"/>
        <v>0</v>
      </c>
      <c r="BU209" s="35"/>
      <c r="BV209" s="35">
        <f t="shared" si="1216"/>
        <v>0</v>
      </c>
      <c r="BW209" s="46"/>
      <c r="BX209" s="35">
        <f t="shared" si="1217"/>
        <v>0</v>
      </c>
      <c r="BY209" s="29" t="s">
        <v>279</v>
      </c>
      <c r="BZ209" s="23" t="s">
        <v>50</v>
      </c>
      <c r="CA209" s="11"/>
    </row>
    <row r="210" spans="1:79" ht="56.25" x14ac:dyDescent="0.3">
      <c r="A210" s="1" t="s">
        <v>185</v>
      </c>
      <c r="B210" s="59" t="s">
        <v>354</v>
      </c>
      <c r="C210" s="59" t="s">
        <v>110</v>
      </c>
      <c r="D210" s="34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78"/>
      <c r="P210" s="35"/>
      <c r="Q210" s="35"/>
      <c r="R210" s="35"/>
      <c r="S210" s="35">
        <v>15502.397999999999</v>
      </c>
      <c r="T210" s="35">
        <f t="shared" si="1198"/>
        <v>15502.397999999999</v>
      </c>
      <c r="U210" s="35"/>
      <c r="V210" s="35">
        <f t="shared" si="1199"/>
        <v>15502.397999999999</v>
      </c>
      <c r="W210" s="35"/>
      <c r="X210" s="35">
        <f t="shared" si="1200"/>
        <v>15502.397999999999</v>
      </c>
      <c r="Y210" s="35"/>
      <c r="Z210" s="35">
        <f t="shared" si="1201"/>
        <v>15502.397999999999</v>
      </c>
      <c r="AA210" s="35"/>
      <c r="AB210" s="35">
        <f t="shared" si="1202"/>
        <v>15502.397999999999</v>
      </c>
      <c r="AC210" s="35"/>
      <c r="AD210" s="35">
        <f t="shared" si="1203"/>
        <v>15502.397999999999</v>
      </c>
      <c r="AE210" s="46"/>
      <c r="AF210" s="35">
        <f t="shared" si="1204"/>
        <v>15502.397999999999</v>
      </c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>
        <f t="shared" si="1206"/>
        <v>0</v>
      </c>
      <c r="AT210" s="35"/>
      <c r="AU210" s="35">
        <f t="shared" si="1207"/>
        <v>0</v>
      </c>
      <c r="AV210" s="35"/>
      <c r="AW210" s="35">
        <f t="shared" si="1208"/>
        <v>0</v>
      </c>
      <c r="AX210" s="35"/>
      <c r="AY210" s="35">
        <f t="shared" si="1209"/>
        <v>0</v>
      </c>
      <c r="AZ210" s="35"/>
      <c r="BA210" s="35">
        <f t="shared" si="1210"/>
        <v>0</v>
      </c>
      <c r="BB210" s="46"/>
      <c r="BC210" s="35">
        <f t="shared" si="1211"/>
        <v>0</v>
      </c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>
        <f t="shared" si="1213"/>
        <v>0</v>
      </c>
      <c r="BQ210" s="35"/>
      <c r="BR210" s="35">
        <f t="shared" si="1214"/>
        <v>0</v>
      </c>
      <c r="BS210" s="35"/>
      <c r="BT210" s="35">
        <f t="shared" si="1215"/>
        <v>0</v>
      </c>
      <c r="BU210" s="35"/>
      <c r="BV210" s="35">
        <f t="shared" si="1216"/>
        <v>0</v>
      </c>
      <c r="BW210" s="46"/>
      <c r="BX210" s="35">
        <f t="shared" si="1217"/>
        <v>0</v>
      </c>
      <c r="BY210" s="82">
        <v>2010142250</v>
      </c>
      <c r="CA210" s="11"/>
    </row>
    <row r="211" spans="1:79" x14ac:dyDescent="0.3">
      <c r="A211" s="1"/>
      <c r="B211" s="59" t="s">
        <v>367</v>
      </c>
      <c r="C211" s="59"/>
      <c r="D211" s="36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>
        <f>W212</f>
        <v>0</v>
      </c>
      <c r="X211" s="37">
        <f t="shared" si="1200"/>
        <v>0</v>
      </c>
      <c r="Y211" s="37">
        <f>Y212</f>
        <v>0</v>
      </c>
      <c r="Z211" s="37">
        <f t="shared" si="1201"/>
        <v>0</v>
      </c>
      <c r="AA211" s="37">
        <f>AA212</f>
        <v>0</v>
      </c>
      <c r="AB211" s="37">
        <f t="shared" si="1202"/>
        <v>0</v>
      </c>
      <c r="AC211" s="35">
        <f>AC212</f>
        <v>0</v>
      </c>
      <c r="AD211" s="37">
        <f t="shared" si="1203"/>
        <v>0</v>
      </c>
      <c r="AE211" s="37">
        <f>AE212</f>
        <v>0</v>
      </c>
      <c r="AF211" s="35">
        <f t="shared" si="1204"/>
        <v>0</v>
      </c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>
        <f>AT212</f>
        <v>30051.151999999998</v>
      </c>
      <c r="AU211" s="37">
        <f t="shared" si="1207"/>
        <v>30051.151999999998</v>
      </c>
      <c r="AV211" s="37">
        <f>AV212</f>
        <v>0</v>
      </c>
      <c r="AW211" s="37">
        <f t="shared" si="1208"/>
        <v>30051.151999999998</v>
      </c>
      <c r="AX211" s="35">
        <f>AX212</f>
        <v>0</v>
      </c>
      <c r="AY211" s="37">
        <f t="shared" si="1209"/>
        <v>30051.151999999998</v>
      </c>
      <c r="AZ211" s="35">
        <f>AZ212</f>
        <v>0</v>
      </c>
      <c r="BA211" s="37">
        <f t="shared" si="1210"/>
        <v>30051.151999999998</v>
      </c>
      <c r="BB211" s="37">
        <f>BB212</f>
        <v>0</v>
      </c>
      <c r="BC211" s="35">
        <f t="shared" si="1211"/>
        <v>30051.151999999998</v>
      </c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>
        <f>BQ212</f>
        <v>14989.883</v>
      </c>
      <c r="BR211" s="37">
        <f t="shared" si="1214"/>
        <v>14989.883</v>
      </c>
      <c r="BS211" s="35">
        <f>BS212</f>
        <v>0</v>
      </c>
      <c r="BT211" s="37">
        <f t="shared" si="1215"/>
        <v>14989.883</v>
      </c>
      <c r="BU211" s="35">
        <f>BU212</f>
        <v>0</v>
      </c>
      <c r="BV211" s="37">
        <f t="shared" si="1216"/>
        <v>14989.883</v>
      </c>
      <c r="BW211" s="37">
        <f>BW212</f>
        <v>0</v>
      </c>
      <c r="BX211" s="35">
        <f t="shared" si="1217"/>
        <v>14989.883</v>
      </c>
      <c r="BY211" s="87"/>
      <c r="BZ211" s="24"/>
      <c r="CA211" s="11"/>
    </row>
    <row r="212" spans="1:79" ht="37.5" x14ac:dyDescent="0.3">
      <c r="A212" s="1" t="s">
        <v>186</v>
      </c>
      <c r="B212" s="59" t="s">
        <v>372</v>
      </c>
      <c r="C212" s="59" t="s">
        <v>368</v>
      </c>
      <c r="D212" s="34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78"/>
      <c r="P212" s="35"/>
      <c r="Q212" s="35"/>
      <c r="R212" s="35"/>
      <c r="S212" s="35"/>
      <c r="T212" s="35"/>
      <c r="U212" s="35"/>
      <c r="V212" s="35"/>
      <c r="W212" s="35"/>
      <c r="X212" s="35">
        <f t="shared" si="1200"/>
        <v>0</v>
      </c>
      <c r="Y212" s="35"/>
      <c r="Z212" s="35">
        <f t="shared" si="1201"/>
        <v>0</v>
      </c>
      <c r="AA212" s="35"/>
      <c r="AB212" s="35">
        <f t="shared" si="1202"/>
        <v>0</v>
      </c>
      <c r="AC212" s="35"/>
      <c r="AD212" s="35">
        <f t="shared" si="1203"/>
        <v>0</v>
      </c>
      <c r="AE212" s="46"/>
      <c r="AF212" s="35">
        <f t="shared" si="1204"/>
        <v>0</v>
      </c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>
        <v>30051.151999999998</v>
      </c>
      <c r="AU212" s="35">
        <f t="shared" si="1207"/>
        <v>30051.151999999998</v>
      </c>
      <c r="AV212" s="35"/>
      <c r="AW212" s="35">
        <f t="shared" si="1208"/>
        <v>30051.151999999998</v>
      </c>
      <c r="AX212" s="35"/>
      <c r="AY212" s="35">
        <f t="shared" si="1209"/>
        <v>30051.151999999998</v>
      </c>
      <c r="AZ212" s="35"/>
      <c r="BA212" s="35">
        <f t="shared" si="1210"/>
        <v>30051.151999999998</v>
      </c>
      <c r="BB212" s="46"/>
      <c r="BC212" s="35">
        <f t="shared" si="1211"/>
        <v>30051.151999999998</v>
      </c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>
        <v>14989.883</v>
      </c>
      <c r="BR212" s="35">
        <f t="shared" si="1214"/>
        <v>14989.883</v>
      </c>
      <c r="BS212" s="35"/>
      <c r="BT212" s="35">
        <f t="shared" si="1215"/>
        <v>14989.883</v>
      </c>
      <c r="BU212" s="35"/>
      <c r="BV212" s="35">
        <f t="shared" si="1216"/>
        <v>14989.883</v>
      </c>
      <c r="BW212" s="46"/>
      <c r="BX212" s="35">
        <f t="shared" si="1217"/>
        <v>14989.883</v>
      </c>
      <c r="BY212" s="82" t="s">
        <v>370</v>
      </c>
      <c r="CA212" s="11"/>
    </row>
    <row r="213" spans="1:79" x14ac:dyDescent="0.3">
      <c r="A213" s="1"/>
      <c r="B213" s="59" t="s">
        <v>21</v>
      </c>
      <c r="C213" s="10"/>
      <c r="D213" s="37">
        <f>D214+D215</f>
        <v>458741.8</v>
      </c>
      <c r="E213" s="37">
        <f>E214+E215</f>
        <v>0</v>
      </c>
      <c r="F213" s="37">
        <f t="shared" si="945"/>
        <v>458741.8</v>
      </c>
      <c r="G213" s="37">
        <f>G214+G215</f>
        <v>25643.728999999999</v>
      </c>
      <c r="H213" s="37">
        <f t="shared" si="1160"/>
        <v>484385.52899999998</v>
      </c>
      <c r="I213" s="37">
        <f>I214+I215</f>
        <v>-361.59899999999999</v>
      </c>
      <c r="J213" s="37">
        <f t="shared" ref="J213:J217" si="1218">H213+I213</f>
        <v>484023.93</v>
      </c>
      <c r="K213" s="37">
        <f>K214+K215</f>
        <v>0</v>
      </c>
      <c r="L213" s="37">
        <f t="shared" ref="L213:L217" si="1219">J213+K213</f>
        <v>484023.93</v>
      </c>
      <c r="M213" s="37">
        <f>M214+M215</f>
        <v>0</v>
      </c>
      <c r="N213" s="37">
        <f t="shared" si="1195"/>
        <v>484023.93</v>
      </c>
      <c r="O213" s="37">
        <f>O214+O215+O216</f>
        <v>85000</v>
      </c>
      <c r="P213" s="37">
        <f t="shared" si="1196"/>
        <v>569023.92999999993</v>
      </c>
      <c r="Q213" s="37">
        <f>Q214+Q215+Q216</f>
        <v>0</v>
      </c>
      <c r="R213" s="37">
        <f t="shared" si="1197"/>
        <v>569023.92999999993</v>
      </c>
      <c r="S213" s="37">
        <f>S214+S215+S216</f>
        <v>0</v>
      </c>
      <c r="T213" s="37">
        <f t="shared" si="1198"/>
        <v>569023.92999999993</v>
      </c>
      <c r="U213" s="37">
        <f>U214+U215+U216</f>
        <v>0</v>
      </c>
      <c r="V213" s="37">
        <f t="shared" si="1199"/>
        <v>569023.92999999993</v>
      </c>
      <c r="W213" s="37">
        <f>W214+W215+W216</f>
        <v>0</v>
      </c>
      <c r="X213" s="37">
        <f t="shared" si="1200"/>
        <v>569023.92999999993</v>
      </c>
      <c r="Y213" s="37">
        <f>Y214+Y215+Y216</f>
        <v>-4650</v>
      </c>
      <c r="Z213" s="37">
        <f t="shared" si="1201"/>
        <v>564373.92999999993</v>
      </c>
      <c r="AA213" s="37">
        <f>AA214+AA215+AA216</f>
        <v>-13981.8</v>
      </c>
      <c r="AB213" s="37">
        <f t="shared" si="1202"/>
        <v>550392.12999999989</v>
      </c>
      <c r="AC213" s="35">
        <f>AC214+AC215+AC216</f>
        <v>0</v>
      </c>
      <c r="AD213" s="37">
        <f t="shared" si="1203"/>
        <v>550392.12999999989</v>
      </c>
      <c r="AE213" s="37">
        <f>AE214+AE215+AE216</f>
        <v>0</v>
      </c>
      <c r="AF213" s="35">
        <f t="shared" si="1204"/>
        <v>550392.12999999989</v>
      </c>
      <c r="AG213" s="37">
        <f t="shared" ref="AG213" si="1220">AG214+AG215</f>
        <v>0</v>
      </c>
      <c r="AH213" s="37">
        <f t="shared" ref="AH213:AJ213" si="1221">AH214+AH215</f>
        <v>0</v>
      </c>
      <c r="AI213" s="37">
        <f t="shared" si="959"/>
        <v>0</v>
      </c>
      <c r="AJ213" s="37">
        <f t="shared" si="1221"/>
        <v>0</v>
      </c>
      <c r="AK213" s="37">
        <f t="shared" si="1173"/>
        <v>0</v>
      </c>
      <c r="AL213" s="37">
        <f t="shared" ref="AL213:AN213" si="1222">AL214+AL215</f>
        <v>0</v>
      </c>
      <c r="AM213" s="37">
        <f t="shared" si="1174"/>
        <v>0</v>
      </c>
      <c r="AN213" s="37">
        <f t="shared" si="1222"/>
        <v>0</v>
      </c>
      <c r="AO213" s="37">
        <f t="shared" si="1175"/>
        <v>0</v>
      </c>
      <c r="AP213" s="37">
        <f>AP214+AP215+AP216</f>
        <v>0</v>
      </c>
      <c r="AQ213" s="37">
        <f t="shared" si="1205"/>
        <v>0</v>
      </c>
      <c r="AR213" s="37">
        <f>AR214+AR215+AR216</f>
        <v>0</v>
      </c>
      <c r="AS213" s="37">
        <f t="shared" si="1206"/>
        <v>0</v>
      </c>
      <c r="AT213" s="37">
        <f>AT214+AT215+AT216</f>
        <v>0</v>
      </c>
      <c r="AU213" s="37">
        <f t="shared" si="1207"/>
        <v>0</v>
      </c>
      <c r="AV213" s="37">
        <f>AV214+AV215+AV216</f>
        <v>0</v>
      </c>
      <c r="AW213" s="37">
        <f t="shared" si="1208"/>
        <v>0</v>
      </c>
      <c r="AX213" s="35">
        <f>AX214+AX215+AX216</f>
        <v>0</v>
      </c>
      <c r="AY213" s="37">
        <f t="shared" si="1209"/>
        <v>0</v>
      </c>
      <c r="AZ213" s="35">
        <f>AZ214+AZ215+AZ216</f>
        <v>0</v>
      </c>
      <c r="BA213" s="37">
        <f t="shared" si="1210"/>
        <v>0</v>
      </c>
      <c r="BB213" s="37">
        <f>BB214+BB215+BB216</f>
        <v>0</v>
      </c>
      <c r="BC213" s="35">
        <f t="shared" si="1211"/>
        <v>0</v>
      </c>
      <c r="BD213" s="37">
        <f>BD214+BD215</f>
        <v>0</v>
      </c>
      <c r="BE213" s="37">
        <f>BE214+BE215</f>
        <v>0</v>
      </c>
      <c r="BF213" s="37">
        <f t="shared" si="970"/>
        <v>0</v>
      </c>
      <c r="BG213" s="37">
        <f>BG214+BG215</f>
        <v>0</v>
      </c>
      <c r="BH213" s="37">
        <f t="shared" si="1183"/>
        <v>0</v>
      </c>
      <c r="BI213" s="37">
        <f>BI214+BI215</f>
        <v>0</v>
      </c>
      <c r="BJ213" s="37">
        <f t="shared" si="1184"/>
        <v>0</v>
      </c>
      <c r="BK213" s="37">
        <f>BK214+BK215</f>
        <v>0</v>
      </c>
      <c r="BL213" s="37">
        <f t="shared" si="1185"/>
        <v>0</v>
      </c>
      <c r="BM213" s="37">
        <f>BM214+BM215+BM216</f>
        <v>0</v>
      </c>
      <c r="BN213" s="37">
        <f t="shared" si="1212"/>
        <v>0</v>
      </c>
      <c r="BO213" s="37">
        <f>BO214+BO215+BO216</f>
        <v>0</v>
      </c>
      <c r="BP213" s="37">
        <f t="shared" si="1213"/>
        <v>0</v>
      </c>
      <c r="BQ213" s="37">
        <f>BQ214+BQ215+BQ216</f>
        <v>0</v>
      </c>
      <c r="BR213" s="37">
        <f t="shared" si="1214"/>
        <v>0</v>
      </c>
      <c r="BS213" s="35">
        <f>BS214+BS215+BS216</f>
        <v>0</v>
      </c>
      <c r="BT213" s="37">
        <f t="shared" si="1215"/>
        <v>0</v>
      </c>
      <c r="BU213" s="35">
        <f>BU214+BU215+BU216</f>
        <v>0</v>
      </c>
      <c r="BV213" s="37">
        <f t="shared" si="1216"/>
        <v>0</v>
      </c>
      <c r="BW213" s="37">
        <f>BW214+BW215+BW216</f>
        <v>0</v>
      </c>
      <c r="BX213" s="35">
        <f t="shared" si="1217"/>
        <v>0</v>
      </c>
      <c r="BY213" s="31"/>
      <c r="BZ213" s="24"/>
      <c r="CA213" s="11"/>
    </row>
    <row r="214" spans="1:79" ht="56.25" x14ac:dyDescent="0.3">
      <c r="A214" s="128" t="s">
        <v>187</v>
      </c>
      <c r="B214" s="132" t="s">
        <v>130</v>
      </c>
      <c r="C214" s="6" t="s">
        <v>32</v>
      </c>
      <c r="D214" s="35">
        <v>444760</v>
      </c>
      <c r="E214" s="35"/>
      <c r="F214" s="35">
        <f t="shared" si="945"/>
        <v>444760</v>
      </c>
      <c r="G214" s="35">
        <f>25282.13+361.599</f>
        <v>25643.728999999999</v>
      </c>
      <c r="H214" s="35">
        <f t="shared" si="1160"/>
        <v>470403.72899999999</v>
      </c>
      <c r="I214" s="35">
        <v>-361.59899999999999</v>
      </c>
      <c r="J214" s="35">
        <f t="shared" si="1218"/>
        <v>470042.13</v>
      </c>
      <c r="K214" s="35"/>
      <c r="L214" s="35">
        <f t="shared" si="1219"/>
        <v>470042.13</v>
      </c>
      <c r="M214" s="35"/>
      <c r="N214" s="35">
        <f t="shared" si="1195"/>
        <v>470042.13</v>
      </c>
      <c r="O214" s="78"/>
      <c r="P214" s="35">
        <f t="shared" si="1196"/>
        <v>470042.13</v>
      </c>
      <c r="Q214" s="35"/>
      <c r="R214" s="35">
        <f t="shared" si="1197"/>
        <v>470042.13</v>
      </c>
      <c r="S214" s="35"/>
      <c r="T214" s="35">
        <f t="shared" si="1198"/>
        <v>470042.13</v>
      </c>
      <c r="U214" s="35"/>
      <c r="V214" s="35">
        <f t="shared" si="1199"/>
        <v>470042.13</v>
      </c>
      <c r="W214" s="35"/>
      <c r="X214" s="35">
        <f t="shared" si="1200"/>
        <v>470042.13</v>
      </c>
      <c r="Y214" s="35"/>
      <c r="Z214" s="35">
        <f t="shared" si="1201"/>
        <v>470042.13</v>
      </c>
      <c r="AA214" s="35"/>
      <c r="AB214" s="35">
        <f t="shared" si="1202"/>
        <v>470042.13</v>
      </c>
      <c r="AC214" s="35"/>
      <c r="AD214" s="35">
        <f t="shared" si="1203"/>
        <v>470042.13</v>
      </c>
      <c r="AE214" s="46"/>
      <c r="AF214" s="35">
        <f t="shared" si="1204"/>
        <v>470042.13</v>
      </c>
      <c r="AG214" s="35">
        <v>0</v>
      </c>
      <c r="AH214" s="35"/>
      <c r="AI214" s="35">
        <f t="shared" si="959"/>
        <v>0</v>
      </c>
      <c r="AJ214" s="35"/>
      <c r="AK214" s="35">
        <f t="shared" si="1173"/>
        <v>0</v>
      </c>
      <c r="AL214" s="35"/>
      <c r="AM214" s="35">
        <f t="shared" si="1174"/>
        <v>0</v>
      </c>
      <c r="AN214" s="35"/>
      <c r="AO214" s="35">
        <f t="shared" si="1175"/>
        <v>0</v>
      </c>
      <c r="AP214" s="35"/>
      <c r="AQ214" s="35">
        <f t="shared" si="1205"/>
        <v>0</v>
      </c>
      <c r="AR214" s="35"/>
      <c r="AS214" s="35">
        <f t="shared" si="1206"/>
        <v>0</v>
      </c>
      <c r="AT214" s="35"/>
      <c r="AU214" s="35">
        <f t="shared" si="1207"/>
        <v>0</v>
      </c>
      <c r="AV214" s="35"/>
      <c r="AW214" s="35">
        <f t="shared" si="1208"/>
        <v>0</v>
      </c>
      <c r="AX214" s="35"/>
      <c r="AY214" s="35">
        <f t="shared" si="1209"/>
        <v>0</v>
      </c>
      <c r="AZ214" s="35"/>
      <c r="BA214" s="35">
        <f t="shared" si="1210"/>
        <v>0</v>
      </c>
      <c r="BB214" s="46"/>
      <c r="BC214" s="35">
        <f t="shared" si="1211"/>
        <v>0</v>
      </c>
      <c r="BD214" s="35">
        <v>0</v>
      </c>
      <c r="BE214" s="35"/>
      <c r="BF214" s="35">
        <f t="shared" si="970"/>
        <v>0</v>
      </c>
      <c r="BG214" s="35"/>
      <c r="BH214" s="35">
        <f t="shared" si="1183"/>
        <v>0</v>
      </c>
      <c r="BI214" s="35"/>
      <c r="BJ214" s="35">
        <f t="shared" si="1184"/>
        <v>0</v>
      </c>
      <c r="BK214" s="35"/>
      <c r="BL214" s="35">
        <f t="shared" si="1185"/>
        <v>0</v>
      </c>
      <c r="BM214" s="35"/>
      <c r="BN214" s="35">
        <f t="shared" si="1212"/>
        <v>0</v>
      </c>
      <c r="BO214" s="35"/>
      <c r="BP214" s="35">
        <f t="shared" si="1213"/>
        <v>0</v>
      </c>
      <c r="BQ214" s="35"/>
      <c r="BR214" s="35">
        <f t="shared" si="1214"/>
        <v>0</v>
      </c>
      <c r="BS214" s="35"/>
      <c r="BT214" s="35">
        <f t="shared" si="1215"/>
        <v>0</v>
      </c>
      <c r="BU214" s="35"/>
      <c r="BV214" s="35">
        <f t="shared" si="1216"/>
        <v>0</v>
      </c>
      <c r="BW214" s="46"/>
      <c r="BX214" s="35">
        <f t="shared" si="1217"/>
        <v>0</v>
      </c>
      <c r="BY214" s="29" t="s">
        <v>280</v>
      </c>
      <c r="CA214" s="11"/>
    </row>
    <row r="215" spans="1:79" ht="75" hidden="1" x14ac:dyDescent="0.3">
      <c r="A215" s="129"/>
      <c r="B215" s="133"/>
      <c r="C215" s="6" t="s">
        <v>33</v>
      </c>
      <c r="D215" s="35">
        <v>13981.8</v>
      </c>
      <c r="E215" s="35"/>
      <c r="F215" s="35">
        <f t="shared" si="945"/>
        <v>13981.8</v>
      </c>
      <c r="G215" s="35"/>
      <c r="H215" s="35">
        <f t="shared" si="1160"/>
        <v>13981.8</v>
      </c>
      <c r="I215" s="35"/>
      <c r="J215" s="35">
        <f t="shared" si="1218"/>
        <v>13981.8</v>
      </c>
      <c r="K215" s="35"/>
      <c r="L215" s="35">
        <f t="shared" si="1219"/>
        <v>13981.8</v>
      </c>
      <c r="M215" s="35"/>
      <c r="N215" s="35">
        <f t="shared" si="1195"/>
        <v>13981.8</v>
      </c>
      <c r="O215" s="78"/>
      <c r="P215" s="35">
        <f t="shared" si="1196"/>
        <v>13981.8</v>
      </c>
      <c r="Q215" s="35"/>
      <c r="R215" s="35">
        <f t="shared" si="1197"/>
        <v>13981.8</v>
      </c>
      <c r="S215" s="35"/>
      <c r="T215" s="35">
        <f t="shared" si="1198"/>
        <v>13981.8</v>
      </c>
      <c r="U215" s="35"/>
      <c r="V215" s="35">
        <f t="shared" si="1199"/>
        <v>13981.8</v>
      </c>
      <c r="W215" s="35"/>
      <c r="X215" s="35">
        <f t="shared" si="1200"/>
        <v>13981.8</v>
      </c>
      <c r="Y215" s="35"/>
      <c r="Z215" s="35">
        <f t="shared" si="1201"/>
        <v>13981.8</v>
      </c>
      <c r="AA215" s="35">
        <v>-13981.8</v>
      </c>
      <c r="AB215" s="35">
        <f t="shared" si="1202"/>
        <v>0</v>
      </c>
      <c r="AC215" s="35"/>
      <c r="AD215" s="35">
        <f t="shared" si="1203"/>
        <v>0</v>
      </c>
      <c r="AE215" s="46"/>
      <c r="AF215" s="35">
        <f t="shared" si="1204"/>
        <v>0</v>
      </c>
      <c r="AG215" s="35">
        <v>0</v>
      </c>
      <c r="AH215" s="35"/>
      <c r="AI215" s="35">
        <f t="shared" si="959"/>
        <v>0</v>
      </c>
      <c r="AJ215" s="35"/>
      <c r="AK215" s="35">
        <f t="shared" si="1173"/>
        <v>0</v>
      </c>
      <c r="AL215" s="35"/>
      <c r="AM215" s="35">
        <f t="shared" si="1174"/>
        <v>0</v>
      </c>
      <c r="AN215" s="35"/>
      <c r="AO215" s="35">
        <f t="shared" si="1175"/>
        <v>0</v>
      </c>
      <c r="AP215" s="35"/>
      <c r="AQ215" s="35">
        <f t="shared" ref="AQ215:BL215" si="1223">AO215+AP215</f>
        <v>0</v>
      </c>
      <c r="AR215" s="35"/>
      <c r="AS215" s="35">
        <f t="shared" si="1206"/>
        <v>0</v>
      </c>
      <c r="AT215" s="35"/>
      <c r="AU215" s="35">
        <f t="shared" si="1207"/>
        <v>0</v>
      </c>
      <c r="AV215" s="35"/>
      <c r="AW215" s="35">
        <f t="shared" si="1208"/>
        <v>0</v>
      </c>
      <c r="AX215" s="35"/>
      <c r="AY215" s="35">
        <f t="shared" si="1209"/>
        <v>0</v>
      </c>
      <c r="AZ215" s="35"/>
      <c r="BA215" s="35">
        <f t="shared" si="1210"/>
        <v>0</v>
      </c>
      <c r="BB215" s="46"/>
      <c r="BC215" s="35">
        <f t="shared" si="1211"/>
        <v>0</v>
      </c>
      <c r="BD215" s="35">
        <f>AP215+AQ215</f>
        <v>0</v>
      </c>
      <c r="BE215" s="35">
        <f>AQ215+BD215</f>
        <v>0</v>
      </c>
      <c r="BF215" s="35">
        <f t="shared" si="1223"/>
        <v>0</v>
      </c>
      <c r="BG215" s="35">
        <f t="shared" si="1223"/>
        <v>0</v>
      </c>
      <c r="BH215" s="35">
        <f t="shared" si="1223"/>
        <v>0</v>
      </c>
      <c r="BI215" s="35">
        <f t="shared" si="1223"/>
        <v>0</v>
      </c>
      <c r="BJ215" s="35">
        <f t="shared" si="1223"/>
        <v>0</v>
      </c>
      <c r="BK215" s="35">
        <f t="shared" si="1223"/>
        <v>0</v>
      </c>
      <c r="BL215" s="35">
        <f t="shared" si="1223"/>
        <v>0</v>
      </c>
      <c r="BM215" s="35"/>
      <c r="BN215" s="35">
        <f t="shared" si="1212"/>
        <v>0</v>
      </c>
      <c r="BO215" s="35"/>
      <c r="BP215" s="35">
        <f t="shared" si="1213"/>
        <v>0</v>
      </c>
      <c r="BQ215" s="35"/>
      <c r="BR215" s="35">
        <f t="shared" si="1214"/>
        <v>0</v>
      </c>
      <c r="BS215" s="35"/>
      <c r="BT215" s="35">
        <f t="shared" si="1215"/>
        <v>0</v>
      </c>
      <c r="BU215" s="35"/>
      <c r="BV215" s="35">
        <f t="shared" si="1216"/>
        <v>0</v>
      </c>
      <c r="BW215" s="46"/>
      <c r="BX215" s="35">
        <f t="shared" si="1217"/>
        <v>0</v>
      </c>
      <c r="BY215" s="29" t="s">
        <v>280</v>
      </c>
      <c r="BZ215" s="23" t="s">
        <v>50</v>
      </c>
      <c r="CA215" s="11"/>
    </row>
    <row r="216" spans="1:79" ht="56.25" x14ac:dyDescent="0.3">
      <c r="A216" s="1" t="s">
        <v>188</v>
      </c>
      <c r="B216" s="59" t="s">
        <v>369</v>
      </c>
      <c r="C216" s="6" t="s">
        <v>325</v>
      </c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78">
        <v>85000</v>
      </c>
      <c r="P216" s="35">
        <f t="shared" si="1196"/>
        <v>85000</v>
      </c>
      <c r="Q216" s="35"/>
      <c r="R216" s="35">
        <f t="shared" si="1197"/>
        <v>85000</v>
      </c>
      <c r="S216" s="35"/>
      <c r="T216" s="35">
        <f t="shared" si="1198"/>
        <v>85000</v>
      </c>
      <c r="U216" s="35"/>
      <c r="V216" s="35">
        <f t="shared" si="1199"/>
        <v>85000</v>
      </c>
      <c r="W216" s="35"/>
      <c r="X216" s="35">
        <f t="shared" si="1200"/>
        <v>85000</v>
      </c>
      <c r="Y216" s="35">
        <v>-4650</v>
      </c>
      <c r="Z216" s="35">
        <f t="shared" si="1201"/>
        <v>80350</v>
      </c>
      <c r="AA216" s="35"/>
      <c r="AB216" s="35">
        <f t="shared" si="1202"/>
        <v>80350</v>
      </c>
      <c r="AC216" s="35"/>
      <c r="AD216" s="35">
        <f t="shared" si="1203"/>
        <v>80350</v>
      </c>
      <c r="AE216" s="46"/>
      <c r="AF216" s="35">
        <f t="shared" si="1204"/>
        <v>80350</v>
      </c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>
        <f>AO216+AP216</f>
        <v>0</v>
      </c>
      <c r="AR216" s="35"/>
      <c r="AS216" s="35">
        <f>AQ216+AR216</f>
        <v>0</v>
      </c>
      <c r="AT216" s="35"/>
      <c r="AU216" s="35">
        <f>AS216+AT216</f>
        <v>0</v>
      </c>
      <c r="AV216" s="35"/>
      <c r="AW216" s="35">
        <f>AU216+AV216</f>
        <v>0</v>
      </c>
      <c r="AX216" s="35"/>
      <c r="AY216" s="35">
        <f>AW216+AX216</f>
        <v>0</v>
      </c>
      <c r="AZ216" s="35"/>
      <c r="BA216" s="35">
        <f>AY216+AZ216</f>
        <v>0</v>
      </c>
      <c r="BB216" s="46"/>
      <c r="BC216" s="35">
        <f>BA216+BB216</f>
        <v>0</v>
      </c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>
        <f t="shared" si="1212"/>
        <v>0</v>
      </c>
      <c r="BO216" s="35"/>
      <c r="BP216" s="35">
        <f t="shared" si="1213"/>
        <v>0</v>
      </c>
      <c r="BQ216" s="35"/>
      <c r="BR216" s="35">
        <f t="shared" si="1214"/>
        <v>0</v>
      </c>
      <c r="BS216" s="35"/>
      <c r="BT216" s="35">
        <f t="shared" si="1215"/>
        <v>0</v>
      </c>
      <c r="BU216" s="35"/>
      <c r="BV216" s="35">
        <f t="shared" si="1216"/>
        <v>0</v>
      </c>
      <c r="BW216" s="46"/>
      <c r="BX216" s="35">
        <f t="shared" si="1217"/>
        <v>0</v>
      </c>
      <c r="BY216" s="39" t="s">
        <v>344</v>
      </c>
      <c r="CA216" s="11"/>
    </row>
    <row r="217" spans="1:79" x14ac:dyDescent="0.3">
      <c r="A217" s="1"/>
      <c r="B217" s="110" t="s">
        <v>7</v>
      </c>
      <c r="C217" s="110"/>
      <c r="D217" s="37">
        <f>D221+D222+D223+D224++D228+D229+D230+D231</f>
        <v>372844.10000000003</v>
      </c>
      <c r="E217" s="37">
        <f>E221+E222+E223+E224++E228+E229+E230+E231</f>
        <v>-47211.199999999997</v>
      </c>
      <c r="F217" s="37">
        <f t="shared" si="945"/>
        <v>325632.90000000002</v>
      </c>
      <c r="G217" s="37">
        <f>G221+G222+G223+G224++G228+G229+G230+G231+G232</f>
        <v>53149.605000000003</v>
      </c>
      <c r="H217" s="37">
        <f t="shared" si="1160"/>
        <v>378782.505</v>
      </c>
      <c r="I217" s="37">
        <f>I221+I222+I223+I224++I228+I229+I230+I231+I232</f>
        <v>-1208.5989999999999</v>
      </c>
      <c r="J217" s="37">
        <f t="shared" si="1218"/>
        <v>377573.90600000002</v>
      </c>
      <c r="K217" s="37">
        <f>K221+K222+K223+K224++K228+K229+K230+K231+K232</f>
        <v>0</v>
      </c>
      <c r="L217" s="37">
        <f t="shared" si="1219"/>
        <v>377573.90600000002</v>
      </c>
      <c r="M217" s="37">
        <f>M221+M222+M223+M224++M228+M229+M230+M231+M232</f>
        <v>0</v>
      </c>
      <c r="N217" s="37">
        <f t="shared" si="1195"/>
        <v>377573.90600000002</v>
      </c>
      <c r="O217" s="37">
        <f>O221+O222+O223+O224++O228+O229+O230+O231+O232</f>
        <v>0</v>
      </c>
      <c r="P217" s="37">
        <f t="shared" si="1196"/>
        <v>377573.90600000002</v>
      </c>
      <c r="Q217" s="37">
        <f>Q221+Q222+Q223+Q224++Q228+Q229+Q230+Q231+Q232</f>
        <v>0</v>
      </c>
      <c r="R217" s="37">
        <f t="shared" si="1197"/>
        <v>377573.90600000002</v>
      </c>
      <c r="S217" s="37">
        <f>S221+S222+S223+S224++S228+S229+S230+S231+S232</f>
        <v>-61.7</v>
      </c>
      <c r="T217" s="37">
        <f t="shared" si="1198"/>
        <v>377512.20600000001</v>
      </c>
      <c r="U217" s="37">
        <f>U221+U222+U223+U224++U228+U229+U230+U231+U232</f>
        <v>0</v>
      </c>
      <c r="V217" s="37">
        <f t="shared" si="1199"/>
        <v>377512.20600000001</v>
      </c>
      <c r="W217" s="37">
        <f>W221+W222+W223+W224++W228+W229+W230+W231+W232</f>
        <v>0</v>
      </c>
      <c r="X217" s="37">
        <f t="shared" si="1200"/>
        <v>377512.20600000001</v>
      </c>
      <c r="Y217" s="37">
        <f>Y221+Y222+Y223+Y224++Y228+Y229+Y230+Y231+Y232</f>
        <v>0</v>
      </c>
      <c r="Z217" s="37">
        <f t="shared" si="1201"/>
        <v>377512.20600000001</v>
      </c>
      <c r="AA217" s="37">
        <f>AA221+AA222+AA223+AA224++AA228+AA229+AA230+AA231+AA232+AA233</f>
        <v>0</v>
      </c>
      <c r="AB217" s="37">
        <f t="shared" si="1202"/>
        <v>377512.20600000001</v>
      </c>
      <c r="AC217" s="35">
        <f>AC221+AC222+AC223+AC224++AC228+AC229+AC230+AC231+AC232+AC233</f>
        <v>0</v>
      </c>
      <c r="AD217" s="37">
        <f t="shared" si="1203"/>
        <v>377512.20600000001</v>
      </c>
      <c r="AE217" s="37">
        <f>AE221+AE222+AE223+AE224++AE228+AE229+AE230+AE231+AE232+AE233</f>
        <v>124000</v>
      </c>
      <c r="AF217" s="35">
        <f t="shared" si="1204"/>
        <v>501512.20600000001</v>
      </c>
      <c r="AG217" s="37">
        <f t="shared" ref="AG217:BE217" si="1224">AG221+AG222+AG223+AG224++AG228+AG229+AG230+AG231</f>
        <v>753833.4</v>
      </c>
      <c r="AH217" s="37">
        <f t="shared" ref="AH217" si="1225">AH221+AH222+AH223+AH224++AH228+AH229+AH230+AH231</f>
        <v>47211.199999999997</v>
      </c>
      <c r="AI217" s="37">
        <f t="shared" si="959"/>
        <v>801044.6</v>
      </c>
      <c r="AJ217" s="37">
        <f>AJ221+AJ222+AJ223+AJ224++AJ228+AJ229+AJ230+AJ231+AJ232</f>
        <v>0</v>
      </c>
      <c r="AK217" s="37">
        <f t="shared" si="1173"/>
        <v>801044.6</v>
      </c>
      <c r="AL217" s="37">
        <f>AL221+AL222+AL223+AL224++AL228+AL229+AL230+AL231+AL232</f>
        <v>0</v>
      </c>
      <c r="AM217" s="37">
        <f t="shared" si="1174"/>
        <v>801044.6</v>
      </c>
      <c r="AN217" s="37">
        <f>AN221+AN222+AN223+AN224++AN228+AN229+AN230+AN231+AN232</f>
        <v>0</v>
      </c>
      <c r="AO217" s="37">
        <f t="shared" si="1175"/>
        <v>801044.6</v>
      </c>
      <c r="AP217" s="37">
        <f>AP221+AP222+AP223+AP224++AP228+AP229+AP230+AP231+AP232</f>
        <v>0</v>
      </c>
      <c r="AQ217" s="37">
        <f t="shared" si="1205"/>
        <v>801044.6</v>
      </c>
      <c r="AR217" s="37">
        <f>AR221+AR222+AR223+AR224++AR228+AR229+AR230+AR231+AR232</f>
        <v>-205067.01699999999</v>
      </c>
      <c r="AS217" s="37">
        <f t="shared" ref="AS217" si="1226">AQ217+AR217</f>
        <v>595977.58299999998</v>
      </c>
      <c r="AT217" s="37">
        <f>AT221+AT222+AT223+AT224++AT228+AT229+AT230+AT231+AT232</f>
        <v>0</v>
      </c>
      <c r="AU217" s="37">
        <f t="shared" ref="AU217" si="1227">AS217+AT217</f>
        <v>595977.58299999998</v>
      </c>
      <c r="AV217" s="37">
        <f>AV221+AV222+AV223+AV224++AV228+AV229+AV230+AV231+AV232</f>
        <v>0</v>
      </c>
      <c r="AW217" s="37">
        <f t="shared" ref="AW217" si="1228">AU217+AV217</f>
        <v>595977.58299999998</v>
      </c>
      <c r="AX217" s="35">
        <f>AX221+AX222+AX223+AX224++AX228+AX229+AX230+AX231+AX232+AX233</f>
        <v>-2294.3840000000018</v>
      </c>
      <c r="AY217" s="37">
        <f t="shared" ref="AY217" si="1229">AW217+AX217</f>
        <v>593683.19900000002</v>
      </c>
      <c r="AZ217" s="35">
        <f>AZ221+AZ222+AZ223+AZ224++AZ228+AZ229+AZ230+AZ231+AZ232+AZ233</f>
        <v>-30461.154999999999</v>
      </c>
      <c r="BA217" s="37">
        <f t="shared" ref="BA217" si="1230">AY217+AZ217</f>
        <v>563222.04399999999</v>
      </c>
      <c r="BB217" s="37">
        <f>BB221+BB222+BB223+BB224++BB228+BB229+BB230+BB231+BB232+BB233</f>
        <v>-124000</v>
      </c>
      <c r="BC217" s="35">
        <f t="shared" ref="BC217" si="1231">BA217+BB217</f>
        <v>439222.04399999999</v>
      </c>
      <c r="BD217" s="37">
        <f t="shared" si="1224"/>
        <v>339837.2</v>
      </c>
      <c r="BE217" s="37">
        <f t="shared" si="1224"/>
        <v>0</v>
      </c>
      <c r="BF217" s="37">
        <f t="shared" si="970"/>
        <v>339837.2</v>
      </c>
      <c r="BG217" s="37">
        <f>BG221+BG222+BG223+BG224++BG228+BG229+BG230+BG231+BG232</f>
        <v>0</v>
      </c>
      <c r="BH217" s="37">
        <f t="shared" si="1183"/>
        <v>339837.2</v>
      </c>
      <c r="BI217" s="37">
        <f>BI221+BI222+BI223+BI224++BI228+BI229+BI230+BI231+BI232</f>
        <v>0</v>
      </c>
      <c r="BJ217" s="37">
        <f t="shared" si="1184"/>
        <v>339837.2</v>
      </c>
      <c r="BK217" s="37">
        <f>BK221+BK222+BK223+BK224++BK228+BK229+BK230+BK231+BK232</f>
        <v>0</v>
      </c>
      <c r="BL217" s="37">
        <f t="shared" si="1185"/>
        <v>339837.2</v>
      </c>
      <c r="BM217" s="37">
        <f>BM221+BM222+BM223+BM224++BM228+BM229+BM230+BM231+BM232</f>
        <v>0</v>
      </c>
      <c r="BN217" s="37">
        <f t="shared" si="1212"/>
        <v>339837.2</v>
      </c>
      <c r="BO217" s="37">
        <f>BO221+BO222+BO223+BO224++BO228+BO229+BO230+BO231+BO232</f>
        <v>-103801.60000000001</v>
      </c>
      <c r="BP217" s="37">
        <f t="shared" si="1213"/>
        <v>236035.6</v>
      </c>
      <c r="BQ217" s="37">
        <f>BQ221+BQ222+BQ223+BQ224++BQ228+BQ229+BQ230+BQ231+BQ232</f>
        <v>0</v>
      </c>
      <c r="BR217" s="37">
        <f t="shared" si="1214"/>
        <v>236035.6</v>
      </c>
      <c r="BS217" s="35">
        <f>BS221+BS222+BS223+BS224++BS228+BS229+BS230+BS231+BS232+BS233</f>
        <v>0</v>
      </c>
      <c r="BT217" s="37">
        <f t="shared" si="1215"/>
        <v>236035.6</v>
      </c>
      <c r="BU217" s="35">
        <f>BU221+BU222+BU223+BU224++BU228+BU229+BU230+BU231+BU232+BU233</f>
        <v>0</v>
      </c>
      <c r="BV217" s="37">
        <f t="shared" si="1216"/>
        <v>236035.6</v>
      </c>
      <c r="BW217" s="37">
        <f>BW221+BW222+BW223+BW224++BW228+BW229+BW230+BW231+BW232+BW233</f>
        <v>0</v>
      </c>
      <c r="BX217" s="35">
        <f t="shared" si="1217"/>
        <v>236035.6</v>
      </c>
      <c r="BY217" s="31"/>
      <c r="BZ217" s="24"/>
      <c r="CA217" s="11"/>
    </row>
    <row r="218" spans="1:79" x14ac:dyDescent="0.3">
      <c r="A218" s="1"/>
      <c r="B218" s="59" t="s">
        <v>5</v>
      </c>
      <c r="C218" s="110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5"/>
      <c r="AD218" s="37"/>
      <c r="AE218" s="37"/>
      <c r="AF218" s="35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5"/>
      <c r="AY218" s="37"/>
      <c r="AZ218" s="35"/>
      <c r="BA218" s="37"/>
      <c r="BB218" s="37"/>
      <c r="BC218" s="35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5"/>
      <c r="BT218" s="37"/>
      <c r="BU218" s="35"/>
      <c r="BV218" s="37"/>
      <c r="BW218" s="37"/>
      <c r="BX218" s="35"/>
      <c r="BY218" s="31"/>
      <c r="BZ218" s="24"/>
      <c r="CA218" s="11"/>
    </row>
    <row r="219" spans="1:79" s="18" customFormat="1" hidden="1" x14ac:dyDescent="0.3">
      <c r="A219" s="16"/>
      <c r="B219" s="55" t="s">
        <v>6</v>
      </c>
      <c r="C219" s="21"/>
      <c r="D219" s="37">
        <f>D221+D222+D223+D226+D228+D229+D230+D231</f>
        <v>372844.10000000003</v>
      </c>
      <c r="E219" s="37">
        <f>E221+E222+E223+E226+E228+E229+E230+E231</f>
        <v>-47211.199999999997</v>
      </c>
      <c r="F219" s="37">
        <f t="shared" si="945"/>
        <v>325632.90000000002</v>
      </c>
      <c r="G219" s="37">
        <f>G221+G222+G223+G226+G228+G229+G230+G231+G232</f>
        <v>53149.605000000003</v>
      </c>
      <c r="H219" s="37">
        <f t="shared" ref="H219:H224" si="1232">F219+G219</f>
        <v>378782.505</v>
      </c>
      <c r="I219" s="37">
        <f>I221+I222+I223+I226+I228+I229+I230+I231+I232</f>
        <v>-1208.5989999999999</v>
      </c>
      <c r="J219" s="37">
        <f t="shared" ref="J219:J224" si="1233">H219+I219</f>
        <v>377573.90600000002</v>
      </c>
      <c r="K219" s="37">
        <f>K221+K222+K223+K226+K228+K229+K230+K231+K232</f>
        <v>0</v>
      </c>
      <c r="L219" s="37">
        <f t="shared" ref="L219:L224" si="1234">J219+K219</f>
        <v>377573.90600000002</v>
      </c>
      <c r="M219" s="37">
        <f>M221+M222+M223+M226+M228+M229+M230+M231+M232</f>
        <v>0</v>
      </c>
      <c r="N219" s="37">
        <f t="shared" ref="N219:N224" si="1235">L219+M219</f>
        <v>377573.90600000002</v>
      </c>
      <c r="O219" s="37">
        <f>O221+O222+O223+O226+O228+O229+O230+O231+O232</f>
        <v>0</v>
      </c>
      <c r="P219" s="37">
        <f t="shared" ref="P219:P224" si="1236">N219+O219</f>
        <v>377573.90600000002</v>
      </c>
      <c r="Q219" s="37">
        <f>Q221+Q222+Q223+Q226+Q228+Q229+Q230+Q231+Q232</f>
        <v>0</v>
      </c>
      <c r="R219" s="37">
        <f t="shared" ref="R219:R224" si="1237">P219+Q219</f>
        <v>377573.90600000002</v>
      </c>
      <c r="S219" s="37">
        <f>S221+S222+S223+S226+S228+S229+S230+S231+S232</f>
        <v>-61.7</v>
      </c>
      <c r="T219" s="37">
        <f t="shared" ref="T219:T224" si="1238">R219+S219</f>
        <v>377512.20600000001</v>
      </c>
      <c r="U219" s="37">
        <f>U221+U222+U223+U226+U228+U229+U230+U231+U232</f>
        <v>0</v>
      </c>
      <c r="V219" s="37">
        <f t="shared" ref="V219:V224" si="1239">T219+U219</f>
        <v>377512.20600000001</v>
      </c>
      <c r="W219" s="37">
        <f>W221+W222+W223+W226+W228+W229+W230+W231+W232</f>
        <v>0</v>
      </c>
      <c r="X219" s="37">
        <f t="shared" ref="X219:X224" si="1240">V219+W219</f>
        <v>377512.20600000001</v>
      </c>
      <c r="Y219" s="37">
        <f>Y221+Y222+Y223+Y226+Y228+Y229+Y230+Y231+Y232</f>
        <v>0</v>
      </c>
      <c r="Z219" s="37">
        <f t="shared" ref="Z219:Z224" si="1241">X219+Y219</f>
        <v>377512.20600000001</v>
      </c>
      <c r="AA219" s="37">
        <f>AA221+AA222+AA223+AA226+AA228+AA229+AA230+AA231+AA232+AA233</f>
        <v>0</v>
      </c>
      <c r="AB219" s="37">
        <f t="shared" ref="AB219:AB224" si="1242">Z219+AA219</f>
        <v>377512.20600000001</v>
      </c>
      <c r="AC219" s="35">
        <f>AC221+AC222+AC223+AC226+AC228+AC229+AC230+AC231+AC232+AC233</f>
        <v>0</v>
      </c>
      <c r="AD219" s="37">
        <f t="shared" ref="AD219:AD224" si="1243">AB219+AC219</f>
        <v>377512.20600000001</v>
      </c>
      <c r="AE219" s="37">
        <f>AE221+AE222+AE223+AE226+AE228+AE229+AE230+AE231+AE232+AE233</f>
        <v>124000</v>
      </c>
      <c r="AF219" s="37">
        <f t="shared" ref="AF219:AF224" si="1244">AD219+AE219</f>
        <v>501512.20600000001</v>
      </c>
      <c r="AG219" s="37">
        <f t="shared" ref="AG219:BE219" si="1245">AG221+AG222+AG223+AG226+AG228+AG229+AG230+AG231</f>
        <v>701621</v>
      </c>
      <c r="AH219" s="37">
        <f t="shared" ref="AH219" si="1246">AH221+AH222+AH223+AH226+AH228+AH229+AH230+AH231</f>
        <v>47211.199999999997</v>
      </c>
      <c r="AI219" s="37">
        <f t="shared" si="959"/>
        <v>748832.2</v>
      </c>
      <c r="AJ219" s="37">
        <f>AJ221+AJ222+AJ223+AJ226+AJ228+AJ229+AJ230+AJ231+AJ232</f>
        <v>0</v>
      </c>
      <c r="AK219" s="37">
        <f t="shared" ref="AK219:AK224" si="1247">AI219+AJ219</f>
        <v>748832.2</v>
      </c>
      <c r="AL219" s="37">
        <f>AL221+AL222+AL223+AL226+AL228+AL229+AL230+AL231+AL232</f>
        <v>0</v>
      </c>
      <c r="AM219" s="37">
        <f t="shared" ref="AM219:AM224" si="1248">AK219+AL219</f>
        <v>748832.2</v>
      </c>
      <c r="AN219" s="37">
        <f>AN221+AN222+AN223+AN226+AN228+AN229+AN230+AN231+AN232</f>
        <v>0</v>
      </c>
      <c r="AO219" s="37">
        <f t="shared" ref="AO219:AO224" si="1249">AM219+AN219</f>
        <v>748832.2</v>
      </c>
      <c r="AP219" s="37">
        <f>AP221+AP222+AP223+AP226+AP228+AP229+AP230+AP231+AP232</f>
        <v>0</v>
      </c>
      <c r="AQ219" s="37">
        <f t="shared" ref="AQ219:AQ224" si="1250">AO219+AP219</f>
        <v>748832.2</v>
      </c>
      <c r="AR219" s="37">
        <f>AR221+AR222+AR223+AR226+AR228+AR229+AR230+AR231+AR232</f>
        <v>-205067.01699999999</v>
      </c>
      <c r="AS219" s="37">
        <f t="shared" ref="AS219:AS224" si="1251">AQ219+AR219</f>
        <v>543765.18299999996</v>
      </c>
      <c r="AT219" s="37">
        <f>AT221+AT222+AT223+AT226+AT228+AT229+AT230+AT231+AT232</f>
        <v>0</v>
      </c>
      <c r="AU219" s="37">
        <f t="shared" ref="AU219:AU224" si="1252">AS219+AT219</f>
        <v>543765.18299999996</v>
      </c>
      <c r="AV219" s="37">
        <f>AV221+AV222+AV223+AV226+AV228+AV229+AV230+AV231+AV232</f>
        <v>0</v>
      </c>
      <c r="AW219" s="37">
        <f t="shared" ref="AW219:AW224" si="1253">AU219+AV219</f>
        <v>543765.18299999996</v>
      </c>
      <c r="AX219" s="35">
        <f>AX221+AX222+AX223+AX226+AX228+AX229+AX230+AX231+AX232+AX233</f>
        <v>-2294.3840000000018</v>
      </c>
      <c r="AY219" s="37">
        <f t="shared" ref="AY219:AY224" si="1254">AW219+AX219</f>
        <v>541470.799</v>
      </c>
      <c r="AZ219" s="35">
        <f>AZ221+AZ222+AZ223+AZ226+AZ228+AZ229+AZ230+AZ231+AZ232+AZ233</f>
        <v>-30461.154999999999</v>
      </c>
      <c r="BA219" s="37">
        <f t="shared" ref="BA219:BA224" si="1255">AY219+AZ219</f>
        <v>511009.64399999997</v>
      </c>
      <c r="BB219" s="37">
        <f>BB221+BB222+BB223+BB226+BB228+BB229+BB230+BB231+BB232+BB233</f>
        <v>-124000</v>
      </c>
      <c r="BC219" s="37">
        <f t="shared" ref="BC219:BC224" si="1256">BA219+BB219</f>
        <v>387009.64399999997</v>
      </c>
      <c r="BD219" s="37">
        <f t="shared" si="1245"/>
        <v>339837.2</v>
      </c>
      <c r="BE219" s="37">
        <f t="shared" si="1245"/>
        <v>0</v>
      </c>
      <c r="BF219" s="37">
        <f t="shared" si="970"/>
        <v>339837.2</v>
      </c>
      <c r="BG219" s="37">
        <f>BG221+BG222+BG223+BG226+BG228+BG229+BG230+BG231+BG232</f>
        <v>0</v>
      </c>
      <c r="BH219" s="37">
        <f t="shared" ref="BH219:BH224" si="1257">BF219+BG219</f>
        <v>339837.2</v>
      </c>
      <c r="BI219" s="37">
        <f>BI221+BI222+BI223+BI226+BI228+BI229+BI230+BI231+BI232</f>
        <v>0</v>
      </c>
      <c r="BJ219" s="37">
        <f t="shared" ref="BJ219:BJ224" si="1258">BH219+BI219</f>
        <v>339837.2</v>
      </c>
      <c r="BK219" s="37">
        <f>BK221+BK222+BK223+BK226+BK228+BK229+BK230+BK231+BK232</f>
        <v>0</v>
      </c>
      <c r="BL219" s="37">
        <f t="shared" ref="BL219:BL224" si="1259">BJ219+BK219</f>
        <v>339837.2</v>
      </c>
      <c r="BM219" s="37">
        <f>BM221+BM222+BM223+BM226+BM228+BM229+BM230+BM231+BM232</f>
        <v>0</v>
      </c>
      <c r="BN219" s="37">
        <f t="shared" ref="BN219:BN224" si="1260">BL219+BM219</f>
        <v>339837.2</v>
      </c>
      <c r="BO219" s="37">
        <f>BO221+BO222+BO223+BO226+BO228+BO229+BO230+BO231+BO232</f>
        <v>-103801.60000000001</v>
      </c>
      <c r="BP219" s="37">
        <f t="shared" ref="BP219:BP224" si="1261">BN219+BO219</f>
        <v>236035.6</v>
      </c>
      <c r="BQ219" s="37">
        <f>BQ221+BQ222+BQ223+BQ226+BQ228+BQ229+BQ230+BQ231+BQ232</f>
        <v>0</v>
      </c>
      <c r="BR219" s="37">
        <f t="shared" ref="BR219:BR224" si="1262">BP219+BQ219</f>
        <v>236035.6</v>
      </c>
      <c r="BS219" s="35">
        <f>BS221+BS222+BS223+BS226+BS228+BS229+BS230+BS231+BS232+BS233</f>
        <v>0</v>
      </c>
      <c r="BT219" s="37">
        <f t="shared" ref="BT219:BT224" si="1263">BR219+BS219</f>
        <v>236035.6</v>
      </c>
      <c r="BU219" s="35">
        <f>BU221+BU222+BU223+BU226+BU228+BU229+BU230+BU231+BU232+BU233</f>
        <v>0</v>
      </c>
      <c r="BV219" s="37">
        <f t="shared" ref="BV219:BV224" si="1264">BT219+BU219</f>
        <v>236035.6</v>
      </c>
      <c r="BW219" s="37">
        <f>BW221+BW222+BW223+BW226+BW228+BW229+BW230+BW231+BW232+BW233</f>
        <v>0</v>
      </c>
      <c r="BX219" s="37">
        <f t="shared" ref="BX219:BX224" si="1265">BV219+BW219</f>
        <v>236035.6</v>
      </c>
      <c r="BY219" s="31"/>
      <c r="BZ219" s="24" t="s">
        <v>50</v>
      </c>
      <c r="CA219" s="17"/>
    </row>
    <row r="220" spans="1:79" x14ac:dyDescent="0.3">
      <c r="A220" s="1"/>
      <c r="B220" s="59" t="s">
        <v>30</v>
      </c>
      <c r="C220" s="110"/>
      <c r="D220" s="37">
        <f>D227</f>
        <v>0</v>
      </c>
      <c r="E220" s="37">
        <f>E227</f>
        <v>0</v>
      </c>
      <c r="F220" s="37">
        <f t="shared" si="945"/>
        <v>0</v>
      </c>
      <c r="G220" s="37">
        <f>G227</f>
        <v>0</v>
      </c>
      <c r="H220" s="37">
        <f t="shared" si="1232"/>
        <v>0</v>
      </c>
      <c r="I220" s="37">
        <f>I227</f>
        <v>0</v>
      </c>
      <c r="J220" s="37">
        <f t="shared" si="1233"/>
        <v>0</v>
      </c>
      <c r="K220" s="37">
        <f>K227</f>
        <v>0</v>
      </c>
      <c r="L220" s="37">
        <f t="shared" si="1234"/>
        <v>0</v>
      </c>
      <c r="M220" s="37">
        <f>M227</f>
        <v>0</v>
      </c>
      <c r="N220" s="37">
        <f t="shared" si="1235"/>
        <v>0</v>
      </c>
      <c r="O220" s="37">
        <f>O227</f>
        <v>0</v>
      </c>
      <c r="P220" s="37">
        <f t="shared" si="1236"/>
        <v>0</v>
      </c>
      <c r="Q220" s="37">
        <f>Q227</f>
        <v>0</v>
      </c>
      <c r="R220" s="37">
        <f t="shared" si="1237"/>
        <v>0</v>
      </c>
      <c r="S220" s="37">
        <f>S227</f>
        <v>0</v>
      </c>
      <c r="T220" s="37">
        <f t="shared" si="1238"/>
        <v>0</v>
      </c>
      <c r="U220" s="37">
        <f>U227</f>
        <v>0</v>
      </c>
      <c r="V220" s="37">
        <f t="shared" si="1239"/>
        <v>0</v>
      </c>
      <c r="W220" s="37">
        <f>W227</f>
        <v>0</v>
      </c>
      <c r="X220" s="37">
        <f t="shared" si="1240"/>
        <v>0</v>
      </c>
      <c r="Y220" s="37">
        <f>Y227</f>
        <v>0</v>
      </c>
      <c r="Z220" s="37">
        <f t="shared" si="1241"/>
        <v>0</v>
      </c>
      <c r="AA220" s="37">
        <f>AA227</f>
        <v>0</v>
      </c>
      <c r="AB220" s="37">
        <f t="shared" si="1242"/>
        <v>0</v>
      </c>
      <c r="AC220" s="35">
        <f>AC227</f>
        <v>0</v>
      </c>
      <c r="AD220" s="37">
        <f t="shared" si="1243"/>
        <v>0</v>
      </c>
      <c r="AE220" s="37">
        <f>AE227</f>
        <v>0</v>
      </c>
      <c r="AF220" s="35">
        <f t="shared" si="1244"/>
        <v>0</v>
      </c>
      <c r="AG220" s="37">
        <f t="shared" ref="AG220:BE220" si="1266">AG227</f>
        <v>52212.4</v>
      </c>
      <c r="AH220" s="37">
        <f t="shared" ref="AH220:AJ220" si="1267">AH227</f>
        <v>0</v>
      </c>
      <c r="AI220" s="37">
        <f t="shared" si="959"/>
        <v>52212.4</v>
      </c>
      <c r="AJ220" s="37">
        <f t="shared" si="1267"/>
        <v>0</v>
      </c>
      <c r="AK220" s="37">
        <f t="shared" si="1247"/>
        <v>52212.4</v>
      </c>
      <c r="AL220" s="37">
        <f t="shared" ref="AL220:AN220" si="1268">AL227</f>
        <v>0</v>
      </c>
      <c r="AM220" s="37">
        <f t="shared" si="1248"/>
        <v>52212.4</v>
      </c>
      <c r="AN220" s="37">
        <f t="shared" si="1268"/>
        <v>0</v>
      </c>
      <c r="AO220" s="37">
        <f t="shared" si="1249"/>
        <v>52212.4</v>
      </c>
      <c r="AP220" s="37">
        <f t="shared" ref="AP220:AR220" si="1269">AP227</f>
        <v>0</v>
      </c>
      <c r="AQ220" s="37">
        <f t="shared" si="1250"/>
        <v>52212.4</v>
      </c>
      <c r="AR220" s="37">
        <f t="shared" si="1269"/>
        <v>0</v>
      </c>
      <c r="AS220" s="37">
        <f t="shared" si="1251"/>
        <v>52212.4</v>
      </c>
      <c r="AT220" s="37">
        <f t="shared" ref="AT220:AV220" si="1270">AT227</f>
        <v>0</v>
      </c>
      <c r="AU220" s="37">
        <f t="shared" si="1252"/>
        <v>52212.4</v>
      </c>
      <c r="AV220" s="37">
        <f t="shared" si="1270"/>
        <v>0</v>
      </c>
      <c r="AW220" s="37">
        <f t="shared" si="1253"/>
        <v>52212.4</v>
      </c>
      <c r="AX220" s="35">
        <f>AX227</f>
        <v>0</v>
      </c>
      <c r="AY220" s="37">
        <f t="shared" si="1254"/>
        <v>52212.4</v>
      </c>
      <c r="AZ220" s="35">
        <f>AZ227</f>
        <v>0</v>
      </c>
      <c r="BA220" s="37">
        <f t="shared" si="1255"/>
        <v>52212.4</v>
      </c>
      <c r="BB220" s="37">
        <f>BB227</f>
        <v>0</v>
      </c>
      <c r="BC220" s="35">
        <f t="shared" si="1256"/>
        <v>52212.4</v>
      </c>
      <c r="BD220" s="37">
        <f t="shared" si="1266"/>
        <v>0</v>
      </c>
      <c r="BE220" s="37">
        <f t="shared" si="1266"/>
        <v>0</v>
      </c>
      <c r="BF220" s="37">
        <f t="shared" si="970"/>
        <v>0</v>
      </c>
      <c r="BG220" s="37">
        <f t="shared" ref="BG220:BI220" si="1271">BG227</f>
        <v>0</v>
      </c>
      <c r="BH220" s="37">
        <f t="shared" si="1257"/>
        <v>0</v>
      </c>
      <c r="BI220" s="37">
        <f t="shared" si="1271"/>
        <v>0</v>
      </c>
      <c r="BJ220" s="37">
        <f t="shared" si="1258"/>
        <v>0</v>
      </c>
      <c r="BK220" s="37">
        <f t="shared" ref="BK220:BM220" si="1272">BK227</f>
        <v>0</v>
      </c>
      <c r="BL220" s="37">
        <f t="shared" si="1259"/>
        <v>0</v>
      </c>
      <c r="BM220" s="37">
        <f t="shared" si="1272"/>
        <v>0</v>
      </c>
      <c r="BN220" s="37">
        <f t="shared" si="1260"/>
        <v>0</v>
      </c>
      <c r="BO220" s="37">
        <f t="shared" ref="BO220:BQ220" si="1273">BO227</f>
        <v>0</v>
      </c>
      <c r="BP220" s="37">
        <f t="shared" si="1261"/>
        <v>0</v>
      </c>
      <c r="BQ220" s="37">
        <f t="shared" si="1273"/>
        <v>0</v>
      </c>
      <c r="BR220" s="37">
        <f t="shared" si="1262"/>
        <v>0</v>
      </c>
      <c r="BS220" s="35">
        <f t="shared" ref="BS220:BU220" si="1274">BS227</f>
        <v>0</v>
      </c>
      <c r="BT220" s="37">
        <f t="shared" si="1263"/>
        <v>0</v>
      </c>
      <c r="BU220" s="35">
        <f t="shared" si="1274"/>
        <v>0</v>
      </c>
      <c r="BV220" s="37">
        <f t="shared" si="1264"/>
        <v>0</v>
      </c>
      <c r="BW220" s="37">
        <f t="shared" ref="BW220" si="1275">BW227</f>
        <v>0</v>
      </c>
      <c r="BX220" s="35">
        <f t="shared" si="1265"/>
        <v>0</v>
      </c>
      <c r="BY220" s="31"/>
      <c r="BZ220" s="24"/>
      <c r="CA220" s="11"/>
    </row>
    <row r="221" spans="1:79" ht="56.25" x14ac:dyDescent="0.3">
      <c r="A221" s="128" t="s">
        <v>189</v>
      </c>
      <c r="B221" s="132" t="s">
        <v>126</v>
      </c>
      <c r="C221" s="6" t="s">
        <v>32</v>
      </c>
      <c r="D221" s="35">
        <v>195888.6</v>
      </c>
      <c r="E221" s="35"/>
      <c r="F221" s="35">
        <f t="shared" si="945"/>
        <v>195888.6</v>
      </c>
      <c r="G221" s="35">
        <v>49700.256999999998</v>
      </c>
      <c r="H221" s="35">
        <f t="shared" si="1232"/>
        <v>245588.85700000002</v>
      </c>
      <c r="I221" s="35"/>
      <c r="J221" s="35">
        <f t="shared" si="1233"/>
        <v>245588.85700000002</v>
      </c>
      <c r="K221" s="35"/>
      <c r="L221" s="35">
        <f t="shared" si="1234"/>
        <v>245588.85700000002</v>
      </c>
      <c r="M221" s="35"/>
      <c r="N221" s="35">
        <f t="shared" si="1235"/>
        <v>245588.85700000002</v>
      </c>
      <c r="O221" s="78"/>
      <c r="P221" s="35">
        <f t="shared" si="1236"/>
        <v>245588.85700000002</v>
      </c>
      <c r="Q221" s="35"/>
      <c r="R221" s="35">
        <f t="shared" si="1237"/>
        <v>245588.85700000002</v>
      </c>
      <c r="S221" s="35"/>
      <c r="T221" s="35">
        <f t="shared" si="1238"/>
        <v>245588.85700000002</v>
      </c>
      <c r="U221" s="35"/>
      <c r="V221" s="35">
        <f t="shared" si="1239"/>
        <v>245588.85700000002</v>
      </c>
      <c r="W221" s="35"/>
      <c r="X221" s="35">
        <f t="shared" si="1240"/>
        <v>245588.85700000002</v>
      </c>
      <c r="Y221" s="35"/>
      <c r="Z221" s="35">
        <f t="shared" si="1241"/>
        <v>245588.85700000002</v>
      </c>
      <c r="AA221" s="35"/>
      <c r="AB221" s="35">
        <f t="shared" si="1242"/>
        <v>245588.85700000002</v>
      </c>
      <c r="AC221" s="35"/>
      <c r="AD221" s="35">
        <f t="shared" si="1243"/>
        <v>245588.85700000002</v>
      </c>
      <c r="AE221" s="46"/>
      <c r="AF221" s="35">
        <f t="shared" si="1244"/>
        <v>245588.85700000002</v>
      </c>
      <c r="AG221" s="35">
        <v>0</v>
      </c>
      <c r="AH221" s="35"/>
      <c r="AI221" s="35">
        <f t="shared" si="959"/>
        <v>0</v>
      </c>
      <c r="AJ221" s="35"/>
      <c r="AK221" s="35">
        <f t="shared" si="1247"/>
        <v>0</v>
      </c>
      <c r="AL221" s="35"/>
      <c r="AM221" s="35">
        <f t="shared" si="1248"/>
        <v>0</v>
      </c>
      <c r="AN221" s="35"/>
      <c r="AO221" s="35">
        <f t="shared" si="1249"/>
        <v>0</v>
      </c>
      <c r="AP221" s="35"/>
      <c r="AQ221" s="35">
        <f t="shared" si="1250"/>
        <v>0</v>
      </c>
      <c r="AR221" s="35"/>
      <c r="AS221" s="35">
        <f t="shared" si="1251"/>
        <v>0</v>
      </c>
      <c r="AT221" s="35"/>
      <c r="AU221" s="35">
        <f t="shared" si="1252"/>
        <v>0</v>
      </c>
      <c r="AV221" s="35"/>
      <c r="AW221" s="35">
        <f t="shared" si="1253"/>
        <v>0</v>
      </c>
      <c r="AX221" s="35"/>
      <c r="AY221" s="35">
        <f t="shared" si="1254"/>
        <v>0</v>
      </c>
      <c r="AZ221" s="35"/>
      <c r="BA221" s="35">
        <f t="shared" si="1255"/>
        <v>0</v>
      </c>
      <c r="BB221" s="46"/>
      <c r="BC221" s="35">
        <f t="shared" si="1256"/>
        <v>0</v>
      </c>
      <c r="BD221" s="35">
        <v>0</v>
      </c>
      <c r="BE221" s="35"/>
      <c r="BF221" s="35">
        <f t="shared" si="970"/>
        <v>0</v>
      </c>
      <c r="BG221" s="35"/>
      <c r="BH221" s="35">
        <f t="shared" si="1257"/>
        <v>0</v>
      </c>
      <c r="BI221" s="35"/>
      <c r="BJ221" s="35">
        <f t="shared" si="1258"/>
        <v>0</v>
      </c>
      <c r="BK221" s="35"/>
      <c r="BL221" s="35">
        <f t="shared" si="1259"/>
        <v>0</v>
      </c>
      <c r="BM221" s="35"/>
      <c r="BN221" s="35">
        <f t="shared" si="1260"/>
        <v>0</v>
      </c>
      <c r="BO221" s="35"/>
      <c r="BP221" s="35">
        <f t="shared" si="1261"/>
        <v>0</v>
      </c>
      <c r="BQ221" s="35"/>
      <c r="BR221" s="35">
        <f t="shared" si="1262"/>
        <v>0</v>
      </c>
      <c r="BS221" s="35"/>
      <c r="BT221" s="35">
        <f t="shared" si="1263"/>
        <v>0</v>
      </c>
      <c r="BU221" s="35"/>
      <c r="BV221" s="35">
        <f t="shared" si="1264"/>
        <v>0</v>
      </c>
      <c r="BW221" s="46"/>
      <c r="BX221" s="35">
        <f t="shared" si="1265"/>
        <v>0</v>
      </c>
      <c r="BY221" s="29" t="s">
        <v>281</v>
      </c>
      <c r="CA221" s="11"/>
    </row>
    <row r="222" spans="1:79" ht="75" x14ac:dyDescent="0.3">
      <c r="A222" s="129"/>
      <c r="B222" s="133"/>
      <c r="C222" s="6" t="s">
        <v>34</v>
      </c>
      <c r="D222" s="35">
        <v>4480.7</v>
      </c>
      <c r="E222" s="35"/>
      <c r="F222" s="35">
        <f t="shared" si="945"/>
        <v>4480.7</v>
      </c>
      <c r="G222" s="35"/>
      <c r="H222" s="35">
        <f t="shared" si="1232"/>
        <v>4480.7</v>
      </c>
      <c r="I222" s="35"/>
      <c r="J222" s="35">
        <f t="shared" si="1233"/>
        <v>4480.7</v>
      </c>
      <c r="K222" s="35"/>
      <c r="L222" s="35">
        <f t="shared" si="1234"/>
        <v>4480.7</v>
      </c>
      <c r="M222" s="35"/>
      <c r="N222" s="35">
        <f t="shared" si="1235"/>
        <v>4480.7</v>
      </c>
      <c r="O222" s="78"/>
      <c r="P222" s="35">
        <f t="shared" si="1236"/>
        <v>4480.7</v>
      </c>
      <c r="Q222" s="35"/>
      <c r="R222" s="35">
        <f t="shared" si="1237"/>
        <v>4480.7</v>
      </c>
      <c r="S222" s="35"/>
      <c r="T222" s="35">
        <f t="shared" si="1238"/>
        <v>4480.7</v>
      </c>
      <c r="U222" s="35"/>
      <c r="V222" s="35">
        <f t="shared" si="1239"/>
        <v>4480.7</v>
      </c>
      <c r="W222" s="35"/>
      <c r="X222" s="35">
        <f t="shared" si="1240"/>
        <v>4480.7</v>
      </c>
      <c r="Y222" s="35"/>
      <c r="Z222" s="35">
        <f t="shared" si="1241"/>
        <v>4480.7</v>
      </c>
      <c r="AA222" s="35"/>
      <c r="AB222" s="35">
        <f t="shared" si="1242"/>
        <v>4480.7</v>
      </c>
      <c r="AC222" s="35"/>
      <c r="AD222" s="35">
        <f t="shared" si="1243"/>
        <v>4480.7</v>
      </c>
      <c r="AE222" s="46"/>
      <c r="AF222" s="35">
        <f t="shared" si="1244"/>
        <v>4480.7</v>
      </c>
      <c r="AG222" s="35">
        <v>0</v>
      </c>
      <c r="AH222" s="35"/>
      <c r="AI222" s="35">
        <f t="shared" si="959"/>
        <v>0</v>
      </c>
      <c r="AJ222" s="35"/>
      <c r="AK222" s="35">
        <f t="shared" si="1247"/>
        <v>0</v>
      </c>
      <c r="AL222" s="35"/>
      <c r="AM222" s="35">
        <f t="shared" si="1248"/>
        <v>0</v>
      </c>
      <c r="AN222" s="35"/>
      <c r="AO222" s="35">
        <f t="shared" si="1249"/>
        <v>0</v>
      </c>
      <c r="AP222" s="35"/>
      <c r="AQ222" s="35">
        <f t="shared" si="1250"/>
        <v>0</v>
      </c>
      <c r="AR222" s="35"/>
      <c r="AS222" s="35">
        <f t="shared" si="1251"/>
        <v>0</v>
      </c>
      <c r="AT222" s="35"/>
      <c r="AU222" s="35">
        <f t="shared" si="1252"/>
        <v>0</v>
      </c>
      <c r="AV222" s="35"/>
      <c r="AW222" s="35">
        <f t="shared" si="1253"/>
        <v>0</v>
      </c>
      <c r="AX222" s="35"/>
      <c r="AY222" s="35">
        <f t="shared" si="1254"/>
        <v>0</v>
      </c>
      <c r="AZ222" s="35"/>
      <c r="BA222" s="35">
        <f t="shared" si="1255"/>
        <v>0</v>
      </c>
      <c r="BB222" s="46"/>
      <c r="BC222" s="35">
        <f t="shared" si="1256"/>
        <v>0</v>
      </c>
      <c r="BD222" s="35">
        <v>0</v>
      </c>
      <c r="BE222" s="35"/>
      <c r="BF222" s="35">
        <f t="shared" si="970"/>
        <v>0</v>
      </c>
      <c r="BG222" s="35"/>
      <c r="BH222" s="35">
        <f t="shared" si="1257"/>
        <v>0</v>
      </c>
      <c r="BI222" s="35"/>
      <c r="BJ222" s="35">
        <f t="shared" si="1258"/>
        <v>0</v>
      </c>
      <c r="BK222" s="35"/>
      <c r="BL222" s="35">
        <f t="shared" si="1259"/>
        <v>0</v>
      </c>
      <c r="BM222" s="35"/>
      <c r="BN222" s="35">
        <f t="shared" si="1260"/>
        <v>0</v>
      </c>
      <c r="BO222" s="35"/>
      <c r="BP222" s="35">
        <f t="shared" si="1261"/>
        <v>0</v>
      </c>
      <c r="BQ222" s="35"/>
      <c r="BR222" s="35">
        <f t="shared" si="1262"/>
        <v>0</v>
      </c>
      <c r="BS222" s="35"/>
      <c r="BT222" s="35">
        <f t="shared" si="1263"/>
        <v>0</v>
      </c>
      <c r="BU222" s="35"/>
      <c r="BV222" s="35">
        <f t="shared" si="1264"/>
        <v>0</v>
      </c>
      <c r="BW222" s="46"/>
      <c r="BX222" s="35">
        <f t="shared" si="1265"/>
        <v>0</v>
      </c>
      <c r="BY222" s="29" t="s">
        <v>281</v>
      </c>
      <c r="CA222" s="11"/>
    </row>
    <row r="223" spans="1:79" ht="75" x14ac:dyDescent="0.3">
      <c r="A223" s="128" t="s">
        <v>190</v>
      </c>
      <c r="B223" s="130" t="s">
        <v>282</v>
      </c>
      <c r="C223" s="6" t="s">
        <v>34</v>
      </c>
      <c r="D223" s="35">
        <v>0</v>
      </c>
      <c r="E223" s="35"/>
      <c r="F223" s="35">
        <f t="shared" si="945"/>
        <v>0</v>
      </c>
      <c r="G223" s="35"/>
      <c r="H223" s="35">
        <f t="shared" si="1232"/>
        <v>0</v>
      </c>
      <c r="I223" s="35"/>
      <c r="J223" s="35">
        <f t="shared" si="1233"/>
        <v>0</v>
      </c>
      <c r="K223" s="35"/>
      <c r="L223" s="35">
        <f t="shared" si="1234"/>
        <v>0</v>
      </c>
      <c r="M223" s="35"/>
      <c r="N223" s="35">
        <f t="shared" si="1235"/>
        <v>0</v>
      </c>
      <c r="O223" s="78"/>
      <c r="P223" s="35">
        <f t="shared" si="1236"/>
        <v>0</v>
      </c>
      <c r="Q223" s="35"/>
      <c r="R223" s="35">
        <f t="shared" si="1237"/>
        <v>0</v>
      </c>
      <c r="S223" s="35"/>
      <c r="T223" s="35">
        <f t="shared" si="1238"/>
        <v>0</v>
      </c>
      <c r="U223" s="35"/>
      <c r="V223" s="35">
        <f t="shared" si="1239"/>
        <v>0</v>
      </c>
      <c r="W223" s="35"/>
      <c r="X223" s="35">
        <f t="shared" si="1240"/>
        <v>0</v>
      </c>
      <c r="Y223" s="35"/>
      <c r="Z223" s="35">
        <f t="shared" si="1241"/>
        <v>0</v>
      </c>
      <c r="AA223" s="35"/>
      <c r="AB223" s="35">
        <f t="shared" si="1242"/>
        <v>0</v>
      </c>
      <c r="AC223" s="35"/>
      <c r="AD223" s="35">
        <f t="shared" si="1243"/>
        <v>0</v>
      </c>
      <c r="AE223" s="46"/>
      <c r="AF223" s="35">
        <f t="shared" si="1244"/>
        <v>0</v>
      </c>
      <c r="AG223" s="35">
        <v>55213.3</v>
      </c>
      <c r="AH223" s="35"/>
      <c r="AI223" s="35">
        <f t="shared" si="959"/>
        <v>55213.3</v>
      </c>
      <c r="AJ223" s="35"/>
      <c r="AK223" s="35">
        <f t="shared" si="1247"/>
        <v>55213.3</v>
      </c>
      <c r="AL223" s="35"/>
      <c r="AM223" s="35">
        <f t="shared" si="1248"/>
        <v>55213.3</v>
      </c>
      <c r="AN223" s="35"/>
      <c r="AO223" s="35">
        <f t="shared" si="1249"/>
        <v>55213.3</v>
      </c>
      <c r="AP223" s="35"/>
      <c r="AQ223" s="35">
        <f t="shared" si="1250"/>
        <v>55213.3</v>
      </c>
      <c r="AR223" s="35"/>
      <c r="AS223" s="35">
        <f t="shared" si="1251"/>
        <v>55213.3</v>
      </c>
      <c r="AT223" s="35"/>
      <c r="AU223" s="35">
        <f t="shared" si="1252"/>
        <v>55213.3</v>
      </c>
      <c r="AV223" s="35"/>
      <c r="AW223" s="35">
        <f t="shared" si="1253"/>
        <v>55213.3</v>
      </c>
      <c r="AX223" s="35"/>
      <c r="AY223" s="35">
        <f t="shared" si="1254"/>
        <v>55213.3</v>
      </c>
      <c r="AZ223" s="35"/>
      <c r="BA223" s="35">
        <f t="shared" si="1255"/>
        <v>55213.3</v>
      </c>
      <c r="BB223" s="46"/>
      <c r="BC223" s="35">
        <f t="shared" si="1256"/>
        <v>55213.3</v>
      </c>
      <c r="BD223" s="35">
        <v>0</v>
      </c>
      <c r="BE223" s="35"/>
      <c r="BF223" s="35">
        <f t="shared" si="970"/>
        <v>0</v>
      </c>
      <c r="BG223" s="35"/>
      <c r="BH223" s="35">
        <f t="shared" si="1257"/>
        <v>0</v>
      </c>
      <c r="BI223" s="35"/>
      <c r="BJ223" s="35">
        <f t="shared" si="1258"/>
        <v>0</v>
      </c>
      <c r="BK223" s="35"/>
      <c r="BL223" s="35">
        <f t="shared" si="1259"/>
        <v>0</v>
      </c>
      <c r="BM223" s="35"/>
      <c r="BN223" s="35">
        <f t="shared" si="1260"/>
        <v>0</v>
      </c>
      <c r="BO223" s="35"/>
      <c r="BP223" s="35">
        <f t="shared" si="1261"/>
        <v>0</v>
      </c>
      <c r="BQ223" s="35"/>
      <c r="BR223" s="35">
        <f t="shared" si="1262"/>
        <v>0</v>
      </c>
      <c r="BS223" s="35"/>
      <c r="BT223" s="35">
        <f t="shared" si="1263"/>
        <v>0</v>
      </c>
      <c r="BU223" s="35"/>
      <c r="BV223" s="35">
        <f t="shared" si="1264"/>
        <v>0</v>
      </c>
      <c r="BW223" s="46"/>
      <c r="BX223" s="35">
        <f t="shared" si="1265"/>
        <v>0</v>
      </c>
      <c r="BY223" s="29" t="s">
        <v>283</v>
      </c>
      <c r="CA223" s="11"/>
    </row>
    <row r="224" spans="1:79" ht="56.25" x14ac:dyDescent="0.3">
      <c r="A224" s="129"/>
      <c r="B224" s="131"/>
      <c r="C224" s="6" t="s">
        <v>32</v>
      </c>
      <c r="D224" s="35">
        <f>D226+D227</f>
        <v>168913.1</v>
      </c>
      <c r="E224" s="35">
        <f>E226+E227</f>
        <v>-47211.199999999997</v>
      </c>
      <c r="F224" s="35">
        <f t="shared" si="945"/>
        <v>121701.90000000001</v>
      </c>
      <c r="G224" s="35">
        <f>G226+G227</f>
        <v>1393.4969999999998</v>
      </c>
      <c r="H224" s="35">
        <f t="shared" si="1232"/>
        <v>123095.39700000001</v>
      </c>
      <c r="I224" s="35">
        <f>I226+I227</f>
        <v>-1208.5989999999999</v>
      </c>
      <c r="J224" s="35">
        <f t="shared" si="1233"/>
        <v>121886.79800000001</v>
      </c>
      <c r="K224" s="35">
        <f>K226+K227</f>
        <v>0</v>
      </c>
      <c r="L224" s="35">
        <f t="shared" si="1234"/>
        <v>121886.79800000001</v>
      </c>
      <c r="M224" s="35">
        <f>M226+M227</f>
        <v>0</v>
      </c>
      <c r="N224" s="35">
        <f t="shared" si="1235"/>
        <v>121886.79800000001</v>
      </c>
      <c r="O224" s="78">
        <f>O226+O227</f>
        <v>0</v>
      </c>
      <c r="P224" s="35">
        <f t="shared" si="1236"/>
        <v>121886.79800000001</v>
      </c>
      <c r="Q224" s="35">
        <f>Q226+Q227</f>
        <v>0</v>
      </c>
      <c r="R224" s="35">
        <f t="shared" si="1237"/>
        <v>121886.79800000001</v>
      </c>
      <c r="S224" s="35">
        <f>S226+S227</f>
        <v>0</v>
      </c>
      <c r="T224" s="35">
        <f t="shared" si="1238"/>
        <v>121886.79800000001</v>
      </c>
      <c r="U224" s="35">
        <f>U226+U227</f>
        <v>0</v>
      </c>
      <c r="V224" s="35">
        <f t="shared" si="1239"/>
        <v>121886.79800000001</v>
      </c>
      <c r="W224" s="35">
        <f>W226+W227</f>
        <v>0</v>
      </c>
      <c r="X224" s="35">
        <f t="shared" si="1240"/>
        <v>121886.79800000001</v>
      </c>
      <c r="Y224" s="35">
        <f>Y226+Y227</f>
        <v>0</v>
      </c>
      <c r="Z224" s="35">
        <f t="shared" si="1241"/>
        <v>121886.79800000001</v>
      </c>
      <c r="AA224" s="35">
        <f>AA226+AA227</f>
        <v>0</v>
      </c>
      <c r="AB224" s="35">
        <f t="shared" si="1242"/>
        <v>121886.79800000001</v>
      </c>
      <c r="AC224" s="35">
        <f>AC226+AC227</f>
        <v>0</v>
      </c>
      <c r="AD224" s="35">
        <f t="shared" si="1243"/>
        <v>121886.79800000001</v>
      </c>
      <c r="AE224" s="46">
        <f>AE226+AE227</f>
        <v>124000</v>
      </c>
      <c r="AF224" s="35">
        <f t="shared" si="1244"/>
        <v>245886.79800000001</v>
      </c>
      <c r="AG224" s="35">
        <f>AG226+AG227</f>
        <v>354156.30000000005</v>
      </c>
      <c r="AH224" s="35">
        <f t="shared" ref="AH224:AJ224" si="1276">AH226+AH227</f>
        <v>47211.199999999997</v>
      </c>
      <c r="AI224" s="35">
        <f t="shared" si="959"/>
        <v>401367.50000000006</v>
      </c>
      <c r="AJ224" s="35">
        <f t="shared" si="1276"/>
        <v>0</v>
      </c>
      <c r="AK224" s="35">
        <f t="shared" si="1247"/>
        <v>401367.50000000006</v>
      </c>
      <c r="AL224" s="35">
        <f t="shared" ref="AL224:AN224" si="1277">AL226+AL227</f>
        <v>0</v>
      </c>
      <c r="AM224" s="35">
        <f t="shared" si="1248"/>
        <v>401367.50000000006</v>
      </c>
      <c r="AN224" s="35">
        <f t="shared" si="1277"/>
        <v>0</v>
      </c>
      <c r="AO224" s="35">
        <f t="shared" si="1249"/>
        <v>401367.50000000006</v>
      </c>
      <c r="AP224" s="35">
        <f t="shared" ref="AP224:AR224" si="1278">AP226+AP227</f>
        <v>0</v>
      </c>
      <c r="AQ224" s="35">
        <f t="shared" si="1250"/>
        <v>401367.50000000006</v>
      </c>
      <c r="AR224" s="35">
        <f t="shared" si="1278"/>
        <v>0</v>
      </c>
      <c r="AS224" s="35">
        <f t="shared" si="1251"/>
        <v>401367.50000000006</v>
      </c>
      <c r="AT224" s="35">
        <f t="shared" ref="AT224:AV224" si="1279">AT226+AT227</f>
        <v>0</v>
      </c>
      <c r="AU224" s="35">
        <f t="shared" si="1252"/>
        <v>401367.50000000006</v>
      </c>
      <c r="AV224" s="35">
        <f t="shared" si="1279"/>
        <v>0</v>
      </c>
      <c r="AW224" s="35">
        <f t="shared" si="1253"/>
        <v>401367.50000000006</v>
      </c>
      <c r="AX224" s="35">
        <f t="shared" ref="AX224:AZ224" si="1280">AX226+AX227</f>
        <v>0</v>
      </c>
      <c r="AY224" s="35">
        <f t="shared" si="1254"/>
        <v>401367.50000000006</v>
      </c>
      <c r="AZ224" s="35">
        <f t="shared" si="1280"/>
        <v>0</v>
      </c>
      <c r="BA224" s="35">
        <f t="shared" si="1255"/>
        <v>401367.50000000006</v>
      </c>
      <c r="BB224" s="46">
        <f t="shared" ref="BB224" si="1281">BB226+BB227</f>
        <v>-124000</v>
      </c>
      <c r="BC224" s="35">
        <f t="shared" si="1256"/>
        <v>277367.50000000006</v>
      </c>
      <c r="BD224" s="35">
        <f t="shared" ref="BD224:BE224" si="1282">BD226+BD227</f>
        <v>0</v>
      </c>
      <c r="BE224" s="35">
        <f t="shared" si="1282"/>
        <v>0</v>
      </c>
      <c r="BF224" s="35">
        <f t="shared" si="970"/>
        <v>0</v>
      </c>
      <c r="BG224" s="35">
        <f t="shared" ref="BG224:BI224" si="1283">BG226+BG227</f>
        <v>0</v>
      </c>
      <c r="BH224" s="35">
        <f t="shared" si="1257"/>
        <v>0</v>
      </c>
      <c r="BI224" s="35">
        <f t="shared" si="1283"/>
        <v>0</v>
      </c>
      <c r="BJ224" s="35">
        <f t="shared" si="1258"/>
        <v>0</v>
      </c>
      <c r="BK224" s="35">
        <f t="shared" ref="BK224:BM224" si="1284">BK226+BK227</f>
        <v>0</v>
      </c>
      <c r="BL224" s="35">
        <f t="shared" si="1259"/>
        <v>0</v>
      </c>
      <c r="BM224" s="35">
        <f t="shared" si="1284"/>
        <v>0</v>
      </c>
      <c r="BN224" s="35">
        <f t="shared" si="1260"/>
        <v>0</v>
      </c>
      <c r="BO224" s="35">
        <f t="shared" ref="BO224:BQ224" si="1285">BO226+BO227</f>
        <v>0</v>
      </c>
      <c r="BP224" s="35">
        <f t="shared" si="1261"/>
        <v>0</v>
      </c>
      <c r="BQ224" s="35">
        <f t="shared" si="1285"/>
        <v>0</v>
      </c>
      <c r="BR224" s="35">
        <f t="shared" si="1262"/>
        <v>0</v>
      </c>
      <c r="BS224" s="35">
        <f t="shared" ref="BS224:BU224" si="1286">BS226+BS227</f>
        <v>0</v>
      </c>
      <c r="BT224" s="35">
        <f t="shared" si="1263"/>
        <v>0</v>
      </c>
      <c r="BU224" s="35">
        <f t="shared" si="1286"/>
        <v>0</v>
      </c>
      <c r="BV224" s="35">
        <f t="shared" si="1264"/>
        <v>0</v>
      </c>
      <c r="BW224" s="46">
        <f t="shared" ref="BW224" si="1287">BW226+BW227</f>
        <v>0</v>
      </c>
      <c r="BX224" s="35">
        <f t="shared" si="1265"/>
        <v>0</v>
      </c>
      <c r="BY224" s="29"/>
      <c r="CA224" s="11"/>
    </row>
    <row r="225" spans="1:79" x14ac:dyDescent="0.3">
      <c r="A225" s="58"/>
      <c r="B225" s="59" t="s">
        <v>5</v>
      </c>
      <c r="C225" s="6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78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46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46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46"/>
      <c r="BX225" s="35"/>
      <c r="BY225" s="29"/>
      <c r="CA225" s="11"/>
    </row>
    <row r="226" spans="1:79" hidden="1" x14ac:dyDescent="0.3">
      <c r="A226" s="42"/>
      <c r="B226" s="43" t="s">
        <v>6</v>
      </c>
      <c r="C226" s="6"/>
      <c r="D226" s="35">
        <v>168913.1</v>
      </c>
      <c r="E226" s="35">
        <v>-47211.199999999997</v>
      </c>
      <c r="F226" s="35">
        <f t="shared" si="945"/>
        <v>121701.90000000001</v>
      </c>
      <c r="G226" s="35">
        <f>184.898+1208.599</f>
        <v>1393.4969999999998</v>
      </c>
      <c r="H226" s="35">
        <f t="shared" ref="H226:H253" si="1288">F226+G226</f>
        <v>123095.39700000001</v>
      </c>
      <c r="I226" s="35">
        <v>-1208.5989999999999</v>
      </c>
      <c r="J226" s="35">
        <f t="shared" ref="J226:J248" si="1289">H226+I226</f>
        <v>121886.79800000001</v>
      </c>
      <c r="K226" s="35"/>
      <c r="L226" s="35">
        <f t="shared" ref="L226:L248" si="1290">J226+K226</f>
        <v>121886.79800000001</v>
      </c>
      <c r="M226" s="35"/>
      <c r="N226" s="35">
        <f t="shared" ref="N226:N248" si="1291">L226+M226</f>
        <v>121886.79800000001</v>
      </c>
      <c r="O226" s="78"/>
      <c r="P226" s="35">
        <f t="shared" ref="P226:P248" si="1292">N226+O226</f>
        <v>121886.79800000001</v>
      </c>
      <c r="Q226" s="35"/>
      <c r="R226" s="35">
        <f t="shared" ref="R226:R248" si="1293">P226+Q226</f>
        <v>121886.79800000001</v>
      </c>
      <c r="S226" s="35"/>
      <c r="T226" s="35">
        <f t="shared" ref="T226:T248" si="1294">R226+S226</f>
        <v>121886.79800000001</v>
      </c>
      <c r="U226" s="35"/>
      <c r="V226" s="35">
        <f t="shared" ref="V226:V248" si="1295">T226+U226</f>
        <v>121886.79800000001</v>
      </c>
      <c r="W226" s="35"/>
      <c r="X226" s="35">
        <f t="shared" ref="X226:X249" si="1296">V226+W226</f>
        <v>121886.79800000001</v>
      </c>
      <c r="Y226" s="35"/>
      <c r="Z226" s="35">
        <f t="shared" ref="Z226:Z249" si="1297">X226+Y226</f>
        <v>121886.79800000001</v>
      </c>
      <c r="AA226" s="35"/>
      <c r="AB226" s="35">
        <f t="shared" ref="AB226:AB248" si="1298">Z226+AA226</f>
        <v>121886.79800000001</v>
      </c>
      <c r="AC226" s="35"/>
      <c r="AD226" s="35">
        <f t="shared" ref="AD226:AD248" si="1299">AB226+AC226</f>
        <v>121886.79800000001</v>
      </c>
      <c r="AE226" s="46">
        <v>124000</v>
      </c>
      <c r="AF226" s="35">
        <f t="shared" ref="AF226:AF248" si="1300">AD226+AE226</f>
        <v>245886.79800000001</v>
      </c>
      <c r="AG226" s="35">
        <v>301943.90000000002</v>
      </c>
      <c r="AH226" s="35">
        <v>47211.199999999997</v>
      </c>
      <c r="AI226" s="35">
        <f t="shared" si="959"/>
        <v>349155.10000000003</v>
      </c>
      <c r="AJ226" s="35"/>
      <c r="AK226" s="35">
        <f t="shared" ref="AK226:AK253" si="1301">AI226+AJ226</f>
        <v>349155.10000000003</v>
      </c>
      <c r="AL226" s="35"/>
      <c r="AM226" s="35">
        <f t="shared" ref="AM226:AM248" si="1302">AK226+AL226</f>
        <v>349155.10000000003</v>
      </c>
      <c r="AN226" s="35"/>
      <c r="AO226" s="35">
        <f t="shared" ref="AO226:AO248" si="1303">AM226+AN226</f>
        <v>349155.10000000003</v>
      </c>
      <c r="AP226" s="35"/>
      <c r="AQ226" s="35">
        <f t="shared" ref="AQ226:AQ248" si="1304">AO226+AP226</f>
        <v>349155.10000000003</v>
      </c>
      <c r="AR226" s="35"/>
      <c r="AS226" s="35">
        <f t="shared" ref="AS226:AS248" si="1305">AQ226+AR226</f>
        <v>349155.10000000003</v>
      </c>
      <c r="AT226" s="35"/>
      <c r="AU226" s="35">
        <f t="shared" ref="AU226:AU248" si="1306">AS226+AT226</f>
        <v>349155.10000000003</v>
      </c>
      <c r="AV226" s="35"/>
      <c r="AW226" s="35">
        <f t="shared" ref="AW226:AW248" si="1307">AU226+AV226</f>
        <v>349155.10000000003</v>
      </c>
      <c r="AX226" s="35"/>
      <c r="AY226" s="35">
        <f t="shared" ref="AY226:AY248" si="1308">AW226+AX226</f>
        <v>349155.10000000003</v>
      </c>
      <c r="AZ226" s="35"/>
      <c r="BA226" s="35">
        <f t="shared" ref="BA226:BA248" si="1309">AY226+AZ226</f>
        <v>349155.10000000003</v>
      </c>
      <c r="BB226" s="46">
        <v>-124000</v>
      </c>
      <c r="BC226" s="35">
        <f t="shared" ref="BC226:BC248" si="1310">BA226+BB226</f>
        <v>225155.10000000003</v>
      </c>
      <c r="BD226" s="35">
        <v>0</v>
      </c>
      <c r="BE226" s="35"/>
      <c r="BF226" s="35">
        <f t="shared" si="970"/>
        <v>0</v>
      </c>
      <c r="BG226" s="35"/>
      <c r="BH226" s="35">
        <f t="shared" ref="BH226:BH253" si="1311">BF226+BG226</f>
        <v>0</v>
      </c>
      <c r="BI226" s="35"/>
      <c r="BJ226" s="35">
        <f t="shared" ref="BJ226:BJ248" si="1312">BH226+BI226</f>
        <v>0</v>
      </c>
      <c r="BK226" s="35"/>
      <c r="BL226" s="35">
        <f t="shared" ref="BL226:BL248" si="1313">BJ226+BK226</f>
        <v>0</v>
      </c>
      <c r="BM226" s="35"/>
      <c r="BN226" s="35">
        <f t="shared" ref="BN226:BN248" si="1314">BL226+BM226</f>
        <v>0</v>
      </c>
      <c r="BO226" s="35"/>
      <c r="BP226" s="35">
        <f t="shared" ref="BP226:BP248" si="1315">BN226+BO226</f>
        <v>0</v>
      </c>
      <c r="BQ226" s="35"/>
      <c r="BR226" s="35">
        <f t="shared" ref="BR226:BR248" si="1316">BP226+BQ226</f>
        <v>0</v>
      </c>
      <c r="BS226" s="35"/>
      <c r="BT226" s="35">
        <f t="shared" ref="BT226:BT248" si="1317">BR226+BS226</f>
        <v>0</v>
      </c>
      <c r="BU226" s="35"/>
      <c r="BV226" s="35">
        <f t="shared" ref="BV226:BV248" si="1318">BT226+BU226</f>
        <v>0</v>
      </c>
      <c r="BW226" s="46"/>
      <c r="BX226" s="35">
        <f t="shared" ref="BX226:BX248" si="1319">BV226+BW226</f>
        <v>0</v>
      </c>
      <c r="BY226" s="29" t="s">
        <v>283</v>
      </c>
      <c r="BZ226" s="23" t="s">
        <v>50</v>
      </c>
      <c r="CA226" s="11"/>
    </row>
    <row r="227" spans="1:79" x14ac:dyDescent="0.3">
      <c r="A227" s="58"/>
      <c r="B227" s="59" t="s">
        <v>30</v>
      </c>
      <c r="C227" s="6"/>
      <c r="D227" s="35">
        <v>0</v>
      </c>
      <c r="E227" s="35"/>
      <c r="F227" s="35">
        <f t="shared" si="945"/>
        <v>0</v>
      </c>
      <c r="G227" s="35"/>
      <c r="H227" s="35">
        <f t="shared" si="1288"/>
        <v>0</v>
      </c>
      <c r="I227" s="35"/>
      <c r="J227" s="35">
        <f t="shared" si="1289"/>
        <v>0</v>
      </c>
      <c r="K227" s="35"/>
      <c r="L227" s="35">
        <f t="shared" si="1290"/>
        <v>0</v>
      </c>
      <c r="M227" s="35"/>
      <c r="N227" s="35">
        <f t="shared" si="1291"/>
        <v>0</v>
      </c>
      <c r="O227" s="78"/>
      <c r="P227" s="35">
        <f t="shared" si="1292"/>
        <v>0</v>
      </c>
      <c r="Q227" s="35"/>
      <c r="R227" s="35">
        <f t="shared" si="1293"/>
        <v>0</v>
      </c>
      <c r="S227" s="35"/>
      <c r="T227" s="35">
        <f t="shared" si="1294"/>
        <v>0</v>
      </c>
      <c r="U227" s="35"/>
      <c r="V227" s="35">
        <f t="shared" si="1295"/>
        <v>0</v>
      </c>
      <c r="W227" s="35"/>
      <c r="X227" s="35">
        <f t="shared" si="1296"/>
        <v>0</v>
      </c>
      <c r="Y227" s="35"/>
      <c r="Z227" s="35">
        <f t="shared" si="1297"/>
        <v>0</v>
      </c>
      <c r="AA227" s="35"/>
      <c r="AB227" s="35">
        <f t="shared" si="1298"/>
        <v>0</v>
      </c>
      <c r="AC227" s="35"/>
      <c r="AD227" s="35">
        <f t="shared" si="1299"/>
        <v>0</v>
      </c>
      <c r="AE227" s="46"/>
      <c r="AF227" s="35">
        <f t="shared" si="1300"/>
        <v>0</v>
      </c>
      <c r="AG227" s="35">
        <v>52212.4</v>
      </c>
      <c r="AH227" s="35"/>
      <c r="AI227" s="35">
        <f t="shared" si="959"/>
        <v>52212.4</v>
      </c>
      <c r="AJ227" s="35"/>
      <c r="AK227" s="35">
        <f t="shared" si="1301"/>
        <v>52212.4</v>
      </c>
      <c r="AL227" s="35"/>
      <c r="AM227" s="35">
        <f t="shared" si="1302"/>
        <v>52212.4</v>
      </c>
      <c r="AN227" s="35"/>
      <c r="AO227" s="35">
        <f t="shared" si="1303"/>
        <v>52212.4</v>
      </c>
      <c r="AP227" s="35"/>
      <c r="AQ227" s="35">
        <f t="shared" si="1304"/>
        <v>52212.4</v>
      </c>
      <c r="AR227" s="35"/>
      <c r="AS227" s="35">
        <f t="shared" si="1305"/>
        <v>52212.4</v>
      </c>
      <c r="AT227" s="35"/>
      <c r="AU227" s="35">
        <f t="shared" si="1306"/>
        <v>52212.4</v>
      </c>
      <c r="AV227" s="35"/>
      <c r="AW227" s="35">
        <f t="shared" si="1307"/>
        <v>52212.4</v>
      </c>
      <c r="AX227" s="35"/>
      <c r="AY227" s="35">
        <f t="shared" si="1308"/>
        <v>52212.4</v>
      </c>
      <c r="AZ227" s="35"/>
      <c r="BA227" s="35">
        <f t="shared" si="1309"/>
        <v>52212.4</v>
      </c>
      <c r="BB227" s="46"/>
      <c r="BC227" s="35">
        <f t="shared" si="1310"/>
        <v>52212.4</v>
      </c>
      <c r="BD227" s="35">
        <v>0</v>
      </c>
      <c r="BE227" s="35"/>
      <c r="BF227" s="35">
        <f t="shared" si="970"/>
        <v>0</v>
      </c>
      <c r="BG227" s="35"/>
      <c r="BH227" s="35">
        <f t="shared" si="1311"/>
        <v>0</v>
      </c>
      <c r="BI227" s="35"/>
      <c r="BJ227" s="35">
        <f t="shared" si="1312"/>
        <v>0</v>
      </c>
      <c r="BK227" s="35"/>
      <c r="BL227" s="35">
        <f t="shared" si="1313"/>
        <v>0</v>
      </c>
      <c r="BM227" s="35"/>
      <c r="BN227" s="35">
        <f t="shared" si="1314"/>
        <v>0</v>
      </c>
      <c r="BO227" s="35"/>
      <c r="BP227" s="35">
        <f t="shared" si="1315"/>
        <v>0</v>
      </c>
      <c r="BQ227" s="35"/>
      <c r="BR227" s="35">
        <f t="shared" si="1316"/>
        <v>0</v>
      </c>
      <c r="BS227" s="35"/>
      <c r="BT227" s="35">
        <f t="shared" si="1317"/>
        <v>0</v>
      </c>
      <c r="BU227" s="35"/>
      <c r="BV227" s="35">
        <f t="shared" si="1318"/>
        <v>0</v>
      </c>
      <c r="BW227" s="46"/>
      <c r="BX227" s="35">
        <f t="shared" si="1319"/>
        <v>0</v>
      </c>
      <c r="BY227" s="29" t="s">
        <v>283</v>
      </c>
      <c r="CA227" s="11"/>
    </row>
    <row r="228" spans="1:79" ht="56.25" x14ac:dyDescent="0.3">
      <c r="A228" s="1" t="s">
        <v>251</v>
      </c>
      <c r="B228" s="59" t="s">
        <v>127</v>
      </c>
      <c r="C228" s="6" t="s">
        <v>32</v>
      </c>
      <c r="D228" s="35">
        <v>3500</v>
      </c>
      <c r="E228" s="35"/>
      <c r="F228" s="35">
        <f t="shared" si="945"/>
        <v>3500</v>
      </c>
      <c r="G228" s="35"/>
      <c r="H228" s="35">
        <f t="shared" si="1288"/>
        <v>3500</v>
      </c>
      <c r="I228" s="35"/>
      <c r="J228" s="35">
        <f t="shared" si="1289"/>
        <v>3500</v>
      </c>
      <c r="K228" s="35"/>
      <c r="L228" s="35">
        <f t="shared" si="1290"/>
        <v>3500</v>
      </c>
      <c r="M228" s="35"/>
      <c r="N228" s="35">
        <f t="shared" si="1291"/>
        <v>3500</v>
      </c>
      <c r="O228" s="78"/>
      <c r="P228" s="35">
        <f t="shared" si="1292"/>
        <v>3500</v>
      </c>
      <c r="Q228" s="35"/>
      <c r="R228" s="35">
        <f t="shared" si="1293"/>
        <v>3500</v>
      </c>
      <c r="S228" s="35"/>
      <c r="T228" s="35">
        <f t="shared" si="1294"/>
        <v>3500</v>
      </c>
      <c r="U228" s="35"/>
      <c r="V228" s="35">
        <f t="shared" si="1295"/>
        <v>3500</v>
      </c>
      <c r="W228" s="35"/>
      <c r="X228" s="35">
        <f t="shared" si="1296"/>
        <v>3500</v>
      </c>
      <c r="Y228" s="35"/>
      <c r="Z228" s="35">
        <f t="shared" si="1297"/>
        <v>3500</v>
      </c>
      <c r="AA228" s="35"/>
      <c r="AB228" s="35">
        <f t="shared" si="1298"/>
        <v>3500</v>
      </c>
      <c r="AC228" s="35"/>
      <c r="AD228" s="35">
        <f t="shared" si="1299"/>
        <v>3500</v>
      </c>
      <c r="AE228" s="46"/>
      <c r="AF228" s="35">
        <f t="shared" si="1300"/>
        <v>3500</v>
      </c>
      <c r="AG228" s="35">
        <v>0</v>
      </c>
      <c r="AH228" s="35"/>
      <c r="AI228" s="35">
        <f t="shared" si="959"/>
        <v>0</v>
      </c>
      <c r="AJ228" s="35"/>
      <c r="AK228" s="35">
        <f t="shared" si="1301"/>
        <v>0</v>
      </c>
      <c r="AL228" s="35"/>
      <c r="AM228" s="35">
        <f t="shared" si="1302"/>
        <v>0</v>
      </c>
      <c r="AN228" s="35"/>
      <c r="AO228" s="35">
        <f t="shared" si="1303"/>
        <v>0</v>
      </c>
      <c r="AP228" s="35"/>
      <c r="AQ228" s="35">
        <f t="shared" si="1304"/>
        <v>0</v>
      </c>
      <c r="AR228" s="35"/>
      <c r="AS228" s="35">
        <f t="shared" si="1305"/>
        <v>0</v>
      </c>
      <c r="AT228" s="35"/>
      <c r="AU228" s="35">
        <f t="shared" si="1306"/>
        <v>0</v>
      </c>
      <c r="AV228" s="35"/>
      <c r="AW228" s="35">
        <f t="shared" si="1307"/>
        <v>0</v>
      </c>
      <c r="AX228" s="35"/>
      <c r="AY228" s="35">
        <f t="shared" si="1308"/>
        <v>0</v>
      </c>
      <c r="AZ228" s="35"/>
      <c r="BA228" s="35">
        <f t="shared" si="1309"/>
        <v>0</v>
      </c>
      <c r="BB228" s="46"/>
      <c r="BC228" s="35">
        <f t="shared" si="1310"/>
        <v>0</v>
      </c>
      <c r="BD228" s="35">
        <v>224073.8</v>
      </c>
      <c r="BE228" s="35"/>
      <c r="BF228" s="35">
        <f t="shared" si="970"/>
        <v>224073.8</v>
      </c>
      <c r="BG228" s="35"/>
      <c r="BH228" s="35">
        <f t="shared" si="1311"/>
        <v>224073.8</v>
      </c>
      <c r="BI228" s="35"/>
      <c r="BJ228" s="35">
        <f t="shared" si="1312"/>
        <v>224073.8</v>
      </c>
      <c r="BK228" s="35"/>
      <c r="BL228" s="35">
        <f t="shared" si="1313"/>
        <v>224073.8</v>
      </c>
      <c r="BM228" s="35"/>
      <c r="BN228" s="35">
        <f t="shared" si="1314"/>
        <v>224073.8</v>
      </c>
      <c r="BO228" s="35"/>
      <c r="BP228" s="35">
        <f t="shared" si="1315"/>
        <v>224073.8</v>
      </c>
      <c r="BQ228" s="35"/>
      <c r="BR228" s="35">
        <f t="shared" si="1316"/>
        <v>224073.8</v>
      </c>
      <c r="BS228" s="35"/>
      <c r="BT228" s="35">
        <f t="shared" si="1317"/>
        <v>224073.8</v>
      </c>
      <c r="BU228" s="35"/>
      <c r="BV228" s="35">
        <f t="shared" si="1318"/>
        <v>224073.8</v>
      </c>
      <c r="BW228" s="46"/>
      <c r="BX228" s="35">
        <f t="shared" si="1319"/>
        <v>224073.8</v>
      </c>
      <c r="BY228" s="29" t="s">
        <v>284</v>
      </c>
      <c r="CA228" s="11"/>
    </row>
    <row r="229" spans="1:79" ht="56.25" x14ac:dyDescent="0.3">
      <c r="A229" s="1" t="s">
        <v>252</v>
      </c>
      <c r="B229" s="59" t="s">
        <v>128</v>
      </c>
      <c r="C229" s="6" t="s">
        <v>32</v>
      </c>
      <c r="D229" s="35">
        <v>61.7</v>
      </c>
      <c r="E229" s="35"/>
      <c r="F229" s="35">
        <f t="shared" si="945"/>
        <v>61.7</v>
      </c>
      <c r="G229" s="35"/>
      <c r="H229" s="35">
        <f t="shared" si="1288"/>
        <v>61.7</v>
      </c>
      <c r="I229" s="35"/>
      <c r="J229" s="35">
        <f t="shared" si="1289"/>
        <v>61.7</v>
      </c>
      <c r="K229" s="35"/>
      <c r="L229" s="35">
        <f t="shared" si="1290"/>
        <v>61.7</v>
      </c>
      <c r="M229" s="35"/>
      <c r="N229" s="35">
        <f t="shared" si="1291"/>
        <v>61.7</v>
      </c>
      <c r="O229" s="78"/>
      <c r="P229" s="35">
        <f t="shared" si="1292"/>
        <v>61.7</v>
      </c>
      <c r="Q229" s="35"/>
      <c r="R229" s="35">
        <f t="shared" si="1293"/>
        <v>61.7</v>
      </c>
      <c r="S229" s="35">
        <v>-61.7</v>
      </c>
      <c r="T229" s="35">
        <f t="shared" si="1294"/>
        <v>0</v>
      </c>
      <c r="U229" s="35"/>
      <c r="V229" s="35">
        <f t="shared" si="1295"/>
        <v>0</v>
      </c>
      <c r="W229" s="35"/>
      <c r="X229" s="35">
        <f t="shared" si="1296"/>
        <v>0</v>
      </c>
      <c r="Y229" s="35"/>
      <c r="Z229" s="35">
        <f t="shared" si="1297"/>
        <v>0</v>
      </c>
      <c r="AA229" s="35"/>
      <c r="AB229" s="35">
        <f t="shared" si="1298"/>
        <v>0</v>
      </c>
      <c r="AC229" s="35"/>
      <c r="AD229" s="35">
        <f t="shared" si="1299"/>
        <v>0</v>
      </c>
      <c r="AE229" s="46"/>
      <c r="AF229" s="35">
        <f t="shared" si="1300"/>
        <v>0</v>
      </c>
      <c r="AG229" s="35">
        <v>244606.1</v>
      </c>
      <c r="AH229" s="35"/>
      <c r="AI229" s="35">
        <f t="shared" si="959"/>
        <v>244606.1</v>
      </c>
      <c r="AJ229" s="35"/>
      <c r="AK229" s="35">
        <f t="shared" si="1301"/>
        <v>244606.1</v>
      </c>
      <c r="AL229" s="35"/>
      <c r="AM229" s="35">
        <f t="shared" si="1302"/>
        <v>244606.1</v>
      </c>
      <c r="AN229" s="35"/>
      <c r="AO229" s="35">
        <f t="shared" si="1303"/>
        <v>244606.1</v>
      </c>
      <c r="AP229" s="35"/>
      <c r="AQ229" s="35">
        <f t="shared" si="1304"/>
        <v>244606.1</v>
      </c>
      <c r="AR229" s="35">
        <v>-205067.01699999999</v>
      </c>
      <c r="AS229" s="35">
        <f t="shared" si="1305"/>
        <v>39539.083000000013</v>
      </c>
      <c r="AT229" s="35"/>
      <c r="AU229" s="35">
        <f t="shared" si="1306"/>
        <v>39539.083000000013</v>
      </c>
      <c r="AV229" s="35"/>
      <c r="AW229" s="35">
        <f t="shared" si="1307"/>
        <v>39539.083000000013</v>
      </c>
      <c r="AX229" s="35">
        <v>-32755.539000000001</v>
      </c>
      <c r="AY229" s="35">
        <f t="shared" si="1308"/>
        <v>6783.5440000000126</v>
      </c>
      <c r="AZ229" s="35"/>
      <c r="BA229" s="35">
        <f t="shared" si="1309"/>
        <v>6783.5440000000126</v>
      </c>
      <c r="BB229" s="46"/>
      <c r="BC229" s="35">
        <f t="shared" si="1310"/>
        <v>6783.5440000000126</v>
      </c>
      <c r="BD229" s="35">
        <v>103801.60000000001</v>
      </c>
      <c r="BE229" s="35"/>
      <c r="BF229" s="35">
        <f t="shared" si="970"/>
        <v>103801.60000000001</v>
      </c>
      <c r="BG229" s="35"/>
      <c r="BH229" s="35">
        <f t="shared" si="1311"/>
        <v>103801.60000000001</v>
      </c>
      <c r="BI229" s="35"/>
      <c r="BJ229" s="35">
        <f t="shared" si="1312"/>
        <v>103801.60000000001</v>
      </c>
      <c r="BK229" s="35"/>
      <c r="BL229" s="35">
        <f t="shared" si="1313"/>
        <v>103801.60000000001</v>
      </c>
      <c r="BM229" s="35"/>
      <c r="BN229" s="35">
        <f t="shared" si="1314"/>
        <v>103801.60000000001</v>
      </c>
      <c r="BO229" s="35">
        <v>-103801.60000000001</v>
      </c>
      <c r="BP229" s="35">
        <f t="shared" si="1315"/>
        <v>0</v>
      </c>
      <c r="BQ229" s="35"/>
      <c r="BR229" s="35">
        <f t="shared" si="1316"/>
        <v>0</v>
      </c>
      <c r="BS229" s="35"/>
      <c r="BT229" s="35">
        <f t="shared" si="1317"/>
        <v>0</v>
      </c>
      <c r="BU229" s="35"/>
      <c r="BV229" s="35">
        <f t="shared" si="1318"/>
        <v>0</v>
      </c>
      <c r="BW229" s="46"/>
      <c r="BX229" s="35">
        <f t="shared" si="1319"/>
        <v>0</v>
      </c>
      <c r="BY229" s="29" t="s">
        <v>285</v>
      </c>
      <c r="CA229" s="11"/>
    </row>
    <row r="230" spans="1:79" ht="56.25" x14ac:dyDescent="0.3">
      <c r="A230" s="1" t="s">
        <v>253</v>
      </c>
      <c r="B230" s="59" t="s">
        <v>286</v>
      </c>
      <c r="C230" s="6" t="s">
        <v>32</v>
      </c>
      <c r="D230" s="35">
        <v>0</v>
      </c>
      <c r="E230" s="35"/>
      <c r="F230" s="35">
        <f t="shared" si="945"/>
        <v>0</v>
      </c>
      <c r="G230" s="35"/>
      <c r="H230" s="35">
        <f t="shared" si="1288"/>
        <v>0</v>
      </c>
      <c r="I230" s="35"/>
      <c r="J230" s="35">
        <f t="shared" si="1289"/>
        <v>0</v>
      </c>
      <c r="K230" s="35"/>
      <c r="L230" s="35">
        <f t="shared" si="1290"/>
        <v>0</v>
      </c>
      <c r="M230" s="35"/>
      <c r="N230" s="35">
        <f t="shared" si="1291"/>
        <v>0</v>
      </c>
      <c r="O230" s="78"/>
      <c r="P230" s="35">
        <f t="shared" si="1292"/>
        <v>0</v>
      </c>
      <c r="Q230" s="35"/>
      <c r="R230" s="35">
        <f t="shared" si="1293"/>
        <v>0</v>
      </c>
      <c r="S230" s="35"/>
      <c r="T230" s="35">
        <f t="shared" si="1294"/>
        <v>0</v>
      </c>
      <c r="U230" s="35"/>
      <c r="V230" s="35">
        <f t="shared" si="1295"/>
        <v>0</v>
      </c>
      <c r="W230" s="35"/>
      <c r="X230" s="35">
        <f t="shared" si="1296"/>
        <v>0</v>
      </c>
      <c r="Y230" s="35"/>
      <c r="Z230" s="35">
        <f t="shared" si="1297"/>
        <v>0</v>
      </c>
      <c r="AA230" s="35"/>
      <c r="AB230" s="35">
        <f t="shared" si="1298"/>
        <v>0</v>
      </c>
      <c r="AC230" s="35"/>
      <c r="AD230" s="35">
        <f t="shared" si="1299"/>
        <v>0</v>
      </c>
      <c r="AE230" s="46"/>
      <c r="AF230" s="35">
        <f t="shared" si="1300"/>
        <v>0</v>
      </c>
      <c r="AG230" s="35">
        <v>0</v>
      </c>
      <c r="AH230" s="35"/>
      <c r="AI230" s="35">
        <f t="shared" si="959"/>
        <v>0</v>
      </c>
      <c r="AJ230" s="35"/>
      <c r="AK230" s="35">
        <f t="shared" si="1301"/>
        <v>0</v>
      </c>
      <c r="AL230" s="35"/>
      <c r="AM230" s="35">
        <f t="shared" si="1302"/>
        <v>0</v>
      </c>
      <c r="AN230" s="35"/>
      <c r="AO230" s="35">
        <f t="shared" si="1303"/>
        <v>0</v>
      </c>
      <c r="AP230" s="35"/>
      <c r="AQ230" s="35">
        <f t="shared" si="1304"/>
        <v>0</v>
      </c>
      <c r="AR230" s="35"/>
      <c r="AS230" s="35">
        <f t="shared" si="1305"/>
        <v>0</v>
      </c>
      <c r="AT230" s="35"/>
      <c r="AU230" s="35">
        <f t="shared" si="1306"/>
        <v>0</v>
      </c>
      <c r="AV230" s="35"/>
      <c r="AW230" s="35">
        <f t="shared" si="1307"/>
        <v>0</v>
      </c>
      <c r="AX230" s="35"/>
      <c r="AY230" s="35">
        <f t="shared" si="1308"/>
        <v>0</v>
      </c>
      <c r="AZ230" s="35"/>
      <c r="BA230" s="35">
        <f t="shared" si="1309"/>
        <v>0</v>
      </c>
      <c r="BB230" s="46"/>
      <c r="BC230" s="35">
        <f t="shared" si="1310"/>
        <v>0</v>
      </c>
      <c r="BD230" s="35">
        <v>11961.8</v>
      </c>
      <c r="BE230" s="35"/>
      <c r="BF230" s="35">
        <f t="shared" si="970"/>
        <v>11961.8</v>
      </c>
      <c r="BG230" s="35"/>
      <c r="BH230" s="35">
        <f t="shared" si="1311"/>
        <v>11961.8</v>
      </c>
      <c r="BI230" s="35"/>
      <c r="BJ230" s="35">
        <f t="shared" si="1312"/>
        <v>11961.8</v>
      </c>
      <c r="BK230" s="35"/>
      <c r="BL230" s="35">
        <f t="shared" si="1313"/>
        <v>11961.8</v>
      </c>
      <c r="BM230" s="35"/>
      <c r="BN230" s="35">
        <f t="shared" si="1314"/>
        <v>11961.8</v>
      </c>
      <c r="BO230" s="35"/>
      <c r="BP230" s="35">
        <f t="shared" si="1315"/>
        <v>11961.8</v>
      </c>
      <c r="BQ230" s="35"/>
      <c r="BR230" s="35">
        <f t="shared" si="1316"/>
        <v>11961.8</v>
      </c>
      <c r="BS230" s="35"/>
      <c r="BT230" s="35">
        <f t="shared" si="1317"/>
        <v>11961.8</v>
      </c>
      <c r="BU230" s="35"/>
      <c r="BV230" s="35">
        <f t="shared" si="1318"/>
        <v>11961.8</v>
      </c>
      <c r="BW230" s="46"/>
      <c r="BX230" s="35">
        <f t="shared" si="1319"/>
        <v>11961.8</v>
      </c>
      <c r="BY230" s="29" t="s">
        <v>287</v>
      </c>
      <c r="CA230" s="11"/>
    </row>
    <row r="231" spans="1:79" ht="56.25" x14ac:dyDescent="0.3">
      <c r="A231" s="1" t="s">
        <v>254</v>
      </c>
      <c r="B231" s="59" t="s">
        <v>129</v>
      </c>
      <c r="C231" s="6" t="s">
        <v>32</v>
      </c>
      <c r="D231" s="35">
        <v>0</v>
      </c>
      <c r="E231" s="35"/>
      <c r="F231" s="35">
        <f t="shared" si="945"/>
        <v>0</v>
      </c>
      <c r="G231" s="35"/>
      <c r="H231" s="35">
        <f t="shared" si="1288"/>
        <v>0</v>
      </c>
      <c r="I231" s="35"/>
      <c r="J231" s="35">
        <f t="shared" si="1289"/>
        <v>0</v>
      </c>
      <c r="K231" s="35"/>
      <c r="L231" s="35">
        <f t="shared" si="1290"/>
        <v>0</v>
      </c>
      <c r="M231" s="35"/>
      <c r="N231" s="35">
        <f t="shared" si="1291"/>
        <v>0</v>
      </c>
      <c r="O231" s="78"/>
      <c r="P231" s="35">
        <f t="shared" si="1292"/>
        <v>0</v>
      </c>
      <c r="Q231" s="35"/>
      <c r="R231" s="35">
        <f t="shared" si="1293"/>
        <v>0</v>
      </c>
      <c r="S231" s="35"/>
      <c r="T231" s="35">
        <f t="shared" si="1294"/>
        <v>0</v>
      </c>
      <c r="U231" s="35"/>
      <c r="V231" s="35">
        <f t="shared" si="1295"/>
        <v>0</v>
      </c>
      <c r="W231" s="35"/>
      <c r="X231" s="35">
        <f t="shared" si="1296"/>
        <v>0</v>
      </c>
      <c r="Y231" s="35"/>
      <c r="Z231" s="35">
        <f t="shared" si="1297"/>
        <v>0</v>
      </c>
      <c r="AA231" s="35"/>
      <c r="AB231" s="35">
        <f t="shared" si="1298"/>
        <v>0</v>
      </c>
      <c r="AC231" s="35"/>
      <c r="AD231" s="35">
        <f t="shared" si="1299"/>
        <v>0</v>
      </c>
      <c r="AE231" s="46"/>
      <c r="AF231" s="35">
        <f t="shared" si="1300"/>
        <v>0</v>
      </c>
      <c r="AG231" s="35">
        <v>99857.7</v>
      </c>
      <c r="AH231" s="35"/>
      <c r="AI231" s="35">
        <f t="shared" si="959"/>
        <v>99857.7</v>
      </c>
      <c r="AJ231" s="35"/>
      <c r="AK231" s="35">
        <f t="shared" si="1301"/>
        <v>99857.7</v>
      </c>
      <c r="AL231" s="35"/>
      <c r="AM231" s="35">
        <f t="shared" si="1302"/>
        <v>99857.7</v>
      </c>
      <c r="AN231" s="35"/>
      <c r="AO231" s="35">
        <f t="shared" si="1303"/>
        <v>99857.7</v>
      </c>
      <c r="AP231" s="35"/>
      <c r="AQ231" s="35">
        <f t="shared" si="1304"/>
        <v>99857.7</v>
      </c>
      <c r="AR231" s="35"/>
      <c r="AS231" s="35">
        <f t="shared" si="1305"/>
        <v>99857.7</v>
      </c>
      <c r="AT231" s="35"/>
      <c r="AU231" s="35">
        <f t="shared" si="1306"/>
        <v>99857.7</v>
      </c>
      <c r="AV231" s="35"/>
      <c r="AW231" s="35">
        <f t="shared" si="1307"/>
        <v>99857.7</v>
      </c>
      <c r="AX231" s="35"/>
      <c r="AY231" s="35">
        <f t="shared" si="1308"/>
        <v>99857.7</v>
      </c>
      <c r="AZ231" s="35"/>
      <c r="BA231" s="35">
        <f t="shared" si="1309"/>
        <v>99857.7</v>
      </c>
      <c r="BB231" s="46"/>
      <c r="BC231" s="35">
        <f t="shared" si="1310"/>
        <v>99857.7</v>
      </c>
      <c r="BD231" s="35">
        <v>0</v>
      </c>
      <c r="BE231" s="35"/>
      <c r="BF231" s="35">
        <f t="shared" si="970"/>
        <v>0</v>
      </c>
      <c r="BG231" s="35"/>
      <c r="BH231" s="35">
        <f t="shared" si="1311"/>
        <v>0</v>
      </c>
      <c r="BI231" s="35"/>
      <c r="BJ231" s="35">
        <f t="shared" si="1312"/>
        <v>0</v>
      </c>
      <c r="BK231" s="35"/>
      <c r="BL231" s="35">
        <f t="shared" si="1313"/>
        <v>0</v>
      </c>
      <c r="BM231" s="35"/>
      <c r="BN231" s="35">
        <f t="shared" si="1314"/>
        <v>0</v>
      </c>
      <c r="BO231" s="35"/>
      <c r="BP231" s="35">
        <f t="shared" si="1315"/>
        <v>0</v>
      </c>
      <c r="BQ231" s="35"/>
      <c r="BR231" s="35">
        <f t="shared" si="1316"/>
        <v>0</v>
      </c>
      <c r="BS231" s="35"/>
      <c r="BT231" s="35">
        <f t="shared" si="1317"/>
        <v>0</v>
      </c>
      <c r="BU231" s="35"/>
      <c r="BV231" s="35">
        <f t="shared" si="1318"/>
        <v>0</v>
      </c>
      <c r="BW231" s="46"/>
      <c r="BX231" s="35">
        <f t="shared" si="1319"/>
        <v>0</v>
      </c>
      <c r="BY231" s="29" t="s">
        <v>288</v>
      </c>
      <c r="CA231" s="11"/>
    </row>
    <row r="232" spans="1:79" ht="56.25" x14ac:dyDescent="0.3">
      <c r="A232" s="1" t="s">
        <v>255</v>
      </c>
      <c r="B232" s="59" t="s">
        <v>322</v>
      </c>
      <c r="C232" s="6" t="s">
        <v>32</v>
      </c>
      <c r="D232" s="35"/>
      <c r="E232" s="35"/>
      <c r="F232" s="35"/>
      <c r="G232" s="35">
        <v>2055.8510000000001</v>
      </c>
      <c r="H232" s="35">
        <f t="shared" si="1288"/>
        <v>2055.8510000000001</v>
      </c>
      <c r="I232" s="35"/>
      <c r="J232" s="35">
        <f t="shared" si="1289"/>
        <v>2055.8510000000001</v>
      </c>
      <c r="K232" s="35"/>
      <c r="L232" s="35">
        <f t="shared" si="1290"/>
        <v>2055.8510000000001</v>
      </c>
      <c r="M232" s="35"/>
      <c r="N232" s="35">
        <f t="shared" si="1291"/>
        <v>2055.8510000000001</v>
      </c>
      <c r="O232" s="78"/>
      <c r="P232" s="35">
        <f t="shared" si="1292"/>
        <v>2055.8510000000001</v>
      </c>
      <c r="Q232" s="35"/>
      <c r="R232" s="35">
        <f t="shared" si="1293"/>
        <v>2055.8510000000001</v>
      </c>
      <c r="S232" s="35"/>
      <c r="T232" s="35">
        <f t="shared" si="1294"/>
        <v>2055.8510000000001</v>
      </c>
      <c r="U232" s="35"/>
      <c r="V232" s="35">
        <f t="shared" si="1295"/>
        <v>2055.8510000000001</v>
      </c>
      <c r="W232" s="35"/>
      <c r="X232" s="35">
        <f t="shared" si="1296"/>
        <v>2055.8510000000001</v>
      </c>
      <c r="Y232" s="35"/>
      <c r="Z232" s="35">
        <f t="shared" si="1297"/>
        <v>2055.8510000000001</v>
      </c>
      <c r="AA232" s="35"/>
      <c r="AB232" s="35">
        <f t="shared" si="1298"/>
        <v>2055.8510000000001</v>
      </c>
      <c r="AC232" s="35"/>
      <c r="AD232" s="35">
        <f t="shared" si="1299"/>
        <v>2055.8510000000001</v>
      </c>
      <c r="AE232" s="46"/>
      <c r="AF232" s="35">
        <f t="shared" si="1300"/>
        <v>2055.8510000000001</v>
      </c>
      <c r="AG232" s="35"/>
      <c r="AH232" s="35"/>
      <c r="AI232" s="35"/>
      <c r="AJ232" s="35"/>
      <c r="AK232" s="35">
        <f t="shared" si="1301"/>
        <v>0</v>
      </c>
      <c r="AL232" s="35"/>
      <c r="AM232" s="35">
        <f t="shared" si="1302"/>
        <v>0</v>
      </c>
      <c r="AN232" s="35"/>
      <c r="AO232" s="35">
        <f t="shared" si="1303"/>
        <v>0</v>
      </c>
      <c r="AP232" s="35"/>
      <c r="AQ232" s="35">
        <f t="shared" si="1304"/>
        <v>0</v>
      </c>
      <c r="AR232" s="35"/>
      <c r="AS232" s="35">
        <f t="shared" si="1305"/>
        <v>0</v>
      </c>
      <c r="AT232" s="35"/>
      <c r="AU232" s="35">
        <f t="shared" si="1306"/>
        <v>0</v>
      </c>
      <c r="AV232" s="35"/>
      <c r="AW232" s="35">
        <f t="shared" si="1307"/>
        <v>0</v>
      </c>
      <c r="AX232" s="35"/>
      <c r="AY232" s="35">
        <f t="shared" si="1308"/>
        <v>0</v>
      </c>
      <c r="AZ232" s="35"/>
      <c r="BA232" s="35">
        <f t="shared" si="1309"/>
        <v>0</v>
      </c>
      <c r="BB232" s="46"/>
      <c r="BC232" s="35">
        <f t="shared" si="1310"/>
        <v>0</v>
      </c>
      <c r="BD232" s="35"/>
      <c r="BE232" s="35"/>
      <c r="BF232" s="35"/>
      <c r="BG232" s="35"/>
      <c r="BH232" s="35">
        <f t="shared" si="1311"/>
        <v>0</v>
      </c>
      <c r="BI232" s="35"/>
      <c r="BJ232" s="35">
        <f t="shared" si="1312"/>
        <v>0</v>
      </c>
      <c r="BK232" s="35"/>
      <c r="BL232" s="35">
        <f t="shared" si="1313"/>
        <v>0</v>
      </c>
      <c r="BM232" s="35"/>
      <c r="BN232" s="35">
        <f t="shared" si="1314"/>
        <v>0</v>
      </c>
      <c r="BO232" s="35"/>
      <c r="BP232" s="35">
        <f t="shared" si="1315"/>
        <v>0</v>
      </c>
      <c r="BQ232" s="35"/>
      <c r="BR232" s="35">
        <f t="shared" si="1316"/>
        <v>0</v>
      </c>
      <c r="BS232" s="35"/>
      <c r="BT232" s="35">
        <f t="shared" si="1317"/>
        <v>0</v>
      </c>
      <c r="BU232" s="35"/>
      <c r="BV232" s="35">
        <f t="shared" si="1318"/>
        <v>0</v>
      </c>
      <c r="BW232" s="46"/>
      <c r="BX232" s="35">
        <f t="shared" si="1319"/>
        <v>0</v>
      </c>
      <c r="BY232" s="39" t="s">
        <v>323</v>
      </c>
      <c r="CA232" s="11"/>
    </row>
    <row r="233" spans="1:79" ht="54.75" hidden="1" customHeight="1" x14ac:dyDescent="0.3">
      <c r="A233" s="1" t="s">
        <v>256</v>
      </c>
      <c r="B233" s="59" t="s">
        <v>380</v>
      </c>
      <c r="C233" s="6" t="s">
        <v>32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78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>
        <f t="shared" si="1298"/>
        <v>0</v>
      </c>
      <c r="AC233" s="35"/>
      <c r="AD233" s="35">
        <f t="shared" si="1299"/>
        <v>0</v>
      </c>
      <c r="AE233" s="46"/>
      <c r="AF233" s="35">
        <f t="shared" si="1300"/>
        <v>0</v>
      </c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>
        <v>30461.154999999999</v>
      </c>
      <c r="AY233" s="35">
        <f t="shared" si="1308"/>
        <v>30461.154999999999</v>
      </c>
      <c r="AZ233" s="35">
        <v>-30461.154999999999</v>
      </c>
      <c r="BA233" s="35">
        <f t="shared" si="1309"/>
        <v>0</v>
      </c>
      <c r="BB233" s="46"/>
      <c r="BC233" s="35">
        <f t="shared" si="1310"/>
        <v>0</v>
      </c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>
        <f t="shared" si="1317"/>
        <v>0</v>
      </c>
      <c r="BU233" s="35"/>
      <c r="BV233" s="35">
        <f t="shared" si="1318"/>
        <v>0</v>
      </c>
      <c r="BW233" s="46"/>
      <c r="BX233" s="35">
        <f t="shared" si="1319"/>
        <v>0</v>
      </c>
      <c r="BY233" s="39" t="s">
        <v>376</v>
      </c>
      <c r="BZ233" s="23" t="s">
        <v>50</v>
      </c>
      <c r="CA233" s="11"/>
    </row>
    <row r="234" spans="1:79" x14ac:dyDescent="0.3">
      <c r="A234" s="1"/>
      <c r="B234" s="59" t="s">
        <v>15</v>
      </c>
      <c r="C234" s="10"/>
      <c r="D234" s="37">
        <f>D235+D236+D237+D238+D239+D240+D241+D242+D243+D244+D245</f>
        <v>28465</v>
      </c>
      <c r="E234" s="37">
        <f>E235+E236+E237+E238+E239+E240+E241+E242+E243+E244+E245+E246</f>
        <v>0</v>
      </c>
      <c r="F234" s="37">
        <f t="shared" si="945"/>
        <v>28465</v>
      </c>
      <c r="G234" s="37">
        <f>G235+G236+G237+G238+G239+G240+G241+G242+G243+G244+G245+G246+G247+G248</f>
        <v>430.62</v>
      </c>
      <c r="H234" s="37">
        <f t="shared" si="1288"/>
        <v>28895.62</v>
      </c>
      <c r="I234" s="37">
        <f>I235+I236+I237+I238+I239+I240+I241+I242+I243+I244+I245+I246+I247+I248</f>
        <v>0</v>
      </c>
      <c r="J234" s="37">
        <f t="shared" si="1289"/>
        <v>28895.62</v>
      </c>
      <c r="K234" s="37">
        <f>K235+K236+K237+K238+K239+K240+K241+K242+K243+K244+K245+K246+K247+K248</f>
        <v>0</v>
      </c>
      <c r="L234" s="37">
        <f t="shared" si="1290"/>
        <v>28895.62</v>
      </c>
      <c r="M234" s="37">
        <f>M235+M236+M237+M238+M239+M240+M241+M242+M243+M244+M245+M246+M247+M248</f>
        <v>0</v>
      </c>
      <c r="N234" s="37">
        <f t="shared" si="1291"/>
        <v>28895.62</v>
      </c>
      <c r="O234" s="37">
        <f>O235+O236+O237+O238+O239+O240+O241+O242+O243+O244+O245+O246+O247+O248</f>
        <v>0</v>
      </c>
      <c r="P234" s="37">
        <f t="shared" si="1292"/>
        <v>28895.62</v>
      </c>
      <c r="Q234" s="37">
        <f>Q235+Q236+Q237+Q238+Q239+Q240+Q241+Q242+Q243+Q244+Q245+Q246+Q247+Q248</f>
        <v>0</v>
      </c>
      <c r="R234" s="37">
        <f t="shared" si="1293"/>
        <v>28895.62</v>
      </c>
      <c r="S234" s="37">
        <f>S235+S236+S237+S238+S239+S240+S241+S242+S243+S244+S245+S246+S247+S248</f>
        <v>0</v>
      </c>
      <c r="T234" s="37">
        <f t="shared" si="1294"/>
        <v>28895.62</v>
      </c>
      <c r="U234" s="37">
        <f>U235+U236+U237+U238+U239+U240+U241+U242+U243+U244+U245+U246+U247+U248</f>
        <v>0</v>
      </c>
      <c r="V234" s="37">
        <f t="shared" si="1295"/>
        <v>28895.62</v>
      </c>
      <c r="W234" s="37">
        <f>W235+W236+W237+W238+W239+W240+W241+W242+W243+W244+W245+W246+W247+W248</f>
        <v>0</v>
      </c>
      <c r="X234" s="37">
        <f t="shared" si="1296"/>
        <v>28895.62</v>
      </c>
      <c r="Y234" s="37">
        <f>Y235+Y236+Y237+Y238+Y239+Y240+Y241+Y242+Y243+Y244+Y245+Y246+Y247+Y248</f>
        <v>0</v>
      </c>
      <c r="Z234" s="37">
        <f t="shared" si="1297"/>
        <v>28895.62</v>
      </c>
      <c r="AA234" s="37">
        <f>AA235+AA236+AA237+AA238+AA239+AA240+AA241+AA242+AA243+AA244+AA245+AA246+AA247+AA248</f>
        <v>-4047.5</v>
      </c>
      <c r="AB234" s="37">
        <f t="shared" si="1298"/>
        <v>24848.12</v>
      </c>
      <c r="AC234" s="35">
        <f>AC235+AC236+AC237+AC238+AC239+AC240+AC241+AC242+AC243+AC244+AC245+AC246+AC247+AC248</f>
        <v>0</v>
      </c>
      <c r="AD234" s="37">
        <f t="shared" si="1299"/>
        <v>24848.12</v>
      </c>
      <c r="AE234" s="37">
        <f>AE235+AE236+AE237+AE238+AE239+AE240+AE241+AE242+AE243+AE244+AE245+AE246+AE247+AE248</f>
        <v>0</v>
      </c>
      <c r="AF234" s="35">
        <f t="shared" si="1300"/>
        <v>24848.12</v>
      </c>
      <c r="AG234" s="37">
        <f>AG235+AG236+AG237+AG238+AG239+AG240+AG241+AG242+AG243+AG244+AG245</f>
        <v>109028.69999999998</v>
      </c>
      <c r="AH234" s="37">
        <f>AH235+AH236+AH237+AH238+AH239+AH240+AH241+AH242+AH243+AH244+AH245+AH246</f>
        <v>-968.39999999999964</v>
      </c>
      <c r="AI234" s="37">
        <f t="shared" si="959"/>
        <v>108060.29999999999</v>
      </c>
      <c r="AJ234" s="37">
        <f>AJ235+AJ236+AJ237+AJ238+AJ239+AJ240+AJ241+AJ242+AJ243+AJ244+AJ245+AJ246+AJ247+AJ248</f>
        <v>0</v>
      </c>
      <c r="AK234" s="37">
        <f t="shared" si="1301"/>
        <v>108060.29999999999</v>
      </c>
      <c r="AL234" s="37">
        <f>AL235+AL236+AL237+AL238+AL239+AL240+AL241+AL242+AL243+AL244+AL245+AL246+AL247+AL248</f>
        <v>0</v>
      </c>
      <c r="AM234" s="37">
        <f t="shared" si="1302"/>
        <v>108060.29999999999</v>
      </c>
      <c r="AN234" s="37">
        <f>AN235+AN236+AN237+AN238+AN239+AN240+AN241+AN242+AN243+AN244+AN245+AN246+AN247+AN248</f>
        <v>0</v>
      </c>
      <c r="AO234" s="37">
        <f t="shared" si="1303"/>
        <v>108060.29999999999</v>
      </c>
      <c r="AP234" s="37">
        <f>AP235+AP236+AP237+AP238+AP239+AP240+AP241+AP242+AP243+AP244+AP245+AP246+AP247+AP248</f>
        <v>0</v>
      </c>
      <c r="AQ234" s="37">
        <f t="shared" si="1304"/>
        <v>108060.29999999999</v>
      </c>
      <c r="AR234" s="37">
        <f>AR235+AR236+AR237+AR238+AR239+AR240+AR241+AR242+AR243+AR244+AR245+AR246+AR247+AR248</f>
        <v>0</v>
      </c>
      <c r="AS234" s="37">
        <f t="shared" si="1305"/>
        <v>108060.29999999999</v>
      </c>
      <c r="AT234" s="37">
        <f>AT235+AT236+AT237+AT238+AT239+AT240+AT241+AT242+AT243+AT244+AT245+AT246+AT247+AT248</f>
        <v>0</v>
      </c>
      <c r="AU234" s="37">
        <f t="shared" si="1306"/>
        <v>108060.29999999999</v>
      </c>
      <c r="AV234" s="37">
        <f>AV235+AV236+AV237+AV238+AV239+AV240+AV241+AV242+AV243+AV244+AV245+AV246+AV247+AV248</f>
        <v>0</v>
      </c>
      <c r="AW234" s="37">
        <f t="shared" si="1307"/>
        <v>108060.29999999999</v>
      </c>
      <c r="AX234" s="35">
        <f>AX235+AX236+AX237+AX238+AX239+AX240+AX241+AX242+AX243+AX244+AX245+AX246+AX247+AX248</f>
        <v>4047.5</v>
      </c>
      <c r="AY234" s="37">
        <f t="shared" si="1308"/>
        <v>112107.79999999999</v>
      </c>
      <c r="AZ234" s="35">
        <f>AZ235+AZ236+AZ237+AZ238+AZ239+AZ240+AZ241+AZ242+AZ243+AZ244+AZ245+AZ246+AZ247+AZ248</f>
        <v>0</v>
      </c>
      <c r="BA234" s="37">
        <f t="shared" si="1309"/>
        <v>112107.79999999999</v>
      </c>
      <c r="BB234" s="37">
        <f>BB235+BB236+BB237+BB238+BB239+BB240+BB241+BB242+BB243+BB244+BB245+BB246+BB247+BB248</f>
        <v>0</v>
      </c>
      <c r="BC234" s="35">
        <f t="shared" si="1310"/>
        <v>112107.79999999999</v>
      </c>
      <c r="BD234" s="37">
        <f t="shared" ref="BD234" si="1320">BD235+BD236+BD237+BD238+BD239+BD240+BD241+BD242+BD243+BD244+BD245</f>
        <v>182623.4</v>
      </c>
      <c r="BE234" s="37">
        <f>BE235+BE236+BE237+BE238+BE239+BE240+BE241+BE242+BE243+BE244+BE245+BE246</f>
        <v>-1866.5</v>
      </c>
      <c r="BF234" s="37">
        <f t="shared" si="970"/>
        <v>180756.9</v>
      </c>
      <c r="BG234" s="37">
        <f>BG235+BG236+BG237+BG238+BG239+BG240+BG241+BG242+BG243+BG244+BG245+BG246+BG247+BG248</f>
        <v>0</v>
      </c>
      <c r="BH234" s="37">
        <f t="shared" si="1311"/>
        <v>180756.9</v>
      </c>
      <c r="BI234" s="37">
        <f>BI235+BI236+BI237+BI238+BI239+BI240+BI241+BI242+BI243+BI244+BI245+BI246+BI247+BI248</f>
        <v>0</v>
      </c>
      <c r="BJ234" s="37">
        <f t="shared" si="1312"/>
        <v>180756.9</v>
      </c>
      <c r="BK234" s="37">
        <f>BK235+BK236+BK237+BK238+BK239+BK240+BK241+BK242+BK243+BK244+BK245+BK246+BK247+BK248</f>
        <v>0</v>
      </c>
      <c r="BL234" s="37">
        <f t="shared" si="1313"/>
        <v>180756.9</v>
      </c>
      <c r="BM234" s="37">
        <f>BM235+BM236+BM237+BM238+BM239+BM240+BM241+BM242+BM243+BM244+BM245+BM246+BM247+BM248</f>
        <v>0</v>
      </c>
      <c r="BN234" s="37">
        <f t="shared" si="1314"/>
        <v>180756.9</v>
      </c>
      <c r="BO234" s="37">
        <f>BO235+BO236+BO237+BO238+BO239+BO240+BO241+BO242+BO243+BO244+BO245+BO246+BO247+BO248</f>
        <v>0</v>
      </c>
      <c r="BP234" s="37">
        <f t="shared" si="1315"/>
        <v>180756.9</v>
      </c>
      <c r="BQ234" s="37">
        <f>BQ235+BQ236+BQ237+BQ238+BQ239+BQ240+BQ241+BQ242+BQ243+BQ244+BQ245+BQ246+BQ247+BQ248</f>
        <v>0</v>
      </c>
      <c r="BR234" s="37">
        <f t="shared" si="1316"/>
        <v>180756.9</v>
      </c>
      <c r="BS234" s="35">
        <f>BS235+BS236+BS237+BS238+BS239+BS240+BS241+BS242+BS243+BS244+BS245+BS246+BS247+BS248</f>
        <v>0</v>
      </c>
      <c r="BT234" s="37">
        <f t="shared" si="1317"/>
        <v>180756.9</v>
      </c>
      <c r="BU234" s="35">
        <f>BU235+BU236+BU237+BU238+BU239+BU240+BU241+BU242+BU243+BU244+BU245+BU246+BU247+BU248</f>
        <v>0</v>
      </c>
      <c r="BV234" s="37">
        <f t="shared" si="1318"/>
        <v>180756.9</v>
      </c>
      <c r="BW234" s="37">
        <f>BW235+BW236+BW237+BW238+BW239+BW240+BW241+BW242+BW243+BW244+BW245+BW246+BW247+BW248</f>
        <v>0</v>
      </c>
      <c r="BX234" s="35">
        <f t="shared" si="1319"/>
        <v>180756.9</v>
      </c>
      <c r="BY234" s="31"/>
      <c r="BZ234" s="24"/>
      <c r="CA234" s="11"/>
    </row>
    <row r="235" spans="1:79" ht="56.25" x14ac:dyDescent="0.3">
      <c r="A235" s="1" t="s">
        <v>256</v>
      </c>
      <c r="B235" s="59" t="s">
        <v>131</v>
      </c>
      <c r="C235" s="6" t="s">
        <v>32</v>
      </c>
      <c r="D235" s="35">
        <v>0</v>
      </c>
      <c r="E235" s="35"/>
      <c r="F235" s="35">
        <f t="shared" si="945"/>
        <v>0</v>
      </c>
      <c r="G235" s="35"/>
      <c r="H235" s="35">
        <f t="shared" si="1288"/>
        <v>0</v>
      </c>
      <c r="I235" s="35"/>
      <c r="J235" s="35">
        <f t="shared" si="1289"/>
        <v>0</v>
      </c>
      <c r="K235" s="35"/>
      <c r="L235" s="35">
        <f t="shared" si="1290"/>
        <v>0</v>
      </c>
      <c r="M235" s="35"/>
      <c r="N235" s="35">
        <f t="shared" si="1291"/>
        <v>0</v>
      </c>
      <c r="O235" s="78"/>
      <c r="P235" s="35">
        <f t="shared" si="1292"/>
        <v>0</v>
      </c>
      <c r="Q235" s="35"/>
      <c r="R235" s="35">
        <f t="shared" si="1293"/>
        <v>0</v>
      </c>
      <c r="S235" s="35"/>
      <c r="T235" s="35">
        <f t="shared" si="1294"/>
        <v>0</v>
      </c>
      <c r="U235" s="35"/>
      <c r="V235" s="35">
        <f t="shared" si="1295"/>
        <v>0</v>
      </c>
      <c r="W235" s="35"/>
      <c r="X235" s="35">
        <f t="shared" si="1296"/>
        <v>0</v>
      </c>
      <c r="Y235" s="35"/>
      <c r="Z235" s="35">
        <f t="shared" si="1297"/>
        <v>0</v>
      </c>
      <c r="AA235" s="35"/>
      <c r="AB235" s="35">
        <f t="shared" si="1298"/>
        <v>0</v>
      </c>
      <c r="AC235" s="35"/>
      <c r="AD235" s="35">
        <f t="shared" si="1299"/>
        <v>0</v>
      </c>
      <c r="AE235" s="46"/>
      <c r="AF235" s="35">
        <f t="shared" si="1300"/>
        <v>0</v>
      </c>
      <c r="AG235" s="35">
        <v>94683.9</v>
      </c>
      <c r="AH235" s="35">
        <v>0</v>
      </c>
      <c r="AI235" s="35">
        <f t="shared" si="959"/>
        <v>94683.9</v>
      </c>
      <c r="AJ235" s="35">
        <v>0</v>
      </c>
      <c r="AK235" s="35">
        <f t="shared" si="1301"/>
        <v>94683.9</v>
      </c>
      <c r="AL235" s="35">
        <v>0</v>
      </c>
      <c r="AM235" s="35">
        <f t="shared" si="1302"/>
        <v>94683.9</v>
      </c>
      <c r="AN235" s="35">
        <v>0</v>
      </c>
      <c r="AO235" s="35">
        <f t="shared" si="1303"/>
        <v>94683.9</v>
      </c>
      <c r="AP235" s="35">
        <v>0</v>
      </c>
      <c r="AQ235" s="35">
        <f t="shared" si="1304"/>
        <v>94683.9</v>
      </c>
      <c r="AR235" s="35">
        <v>0</v>
      </c>
      <c r="AS235" s="35">
        <f t="shared" si="1305"/>
        <v>94683.9</v>
      </c>
      <c r="AT235" s="35"/>
      <c r="AU235" s="35">
        <f t="shared" si="1306"/>
        <v>94683.9</v>
      </c>
      <c r="AV235" s="35"/>
      <c r="AW235" s="35">
        <f t="shared" si="1307"/>
        <v>94683.9</v>
      </c>
      <c r="AX235" s="35"/>
      <c r="AY235" s="35">
        <f t="shared" si="1308"/>
        <v>94683.9</v>
      </c>
      <c r="AZ235" s="35"/>
      <c r="BA235" s="35">
        <f t="shared" si="1309"/>
        <v>94683.9</v>
      </c>
      <c r="BB235" s="46"/>
      <c r="BC235" s="35">
        <f t="shared" si="1310"/>
        <v>94683.9</v>
      </c>
      <c r="BD235" s="35">
        <v>166194.4</v>
      </c>
      <c r="BE235" s="35">
        <f>-166194.4+164968.9</f>
        <v>-1225.5</v>
      </c>
      <c r="BF235" s="35">
        <f t="shared" si="970"/>
        <v>164968.9</v>
      </c>
      <c r="BG235" s="35"/>
      <c r="BH235" s="35">
        <f t="shared" si="1311"/>
        <v>164968.9</v>
      </c>
      <c r="BI235" s="35"/>
      <c r="BJ235" s="35">
        <f t="shared" si="1312"/>
        <v>164968.9</v>
      </c>
      <c r="BK235" s="35"/>
      <c r="BL235" s="35">
        <f t="shared" si="1313"/>
        <v>164968.9</v>
      </c>
      <c r="BM235" s="35"/>
      <c r="BN235" s="35">
        <f t="shared" si="1314"/>
        <v>164968.9</v>
      </c>
      <c r="BO235" s="35"/>
      <c r="BP235" s="35">
        <f t="shared" si="1315"/>
        <v>164968.9</v>
      </c>
      <c r="BQ235" s="35"/>
      <c r="BR235" s="35">
        <f t="shared" si="1316"/>
        <v>164968.9</v>
      </c>
      <c r="BS235" s="35"/>
      <c r="BT235" s="35">
        <f t="shared" si="1317"/>
        <v>164968.9</v>
      </c>
      <c r="BU235" s="35"/>
      <c r="BV235" s="35">
        <f t="shared" si="1318"/>
        <v>164968.9</v>
      </c>
      <c r="BW235" s="46"/>
      <c r="BX235" s="35">
        <f t="shared" si="1319"/>
        <v>164968.9</v>
      </c>
      <c r="BY235" s="29" t="s">
        <v>289</v>
      </c>
      <c r="CA235" s="11"/>
    </row>
    <row r="236" spans="1:79" ht="56.25" hidden="1" x14ac:dyDescent="0.3">
      <c r="A236" s="1" t="s">
        <v>257</v>
      </c>
      <c r="B236" s="43" t="s">
        <v>241</v>
      </c>
      <c r="C236" s="6" t="s">
        <v>32</v>
      </c>
      <c r="D236" s="35">
        <v>0</v>
      </c>
      <c r="E236" s="35"/>
      <c r="F236" s="35">
        <f t="shared" si="945"/>
        <v>0</v>
      </c>
      <c r="G236" s="35"/>
      <c r="H236" s="35">
        <f t="shared" si="1288"/>
        <v>0</v>
      </c>
      <c r="I236" s="35"/>
      <c r="J236" s="35">
        <f t="shared" si="1289"/>
        <v>0</v>
      </c>
      <c r="K236" s="35"/>
      <c r="L236" s="35">
        <f t="shared" si="1290"/>
        <v>0</v>
      </c>
      <c r="M236" s="35"/>
      <c r="N236" s="35">
        <f t="shared" si="1291"/>
        <v>0</v>
      </c>
      <c r="O236" s="78"/>
      <c r="P236" s="35">
        <f t="shared" si="1292"/>
        <v>0</v>
      </c>
      <c r="Q236" s="35"/>
      <c r="R236" s="35">
        <f t="shared" si="1293"/>
        <v>0</v>
      </c>
      <c r="S236" s="35"/>
      <c r="T236" s="35">
        <f t="shared" si="1294"/>
        <v>0</v>
      </c>
      <c r="U236" s="35"/>
      <c r="V236" s="35">
        <f t="shared" si="1295"/>
        <v>0</v>
      </c>
      <c r="W236" s="35"/>
      <c r="X236" s="35">
        <f t="shared" si="1296"/>
        <v>0</v>
      </c>
      <c r="Y236" s="35"/>
      <c r="Z236" s="35">
        <f t="shared" si="1297"/>
        <v>0</v>
      </c>
      <c r="AA236" s="35"/>
      <c r="AB236" s="35">
        <f t="shared" si="1298"/>
        <v>0</v>
      </c>
      <c r="AC236" s="35"/>
      <c r="AD236" s="35">
        <f t="shared" si="1299"/>
        <v>0</v>
      </c>
      <c r="AE236" s="46"/>
      <c r="AF236" s="35">
        <f t="shared" si="1300"/>
        <v>0</v>
      </c>
      <c r="AG236" s="35">
        <v>7172.4</v>
      </c>
      <c r="AH236" s="35">
        <v>-7172.4</v>
      </c>
      <c r="AI236" s="35">
        <f t="shared" si="959"/>
        <v>0</v>
      </c>
      <c r="AJ236" s="35"/>
      <c r="AK236" s="35">
        <f t="shared" si="1301"/>
        <v>0</v>
      </c>
      <c r="AL236" s="35"/>
      <c r="AM236" s="35">
        <f t="shared" si="1302"/>
        <v>0</v>
      </c>
      <c r="AN236" s="35"/>
      <c r="AO236" s="35">
        <f t="shared" si="1303"/>
        <v>0</v>
      </c>
      <c r="AP236" s="35"/>
      <c r="AQ236" s="35">
        <f t="shared" si="1304"/>
        <v>0</v>
      </c>
      <c r="AR236" s="35"/>
      <c r="AS236" s="35">
        <f t="shared" si="1305"/>
        <v>0</v>
      </c>
      <c r="AT236" s="35"/>
      <c r="AU236" s="35">
        <f t="shared" si="1306"/>
        <v>0</v>
      </c>
      <c r="AV236" s="35"/>
      <c r="AW236" s="35">
        <f t="shared" si="1307"/>
        <v>0</v>
      </c>
      <c r="AX236" s="35"/>
      <c r="AY236" s="35">
        <f t="shared" si="1308"/>
        <v>0</v>
      </c>
      <c r="AZ236" s="35"/>
      <c r="BA236" s="35">
        <f t="shared" si="1309"/>
        <v>0</v>
      </c>
      <c r="BB236" s="46"/>
      <c r="BC236" s="35">
        <f t="shared" si="1310"/>
        <v>0</v>
      </c>
      <c r="BD236" s="35">
        <v>0</v>
      </c>
      <c r="BE236" s="35"/>
      <c r="BF236" s="35">
        <f t="shared" si="970"/>
        <v>0</v>
      </c>
      <c r="BG236" s="35"/>
      <c r="BH236" s="35">
        <f t="shared" si="1311"/>
        <v>0</v>
      </c>
      <c r="BI236" s="35"/>
      <c r="BJ236" s="35">
        <f t="shared" si="1312"/>
        <v>0</v>
      </c>
      <c r="BK236" s="35"/>
      <c r="BL236" s="35">
        <f t="shared" si="1313"/>
        <v>0</v>
      </c>
      <c r="BM236" s="35"/>
      <c r="BN236" s="35">
        <f t="shared" si="1314"/>
        <v>0</v>
      </c>
      <c r="BO236" s="35"/>
      <c r="BP236" s="35">
        <f t="shared" si="1315"/>
        <v>0</v>
      </c>
      <c r="BQ236" s="35"/>
      <c r="BR236" s="35">
        <f t="shared" si="1316"/>
        <v>0</v>
      </c>
      <c r="BS236" s="35"/>
      <c r="BT236" s="35">
        <f t="shared" si="1317"/>
        <v>0</v>
      </c>
      <c r="BU236" s="35"/>
      <c r="BV236" s="35">
        <f t="shared" si="1318"/>
        <v>0</v>
      </c>
      <c r="BW236" s="46"/>
      <c r="BX236" s="35">
        <f t="shared" si="1319"/>
        <v>0</v>
      </c>
      <c r="BY236" s="29" t="s">
        <v>290</v>
      </c>
      <c r="BZ236" s="23" t="s">
        <v>50</v>
      </c>
      <c r="CA236" s="11"/>
    </row>
    <row r="237" spans="1:79" ht="56.25" x14ac:dyDescent="0.3">
      <c r="A237" s="1" t="s">
        <v>257</v>
      </c>
      <c r="B237" s="59" t="s">
        <v>242</v>
      </c>
      <c r="C237" s="6" t="s">
        <v>32</v>
      </c>
      <c r="D237" s="35">
        <v>0</v>
      </c>
      <c r="E237" s="35"/>
      <c r="F237" s="35">
        <f t="shared" si="945"/>
        <v>0</v>
      </c>
      <c r="G237" s="35"/>
      <c r="H237" s="35">
        <f t="shared" si="1288"/>
        <v>0</v>
      </c>
      <c r="I237" s="35"/>
      <c r="J237" s="35">
        <f t="shared" si="1289"/>
        <v>0</v>
      </c>
      <c r="K237" s="35"/>
      <c r="L237" s="35">
        <f t="shared" si="1290"/>
        <v>0</v>
      </c>
      <c r="M237" s="35"/>
      <c r="N237" s="35">
        <f t="shared" si="1291"/>
        <v>0</v>
      </c>
      <c r="O237" s="78"/>
      <c r="P237" s="35">
        <f t="shared" si="1292"/>
        <v>0</v>
      </c>
      <c r="Q237" s="35"/>
      <c r="R237" s="35">
        <f t="shared" si="1293"/>
        <v>0</v>
      </c>
      <c r="S237" s="35"/>
      <c r="T237" s="35">
        <f t="shared" si="1294"/>
        <v>0</v>
      </c>
      <c r="U237" s="35"/>
      <c r="V237" s="35">
        <f t="shared" si="1295"/>
        <v>0</v>
      </c>
      <c r="W237" s="35"/>
      <c r="X237" s="35">
        <f t="shared" si="1296"/>
        <v>0</v>
      </c>
      <c r="Y237" s="35"/>
      <c r="Z237" s="35">
        <f t="shared" si="1297"/>
        <v>0</v>
      </c>
      <c r="AA237" s="35"/>
      <c r="AB237" s="35">
        <f t="shared" si="1298"/>
        <v>0</v>
      </c>
      <c r="AC237" s="35"/>
      <c r="AD237" s="35">
        <f t="shared" si="1299"/>
        <v>0</v>
      </c>
      <c r="AE237" s="46"/>
      <c r="AF237" s="35">
        <f t="shared" si="1300"/>
        <v>0</v>
      </c>
      <c r="AG237" s="35">
        <v>7172.4</v>
      </c>
      <c r="AH237" s="35">
        <v>-1574.9</v>
      </c>
      <c r="AI237" s="35">
        <f t="shared" si="959"/>
        <v>5597.5</v>
      </c>
      <c r="AJ237" s="35"/>
      <c r="AK237" s="35">
        <f t="shared" si="1301"/>
        <v>5597.5</v>
      </c>
      <c r="AL237" s="35"/>
      <c r="AM237" s="35">
        <f t="shared" si="1302"/>
        <v>5597.5</v>
      </c>
      <c r="AN237" s="35"/>
      <c r="AO237" s="35">
        <f t="shared" si="1303"/>
        <v>5597.5</v>
      </c>
      <c r="AP237" s="35"/>
      <c r="AQ237" s="35">
        <f t="shared" si="1304"/>
        <v>5597.5</v>
      </c>
      <c r="AR237" s="35"/>
      <c r="AS237" s="35">
        <f t="shared" si="1305"/>
        <v>5597.5</v>
      </c>
      <c r="AT237" s="35"/>
      <c r="AU237" s="35">
        <f t="shared" si="1306"/>
        <v>5597.5</v>
      </c>
      <c r="AV237" s="35"/>
      <c r="AW237" s="35">
        <f t="shared" si="1307"/>
        <v>5597.5</v>
      </c>
      <c r="AX237" s="35"/>
      <c r="AY237" s="35">
        <f t="shared" si="1308"/>
        <v>5597.5</v>
      </c>
      <c r="AZ237" s="35"/>
      <c r="BA237" s="35">
        <f t="shared" si="1309"/>
        <v>5597.5</v>
      </c>
      <c r="BB237" s="46"/>
      <c r="BC237" s="35">
        <f t="shared" si="1310"/>
        <v>5597.5</v>
      </c>
      <c r="BD237" s="35">
        <v>0</v>
      </c>
      <c r="BE237" s="35"/>
      <c r="BF237" s="35">
        <f t="shared" si="970"/>
        <v>0</v>
      </c>
      <c r="BG237" s="35"/>
      <c r="BH237" s="35">
        <f t="shared" si="1311"/>
        <v>0</v>
      </c>
      <c r="BI237" s="35"/>
      <c r="BJ237" s="35">
        <f t="shared" si="1312"/>
        <v>0</v>
      </c>
      <c r="BK237" s="35"/>
      <c r="BL237" s="35">
        <f t="shared" si="1313"/>
        <v>0</v>
      </c>
      <c r="BM237" s="35"/>
      <c r="BN237" s="35">
        <f t="shared" si="1314"/>
        <v>0</v>
      </c>
      <c r="BO237" s="35"/>
      <c r="BP237" s="35">
        <f t="shared" si="1315"/>
        <v>0</v>
      </c>
      <c r="BQ237" s="35"/>
      <c r="BR237" s="35">
        <f t="shared" si="1316"/>
        <v>0</v>
      </c>
      <c r="BS237" s="35"/>
      <c r="BT237" s="35">
        <f t="shared" si="1317"/>
        <v>0</v>
      </c>
      <c r="BU237" s="35"/>
      <c r="BV237" s="35">
        <f t="shared" si="1318"/>
        <v>0</v>
      </c>
      <c r="BW237" s="46"/>
      <c r="BX237" s="35">
        <f t="shared" si="1319"/>
        <v>0</v>
      </c>
      <c r="BY237" s="29" t="s">
        <v>291</v>
      </c>
      <c r="CA237" s="11"/>
    </row>
    <row r="238" spans="1:79" ht="56.25" hidden="1" x14ac:dyDescent="0.3">
      <c r="A238" s="1" t="s">
        <v>257</v>
      </c>
      <c r="B238" s="59" t="s">
        <v>243</v>
      </c>
      <c r="C238" s="6" t="s">
        <v>32</v>
      </c>
      <c r="D238" s="35">
        <v>2261.4</v>
      </c>
      <c r="E238" s="35"/>
      <c r="F238" s="35">
        <f t="shared" si="945"/>
        <v>2261.4</v>
      </c>
      <c r="G238" s="35"/>
      <c r="H238" s="35">
        <f t="shared" si="1288"/>
        <v>2261.4</v>
      </c>
      <c r="I238" s="35"/>
      <c r="J238" s="35">
        <f t="shared" si="1289"/>
        <v>2261.4</v>
      </c>
      <c r="K238" s="35"/>
      <c r="L238" s="35">
        <f t="shared" si="1290"/>
        <v>2261.4</v>
      </c>
      <c r="M238" s="35"/>
      <c r="N238" s="35">
        <f t="shared" si="1291"/>
        <v>2261.4</v>
      </c>
      <c r="O238" s="78">
        <v>-303.142</v>
      </c>
      <c r="P238" s="35">
        <f t="shared" si="1292"/>
        <v>1958.258</v>
      </c>
      <c r="Q238" s="35"/>
      <c r="R238" s="35">
        <f t="shared" si="1293"/>
        <v>1958.258</v>
      </c>
      <c r="S238" s="35"/>
      <c r="T238" s="35">
        <f t="shared" si="1294"/>
        <v>1958.258</v>
      </c>
      <c r="U238" s="35"/>
      <c r="V238" s="35">
        <f t="shared" si="1295"/>
        <v>1958.258</v>
      </c>
      <c r="W238" s="35"/>
      <c r="X238" s="35">
        <f t="shared" si="1296"/>
        <v>1958.258</v>
      </c>
      <c r="Y238" s="35"/>
      <c r="Z238" s="35">
        <f t="shared" si="1297"/>
        <v>1958.258</v>
      </c>
      <c r="AA238" s="35">
        <v>-1958.258</v>
      </c>
      <c r="AB238" s="35">
        <f t="shared" si="1298"/>
        <v>0</v>
      </c>
      <c r="AC238" s="35"/>
      <c r="AD238" s="35">
        <f t="shared" si="1299"/>
        <v>0</v>
      </c>
      <c r="AE238" s="46"/>
      <c r="AF238" s="35">
        <f t="shared" si="1300"/>
        <v>0</v>
      </c>
      <c r="AG238" s="35">
        <v>0</v>
      </c>
      <c r="AH238" s="35"/>
      <c r="AI238" s="35">
        <f t="shared" si="959"/>
        <v>0</v>
      </c>
      <c r="AJ238" s="35"/>
      <c r="AK238" s="35">
        <f t="shared" si="1301"/>
        <v>0</v>
      </c>
      <c r="AL238" s="35"/>
      <c r="AM238" s="35">
        <f t="shared" si="1302"/>
        <v>0</v>
      </c>
      <c r="AN238" s="35"/>
      <c r="AO238" s="35">
        <f t="shared" si="1303"/>
        <v>0</v>
      </c>
      <c r="AP238" s="35"/>
      <c r="AQ238" s="35">
        <f t="shared" si="1304"/>
        <v>0</v>
      </c>
      <c r="AR238" s="35"/>
      <c r="AS238" s="35">
        <f t="shared" si="1305"/>
        <v>0</v>
      </c>
      <c r="AT238" s="35"/>
      <c r="AU238" s="35">
        <f t="shared" si="1306"/>
        <v>0</v>
      </c>
      <c r="AV238" s="35"/>
      <c r="AW238" s="35">
        <f t="shared" si="1307"/>
        <v>0</v>
      </c>
      <c r="AX238" s="35"/>
      <c r="AY238" s="35">
        <f t="shared" si="1308"/>
        <v>0</v>
      </c>
      <c r="AZ238" s="35"/>
      <c r="BA238" s="35">
        <f t="shared" si="1309"/>
        <v>0</v>
      </c>
      <c r="BB238" s="46"/>
      <c r="BC238" s="35">
        <f t="shared" si="1310"/>
        <v>0</v>
      </c>
      <c r="BD238" s="35">
        <v>0</v>
      </c>
      <c r="BE238" s="35"/>
      <c r="BF238" s="35">
        <f t="shared" si="970"/>
        <v>0</v>
      </c>
      <c r="BG238" s="35"/>
      <c r="BH238" s="35">
        <f t="shared" si="1311"/>
        <v>0</v>
      </c>
      <c r="BI238" s="35"/>
      <c r="BJ238" s="35">
        <f t="shared" si="1312"/>
        <v>0</v>
      </c>
      <c r="BK238" s="35"/>
      <c r="BL238" s="35">
        <f t="shared" si="1313"/>
        <v>0</v>
      </c>
      <c r="BM238" s="35"/>
      <c r="BN238" s="35">
        <f t="shared" si="1314"/>
        <v>0</v>
      </c>
      <c r="BO238" s="35"/>
      <c r="BP238" s="35">
        <f t="shared" si="1315"/>
        <v>0</v>
      </c>
      <c r="BQ238" s="35"/>
      <c r="BR238" s="35">
        <f t="shared" si="1316"/>
        <v>0</v>
      </c>
      <c r="BS238" s="35"/>
      <c r="BT238" s="35">
        <f t="shared" si="1317"/>
        <v>0</v>
      </c>
      <c r="BU238" s="35"/>
      <c r="BV238" s="35">
        <f t="shared" si="1318"/>
        <v>0</v>
      </c>
      <c r="BW238" s="46"/>
      <c r="BX238" s="35">
        <f t="shared" si="1319"/>
        <v>0</v>
      </c>
      <c r="BY238" s="29" t="s">
        <v>292</v>
      </c>
      <c r="BZ238" s="23" t="s">
        <v>50</v>
      </c>
      <c r="CA238" s="11"/>
    </row>
    <row r="239" spans="1:79" ht="56.25" hidden="1" x14ac:dyDescent="0.3">
      <c r="A239" s="96" t="s">
        <v>328</v>
      </c>
      <c r="B239" s="43" t="s">
        <v>244</v>
      </c>
      <c r="C239" s="6" t="s">
        <v>32</v>
      </c>
      <c r="D239" s="35">
        <v>574.9</v>
      </c>
      <c r="E239" s="35">
        <v>-574.9</v>
      </c>
      <c r="F239" s="35">
        <f t="shared" si="945"/>
        <v>0</v>
      </c>
      <c r="G239" s="35"/>
      <c r="H239" s="35">
        <f t="shared" si="1288"/>
        <v>0</v>
      </c>
      <c r="I239" s="35"/>
      <c r="J239" s="35">
        <f t="shared" si="1289"/>
        <v>0</v>
      </c>
      <c r="K239" s="35"/>
      <c r="L239" s="35">
        <f t="shared" si="1290"/>
        <v>0</v>
      </c>
      <c r="M239" s="35"/>
      <c r="N239" s="35">
        <f t="shared" si="1291"/>
        <v>0</v>
      </c>
      <c r="O239" s="78"/>
      <c r="P239" s="35">
        <f t="shared" si="1292"/>
        <v>0</v>
      </c>
      <c r="Q239" s="35"/>
      <c r="R239" s="35">
        <f t="shared" si="1293"/>
        <v>0</v>
      </c>
      <c r="S239" s="35"/>
      <c r="T239" s="35">
        <f t="shared" si="1294"/>
        <v>0</v>
      </c>
      <c r="U239" s="35"/>
      <c r="V239" s="35">
        <f t="shared" si="1295"/>
        <v>0</v>
      </c>
      <c r="W239" s="35"/>
      <c r="X239" s="35">
        <f t="shared" si="1296"/>
        <v>0</v>
      </c>
      <c r="Y239" s="35"/>
      <c r="Z239" s="35">
        <f t="shared" si="1297"/>
        <v>0</v>
      </c>
      <c r="AA239" s="35"/>
      <c r="AB239" s="35">
        <f t="shared" si="1298"/>
        <v>0</v>
      </c>
      <c r="AC239" s="35"/>
      <c r="AD239" s="35">
        <f t="shared" si="1299"/>
        <v>0</v>
      </c>
      <c r="AE239" s="46"/>
      <c r="AF239" s="35">
        <f t="shared" si="1300"/>
        <v>0</v>
      </c>
      <c r="AG239" s="35">
        <v>0</v>
      </c>
      <c r="AH239" s="35"/>
      <c r="AI239" s="35">
        <f t="shared" si="959"/>
        <v>0</v>
      </c>
      <c r="AJ239" s="35"/>
      <c r="AK239" s="35">
        <f t="shared" si="1301"/>
        <v>0</v>
      </c>
      <c r="AL239" s="35"/>
      <c r="AM239" s="35">
        <f t="shared" si="1302"/>
        <v>0</v>
      </c>
      <c r="AN239" s="35"/>
      <c r="AO239" s="35">
        <f t="shared" si="1303"/>
        <v>0</v>
      </c>
      <c r="AP239" s="35"/>
      <c r="AQ239" s="35">
        <f t="shared" si="1304"/>
        <v>0</v>
      </c>
      <c r="AR239" s="35"/>
      <c r="AS239" s="35">
        <f t="shared" si="1305"/>
        <v>0</v>
      </c>
      <c r="AT239" s="35"/>
      <c r="AU239" s="35">
        <f t="shared" si="1306"/>
        <v>0</v>
      </c>
      <c r="AV239" s="35"/>
      <c r="AW239" s="35">
        <f t="shared" si="1307"/>
        <v>0</v>
      </c>
      <c r="AX239" s="35"/>
      <c r="AY239" s="35">
        <f t="shared" si="1308"/>
        <v>0</v>
      </c>
      <c r="AZ239" s="35"/>
      <c r="BA239" s="35">
        <f t="shared" si="1309"/>
        <v>0</v>
      </c>
      <c r="BB239" s="46"/>
      <c r="BC239" s="35">
        <f t="shared" si="1310"/>
        <v>0</v>
      </c>
      <c r="BD239" s="35">
        <v>7574</v>
      </c>
      <c r="BE239" s="35">
        <v>-7574</v>
      </c>
      <c r="BF239" s="35">
        <f t="shared" si="970"/>
        <v>0</v>
      </c>
      <c r="BG239" s="35"/>
      <c r="BH239" s="35">
        <f t="shared" si="1311"/>
        <v>0</v>
      </c>
      <c r="BI239" s="35"/>
      <c r="BJ239" s="35">
        <f t="shared" si="1312"/>
        <v>0</v>
      </c>
      <c r="BK239" s="35"/>
      <c r="BL239" s="35">
        <f t="shared" si="1313"/>
        <v>0</v>
      </c>
      <c r="BM239" s="35"/>
      <c r="BN239" s="35">
        <f t="shared" si="1314"/>
        <v>0</v>
      </c>
      <c r="BO239" s="35"/>
      <c r="BP239" s="35">
        <f t="shared" si="1315"/>
        <v>0</v>
      </c>
      <c r="BQ239" s="35"/>
      <c r="BR239" s="35">
        <f t="shared" si="1316"/>
        <v>0</v>
      </c>
      <c r="BS239" s="35"/>
      <c r="BT239" s="35">
        <f t="shared" si="1317"/>
        <v>0</v>
      </c>
      <c r="BU239" s="35"/>
      <c r="BV239" s="35">
        <f t="shared" si="1318"/>
        <v>0</v>
      </c>
      <c r="BW239" s="46"/>
      <c r="BX239" s="35">
        <f t="shared" si="1319"/>
        <v>0</v>
      </c>
      <c r="BY239" s="29" t="s">
        <v>293</v>
      </c>
      <c r="BZ239" s="23" t="s">
        <v>50</v>
      </c>
      <c r="CA239" s="11"/>
    </row>
    <row r="240" spans="1:79" ht="56.25" x14ac:dyDescent="0.3">
      <c r="A240" s="1" t="s">
        <v>328</v>
      </c>
      <c r="B240" s="59" t="s">
        <v>245</v>
      </c>
      <c r="C240" s="6" t="s">
        <v>32</v>
      </c>
      <c r="D240" s="35">
        <v>0</v>
      </c>
      <c r="E240" s="35"/>
      <c r="F240" s="35">
        <f t="shared" si="945"/>
        <v>0</v>
      </c>
      <c r="G240" s="35"/>
      <c r="H240" s="35">
        <f t="shared" si="1288"/>
        <v>0</v>
      </c>
      <c r="I240" s="35"/>
      <c r="J240" s="35">
        <f t="shared" si="1289"/>
        <v>0</v>
      </c>
      <c r="K240" s="35"/>
      <c r="L240" s="35">
        <f t="shared" si="1290"/>
        <v>0</v>
      </c>
      <c r="M240" s="35"/>
      <c r="N240" s="35">
        <f t="shared" si="1291"/>
        <v>0</v>
      </c>
      <c r="O240" s="78"/>
      <c r="P240" s="35">
        <f t="shared" si="1292"/>
        <v>0</v>
      </c>
      <c r="Q240" s="35"/>
      <c r="R240" s="35">
        <f t="shared" si="1293"/>
        <v>0</v>
      </c>
      <c r="S240" s="35"/>
      <c r="T240" s="35">
        <f t="shared" si="1294"/>
        <v>0</v>
      </c>
      <c r="U240" s="35"/>
      <c r="V240" s="35">
        <f t="shared" si="1295"/>
        <v>0</v>
      </c>
      <c r="W240" s="35"/>
      <c r="X240" s="35">
        <f t="shared" si="1296"/>
        <v>0</v>
      </c>
      <c r="Y240" s="35"/>
      <c r="Z240" s="35">
        <f t="shared" si="1297"/>
        <v>0</v>
      </c>
      <c r="AA240" s="35"/>
      <c r="AB240" s="35">
        <f t="shared" si="1298"/>
        <v>0</v>
      </c>
      <c r="AC240" s="35"/>
      <c r="AD240" s="35">
        <f t="shared" si="1299"/>
        <v>0</v>
      </c>
      <c r="AE240" s="46"/>
      <c r="AF240" s="35">
        <f t="shared" si="1300"/>
        <v>0</v>
      </c>
      <c r="AG240" s="35">
        <v>0</v>
      </c>
      <c r="AH240" s="35"/>
      <c r="AI240" s="35">
        <f t="shared" si="959"/>
        <v>0</v>
      </c>
      <c r="AJ240" s="35"/>
      <c r="AK240" s="35">
        <f t="shared" si="1301"/>
        <v>0</v>
      </c>
      <c r="AL240" s="35"/>
      <c r="AM240" s="35">
        <f t="shared" si="1302"/>
        <v>0</v>
      </c>
      <c r="AN240" s="35"/>
      <c r="AO240" s="35">
        <f t="shared" si="1303"/>
        <v>0</v>
      </c>
      <c r="AP240" s="35"/>
      <c r="AQ240" s="35">
        <f t="shared" si="1304"/>
        <v>0</v>
      </c>
      <c r="AR240" s="35"/>
      <c r="AS240" s="35">
        <f t="shared" si="1305"/>
        <v>0</v>
      </c>
      <c r="AT240" s="35"/>
      <c r="AU240" s="35">
        <f t="shared" si="1306"/>
        <v>0</v>
      </c>
      <c r="AV240" s="35"/>
      <c r="AW240" s="35">
        <f t="shared" si="1307"/>
        <v>0</v>
      </c>
      <c r="AX240" s="35"/>
      <c r="AY240" s="35">
        <f t="shared" si="1308"/>
        <v>0</v>
      </c>
      <c r="AZ240" s="35"/>
      <c r="BA240" s="35">
        <f t="shared" si="1309"/>
        <v>0</v>
      </c>
      <c r="BB240" s="46"/>
      <c r="BC240" s="35">
        <f t="shared" si="1310"/>
        <v>0</v>
      </c>
      <c r="BD240" s="35">
        <v>640.5</v>
      </c>
      <c r="BE240" s="35"/>
      <c r="BF240" s="35">
        <f t="shared" si="970"/>
        <v>640.5</v>
      </c>
      <c r="BG240" s="35"/>
      <c r="BH240" s="35">
        <f t="shared" si="1311"/>
        <v>640.5</v>
      </c>
      <c r="BI240" s="35"/>
      <c r="BJ240" s="35">
        <f t="shared" si="1312"/>
        <v>640.5</v>
      </c>
      <c r="BK240" s="35"/>
      <c r="BL240" s="35">
        <f t="shared" si="1313"/>
        <v>640.5</v>
      </c>
      <c r="BM240" s="35"/>
      <c r="BN240" s="35">
        <f t="shared" si="1314"/>
        <v>640.5</v>
      </c>
      <c r="BO240" s="35"/>
      <c r="BP240" s="35">
        <f t="shared" si="1315"/>
        <v>640.5</v>
      </c>
      <c r="BQ240" s="35"/>
      <c r="BR240" s="35">
        <f t="shared" si="1316"/>
        <v>640.5</v>
      </c>
      <c r="BS240" s="35"/>
      <c r="BT240" s="35">
        <f t="shared" si="1317"/>
        <v>640.5</v>
      </c>
      <c r="BU240" s="35"/>
      <c r="BV240" s="35">
        <f t="shared" si="1318"/>
        <v>640.5</v>
      </c>
      <c r="BW240" s="46"/>
      <c r="BX240" s="35">
        <f t="shared" si="1319"/>
        <v>640.5</v>
      </c>
      <c r="BY240" s="29" t="s">
        <v>294</v>
      </c>
      <c r="CA240" s="11"/>
    </row>
    <row r="241" spans="1:79" ht="56.25" x14ac:dyDescent="0.3">
      <c r="A241" s="1" t="s">
        <v>329</v>
      </c>
      <c r="B241" s="59" t="s">
        <v>246</v>
      </c>
      <c r="C241" s="6" t="s">
        <v>32</v>
      </c>
      <c r="D241" s="35">
        <v>0</v>
      </c>
      <c r="E241" s="35"/>
      <c r="F241" s="35">
        <f t="shared" si="945"/>
        <v>0</v>
      </c>
      <c r="G241" s="35"/>
      <c r="H241" s="35">
        <f t="shared" si="1288"/>
        <v>0</v>
      </c>
      <c r="I241" s="35"/>
      <c r="J241" s="35">
        <f t="shared" si="1289"/>
        <v>0</v>
      </c>
      <c r="K241" s="35"/>
      <c r="L241" s="35">
        <f t="shared" si="1290"/>
        <v>0</v>
      </c>
      <c r="M241" s="35"/>
      <c r="N241" s="35">
        <f t="shared" si="1291"/>
        <v>0</v>
      </c>
      <c r="O241" s="78"/>
      <c r="P241" s="35">
        <f t="shared" si="1292"/>
        <v>0</v>
      </c>
      <c r="Q241" s="35"/>
      <c r="R241" s="35">
        <f t="shared" si="1293"/>
        <v>0</v>
      </c>
      <c r="S241" s="35"/>
      <c r="T241" s="35">
        <f t="shared" si="1294"/>
        <v>0</v>
      </c>
      <c r="U241" s="35"/>
      <c r="V241" s="35">
        <f t="shared" si="1295"/>
        <v>0</v>
      </c>
      <c r="W241" s="35"/>
      <c r="X241" s="35">
        <f t="shared" si="1296"/>
        <v>0</v>
      </c>
      <c r="Y241" s="35"/>
      <c r="Z241" s="35">
        <f t="shared" si="1297"/>
        <v>0</v>
      </c>
      <c r="AA241" s="35"/>
      <c r="AB241" s="35">
        <f t="shared" si="1298"/>
        <v>0</v>
      </c>
      <c r="AC241" s="35"/>
      <c r="AD241" s="35">
        <f t="shared" si="1299"/>
        <v>0</v>
      </c>
      <c r="AE241" s="46"/>
      <c r="AF241" s="35">
        <f t="shared" si="1300"/>
        <v>0</v>
      </c>
      <c r="AG241" s="35">
        <v>0</v>
      </c>
      <c r="AH241" s="35">
        <v>606.5</v>
      </c>
      <c r="AI241" s="35">
        <f t="shared" si="959"/>
        <v>606.5</v>
      </c>
      <c r="AJ241" s="35"/>
      <c r="AK241" s="35">
        <f t="shared" si="1301"/>
        <v>606.5</v>
      </c>
      <c r="AL241" s="35"/>
      <c r="AM241" s="35">
        <f t="shared" si="1302"/>
        <v>606.5</v>
      </c>
      <c r="AN241" s="35"/>
      <c r="AO241" s="35">
        <f t="shared" si="1303"/>
        <v>606.5</v>
      </c>
      <c r="AP241" s="35"/>
      <c r="AQ241" s="35">
        <f t="shared" si="1304"/>
        <v>606.5</v>
      </c>
      <c r="AR241" s="35"/>
      <c r="AS241" s="35">
        <f t="shared" si="1305"/>
        <v>606.5</v>
      </c>
      <c r="AT241" s="35"/>
      <c r="AU241" s="35">
        <f t="shared" si="1306"/>
        <v>606.5</v>
      </c>
      <c r="AV241" s="35"/>
      <c r="AW241" s="35">
        <f t="shared" si="1307"/>
        <v>606.5</v>
      </c>
      <c r="AX241" s="35"/>
      <c r="AY241" s="35">
        <f t="shared" si="1308"/>
        <v>606.5</v>
      </c>
      <c r="AZ241" s="35"/>
      <c r="BA241" s="35">
        <f t="shared" si="1309"/>
        <v>606.5</v>
      </c>
      <c r="BB241" s="46"/>
      <c r="BC241" s="35">
        <f t="shared" si="1310"/>
        <v>606.5</v>
      </c>
      <c r="BD241" s="35">
        <v>640.5</v>
      </c>
      <c r="BE241" s="35">
        <v>6933</v>
      </c>
      <c r="BF241" s="35">
        <f t="shared" si="970"/>
        <v>7573.5</v>
      </c>
      <c r="BG241" s="35"/>
      <c r="BH241" s="35">
        <f t="shared" si="1311"/>
        <v>7573.5</v>
      </c>
      <c r="BI241" s="35"/>
      <c r="BJ241" s="35">
        <f t="shared" si="1312"/>
        <v>7573.5</v>
      </c>
      <c r="BK241" s="35"/>
      <c r="BL241" s="35">
        <f t="shared" si="1313"/>
        <v>7573.5</v>
      </c>
      <c r="BM241" s="35"/>
      <c r="BN241" s="35">
        <f t="shared" si="1314"/>
        <v>7573.5</v>
      </c>
      <c r="BO241" s="35"/>
      <c r="BP241" s="35">
        <f t="shared" si="1315"/>
        <v>7573.5</v>
      </c>
      <c r="BQ241" s="35"/>
      <c r="BR241" s="35">
        <f t="shared" si="1316"/>
        <v>7573.5</v>
      </c>
      <c r="BS241" s="35"/>
      <c r="BT241" s="35">
        <f t="shared" si="1317"/>
        <v>7573.5</v>
      </c>
      <c r="BU241" s="35"/>
      <c r="BV241" s="35">
        <f t="shared" si="1318"/>
        <v>7573.5</v>
      </c>
      <c r="BW241" s="46"/>
      <c r="BX241" s="35">
        <f t="shared" si="1319"/>
        <v>7573.5</v>
      </c>
      <c r="BY241" s="29" t="s">
        <v>295</v>
      </c>
      <c r="CA241" s="11"/>
    </row>
    <row r="242" spans="1:79" ht="56.25" x14ac:dyDescent="0.3">
      <c r="A242" s="1" t="s">
        <v>330</v>
      </c>
      <c r="B242" s="59" t="s">
        <v>247</v>
      </c>
      <c r="C242" s="6" t="s">
        <v>32</v>
      </c>
      <c r="D242" s="35">
        <v>574.9</v>
      </c>
      <c r="E242" s="35"/>
      <c r="F242" s="35">
        <f t="shared" si="945"/>
        <v>574.9</v>
      </c>
      <c r="G242" s="35"/>
      <c r="H242" s="35">
        <f t="shared" si="1288"/>
        <v>574.9</v>
      </c>
      <c r="I242" s="35"/>
      <c r="J242" s="35">
        <f t="shared" si="1289"/>
        <v>574.9</v>
      </c>
      <c r="K242" s="35"/>
      <c r="L242" s="35">
        <f t="shared" si="1290"/>
        <v>574.9</v>
      </c>
      <c r="M242" s="35"/>
      <c r="N242" s="35">
        <f t="shared" si="1291"/>
        <v>574.9</v>
      </c>
      <c r="O242" s="78"/>
      <c r="P242" s="35">
        <f t="shared" si="1292"/>
        <v>574.9</v>
      </c>
      <c r="Q242" s="35"/>
      <c r="R242" s="35">
        <f t="shared" si="1293"/>
        <v>574.9</v>
      </c>
      <c r="S242" s="35"/>
      <c r="T242" s="35">
        <f t="shared" si="1294"/>
        <v>574.9</v>
      </c>
      <c r="U242" s="35"/>
      <c r="V242" s="35">
        <f t="shared" si="1295"/>
        <v>574.9</v>
      </c>
      <c r="W242" s="35"/>
      <c r="X242" s="35">
        <f t="shared" si="1296"/>
        <v>574.9</v>
      </c>
      <c r="Y242" s="35"/>
      <c r="Z242" s="35">
        <f t="shared" si="1297"/>
        <v>574.9</v>
      </c>
      <c r="AA242" s="35">
        <v>-574.9</v>
      </c>
      <c r="AB242" s="35">
        <f t="shared" si="1298"/>
        <v>0</v>
      </c>
      <c r="AC242" s="35"/>
      <c r="AD242" s="35">
        <f t="shared" si="1299"/>
        <v>0</v>
      </c>
      <c r="AE242" s="46"/>
      <c r="AF242" s="35">
        <f t="shared" si="1300"/>
        <v>0</v>
      </c>
      <c r="AG242" s="35">
        <v>0</v>
      </c>
      <c r="AH242" s="35">
        <v>7172.4</v>
      </c>
      <c r="AI242" s="35">
        <f t="shared" si="959"/>
        <v>7172.4</v>
      </c>
      <c r="AJ242" s="35"/>
      <c r="AK242" s="35">
        <f t="shared" si="1301"/>
        <v>7172.4</v>
      </c>
      <c r="AL242" s="35"/>
      <c r="AM242" s="35">
        <f t="shared" si="1302"/>
        <v>7172.4</v>
      </c>
      <c r="AN242" s="35"/>
      <c r="AO242" s="35">
        <f t="shared" si="1303"/>
        <v>7172.4</v>
      </c>
      <c r="AP242" s="35"/>
      <c r="AQ242" s="35">
        <f t="shared" si="1304"/>
        <v>7172.4</v>
      </c>
      <c r="AR242" s="35"/>
      <c r="AS242" s="35">
        <f t="shared" si="1305"/>
        <v>7172.4</v>
      </c>
      <c r="AT242" s="35"/>
      <c r="AU242" s="35">
        <f t="shared" si="1306"/>
        <v>7172.4</v>
      </c>
      <c r="AV242" s="35"/>
      <c r="AW242" s="35">
        <f t="shared" si="1307"/>
        <v>7172.4</v>
      </c>
      <c r="AX242" s="35">
        <v>574.9</v>
      </c>
      <c r="AY242" s="35">
        <f t="shared" si="1308"/>
        <v>7747.2999999999993</v>
      </c>
      <c r="AZ242" s="35"/>
      <c r="BA242" s="35">
        <f t="shared" si="1309"/>
        <v>7747.2999999999993</v>
      </c>
      <c r="BB242" s="46"/>
      <c r="BC242" s="35">
        <f t="shared" si="1310"/>
        <v>7747.2999999999993</v>
      </c>
      <c r="BD242" s="35">
        <v>7574</v>
      </c>
      <c r="BE242" s="35">
        <v>-7574</v>
      </c>
      <c r="BF242" s="35">
        <f t="shared" si="970"/>
        <v>0</v>
      </c>
      <c r="BG242" s="35"/>
      <c r="BH242" s="35">
        <f t="shared" si="1311"/>
        <v>0</v>
      </c>
      <c r="BI242" s="35"/>
      <c r="BJ242" s="35">
        <f t="shared" si="1312"/>
        <v>0</v>
      </c>
      <c r="BK242" s="35"/>
      <c r="BL242" s="35">
        <f t="shared" si="1313"/>
        <v>0</v>
      </c>
      <c r="BM242" s="35"/>
      <c r="BN242" s="35">
        <f t="shared" si="1314"/>
        <v>0</v>
      </c>
      <c r="BO242" s="35"/>
      <c r="BP242" s="35">
        <f t="shared" si="1315"/>
        <v>0</v>
      </c>
      <c r="BQ242" s="35"/>
      <c r="BR242" s="35">
        <f t="shared" si="1316"/>
        <v>0</v>
      </c>
      <c r="BS242" s="35"/>
      <c r="BT242" s="35">
        <f t="shared" si="1317"/>
        <v>0</v>
      </c>
      <c r="BU242" s="35"/>
      <c r="BV242" s="35">
        <f t="shared" si="1318"/>
        <v>0</v>
      </c>
      <c r="BW242" s="46"/>
      <c r="BX242" s="35">
        <f t="shared" si="1319"/>
        <v>0</v>
      </c>
      <c r="BY242" s="29" t="s">
        <v>296</v>
      </c>
      <c r="CA242" s="11"/>
    </row>
    <row r="243" spans="1:79" ht="56.25" x14ac:dyDescent="0.3">
      <c r="A243" s="1" t="s">
        <v>331</v>
      </c>
      <c r="B243" s="59" t="s">
        <v>248</v>
      </c>
      <c r="C243" s="6" t="s">
        <v>32</v>
      </c>
      <c r="D243" s="35">
        <v>7937.8</v>
      </c>
      <c r="E243" s="35"/>
      <c r="F243" s="35">
        <f t="shared" si="945"/>
        <v>7937.8</v>
      </c>
      <c r="G243" s="35"/>
      <c r="H243" s="35">
        <f t="shared" si="1288"/>
        <v>7937.8</v>
      </c>
      <c r="I243" s="35"/>
      <c r="J243" s="35">
        <f t="shared" si="1289"/>
        <v>7937.8</v>
      </c>
      <c r="K243" s="35"/>
      <c r="L243" s="35">
        <f t="shared" si="1290"/>
        <v>7937.8</v>
      </c>
      <c r="M243" s="35"/>
      <c r="N243" s="35">
        <f t="shared" si="1291"/>
        <v>7937.8</v>
      </c>
      <c r="O243" s="78"/>
      <c r="P243" s="35">
        <f t="shared" si="1292"/>
        <v>7937.8</v>
      </c>
      <c r="Q243" s="35"/>
      <c r="R243" s="35">
        <f t="shared" si="1293"/>
        <v>7937.8</v>
      </c>
      <c r="S243" s="35"/>
      <c r="T243" s="35">
        <f t="shared" si="1294"/>
        <v>7937.8</v>
      </c>
      <c r="U243" s="35"/>
      <c r="V243" s="35">
        <f t="shared" si="1295"/>
        <v>7937.8</v>
      </c>
      <c r="W243" s="35"/>
      <c r="X243" s="35">
        <f t="shared" si="1296"/>
        <v>7937.8</v>
      </c>
      <c r="Y243" s="35"/>
      <c r="Z243" s="35">
        <f t="shared" si="1297"/>
        <v>7937.8</v>
      </c>
      <c r="AA243" s="35"/>
      <c r="AB243" s="35">
        <f t="shared" si="1298"/>
        <v>7937.8</v>
      </c>
      <c r="AC243" s="35"/>
      <c r="AD243" s="35">
        <f t="shared" si="1299"/>
        <v>7937.8</v>
      </c>
      <c r="AE243" s="46"/>
      <c r="AF243" s="35">
        <f t="shared" si="1300"/>
        <v>7937.8</v>
      </c>
      <c r="AG243" s="35">
        <v>0</v>
      </c>
      <c r="AH243" s="35"/>
      <c r="AI243" s="35">
        <f t="shared" si="959"/>
        <v>0</v>
      </c>
      <c r="AJ243" s="35"/>
      <c r="AK243" s="35">
        <f t="shared" si="1301"/>
        <v>0</v>
      </c>
      <c r="AL243" s="35"/>
      <c r="AM243" s="35">
        <f t="shared" si="1302"/>
        <v>0</v>
      </c>
      <c r="AN243" s="35"/>
      <c r="AO243" s="35">
        <f t="shared" si="1303"/>
        <v>0</v>
      </c>
      <c r="AP243" s="35"/>
      <c r="AQ243" s="35">
        <f t="shared" si="1304"/>
        <v>0</v>
      </c>
      <c r="AR243" s="35"/>
      <c r="AS243" s="35">
        <f t="shared" si="1305"/>
        <v>0</v>
      </c>
      <c r="AT243" s="35"/>
      <c r="AU243" s="35">
        <f t="shared" si="1306"/>
        <v>0</v>
      </c>
      <c r="AV243" s="35"/>
      <c r="AW243" s="35">
        <f t="shared" si="1307"/>
        <v>0</v>
      </c>
      <c r="AX243" s="35"/>
      <c r="AY243" s="35">
        <f t="shared" si="1308"/>
        <v>0</v>
      </c>
      <c r="AZ243" s="35"/>
      <c r="BA243" s="35">
        <f t="shared" si="1309"/>
        <v>0</v>
      </c>
      <c r="BB243" s="46"/>
      <c r="BC243" s="35">
        <f t="shared" si="1310"/>
        <v>0</v>
      </c>
      <c r="BD243" s="35">
        <v>0</v>
      </c>
      <c r="BE243" s="35"/>
      <c r="BF243" s="35">
        <f t="shared" si="970"/>
        <v>0</v>
      </c>
      <c r="BG243" s="35"/>
      <c r="BH243" s="35">
        <f t="shared" si="1311"/>
        <v>0</v>
      </c>
      <c r="BI243" s="35"/>
      <c r="BJ243" s="35">
        <f t="shared" si="1312"/>
        <v>0</v>
      </c>
      <c r="BK243" s="35"/>
      <c r="BL243" s="35">
        <f t="shared" si="1313"/>
        <v>0</v>
      </c>
      <c r="BM243" s="35"/>
      <c r="BN243" s="35">
        <f t="shared" si="1314"/>
        <v>0</v>
      </c>
      <c r="BO243" s="35"/>
      <c r="BP243" s="35">
        <f t="shared" si="1315"/>
        <v>0</v>
      </c>
      <c r="BQ243" s="35"/>
      <c r="BR243" s="35">
        <f t="shared" si="1316"/>
        <v>0</v>
      </c>
      <c r="BS243" s="35"/>
      <c r="BT243" s="35">
        <f t="shared" si="1317"/>
        <v>0</v>
      </c>
      <c r="BU243" s="35"/>
      <c r="BV243" s="35">
        <f t="shared" si="1318"/>
        <v>0</v>
      </c>
      <c r="BW243" s="46"/>
      <c r="BX243" s="35">
        <f t="shared" si="1319"/>
        <v>0</v>
      </c>
      <c r="BY243" s="29" t="s">
        <v>297</v>
      </c>
      <c r="CA243" s="11"/>
    </row>
    <row r="244" spans="1:79" ht="56.25" hidden="1" x14ac:dyDescent="0.3">
      <c r="A244" s="1" t="s">
        <v>332</v>
      </c>
      <c r="B244" s="59" t="s">
        <v>249</v>
      </c>
      <c r="C244" s="6" t="s">
        <v>32</v>
      </c>
      <c r="D244" s="35">
        <v>8382.9</v>
      </c>
      <c r="E244" s="35"/>
      <c r="F244" s="35">
        <f t="shared" si="945"/>
        <v>8382.9</v>
      </c>
      <c r="G244" s="35"/>
      <c r="H244" s="35">
        <f t="shared" si="1288"/>
        <v>8382.9</v>
      </c>
      <c r="I244" s="35"/>
      <c r="J244" s="35">
        <f t="shared" si="1289"/>
        <v>8382.9</v>
      </c>
      <c r="K244" s="35"/>
      <c r="L244" s="35">
        <f t="shared" si="1290"/>
        <v>8382.9</v>
      </c>
      <c r="M244" s="35"/>
      <c r="N244" s="35">
        <f t="shared" si="1291"/>
        <v>8382.9</v>
      </c>
      <c r="O244" s="78"/>
      <c r="P244" s="35">
        <f t="shared" si="1292"/>
        <v>8382.9</v>
      </c>
      <c r="Q244" s="35"/>
      <c r="R244" s="35">
        <f t="shared" si="1293"/>
        <v>8382.9</v>
      </c>
      <c r="S244" s="35"/>
      <c r="T244" s="35">
        <f t="shared" si="1294"/>
        <v>8382.9</v>
      </c>
      <c r="U244" s="35"/>
      <c r="V244" s="35">
        <f t="shared" si="1295"/>
        <v>8382.9</v>
      </c>
      <c r="W244" s="35"/>
      <c r="X244" s="35">
        <f t="shared" si="1296"/>
        <v>8382.9</v>
      </c>
      <c r="Y244" s="35"/>
      <c r="Z244" s="35">
        <f t="shared" si="1297"/>
        <v>8382.9</v>
      </c>
      <c r="AA244" s="35">
        <v>-8382.9</v>
      </c>
      <c r="AB244" s="35">
        <f t="shared" si="1298"/>
        <v>0</v>
      </c>
      <c r="AC244" s="35"/>
      <c r="AD244" s="35">
        <f t="shared" si="1299"/>
        <v>0</v>
      </c>
      <c r="AE244" s="46"/>
      <c r="AF244" s="35">
        <f t="shared" si="1300"/>
        <v>0</v>
      </c>
      <c r="AG244" s="35">
        <v>0</v>
      </c>
      <c r="AH244" s="35"/>
      <c r="AI244" s="35">
        <f t="shared" si="959"/>
        <v>0</v>
      </c>
      <c r="AJ244" s="35"/>
      <c r="AK244" s="35">
        <f t="shared" si="1301"/>
        <v>0</v>
      </c>
      <c r="AL244" s="35"/>
      <c r="AM244" s="35">
        <f t="shared" si="1302"/>
        <v>0</v>
      </c>
      <c r="AN244" s="35"/>
      <c r="AO244" s="35">
        <f t="shared" si="1303"/>
        <v>0</v>
      </c>
      <c r="AP244" s="35"/>
      <c r="AQ244" s="35">
        <f t="shared" si="1304"/>
        <v>0</v>
      </c>
      <c r="AR244" s="35"/>
      <c r="AS244" s="35">
        <f t="shared" si="1305"/>
        <v>0</v>
      </c>
      <c r="AT244" s="35"/>
      <c r="AU244" s="35">
        <f t="shared" si="1306"/>
        <v>0</v>
      </c>
      <c r="AV244" s="35"/>
      <c r="AW244" s="35">
        <f t="shared" si="1307"/>
        <v>0</v>
      </c>
      <c r="AX244" s="35"/>
      <c r="AY244" s="35">
        <f t="shared" si="1308"/>
        <v>0</v>
      </c>
      <c r="AZ244" s="35"/>
      <c r="BA244" s="35">
        <f t="shared" si="1309"/>
        <v>0</v>
      </c>
      <c r="BB244" s="46"/>
      <c r="BC244" s="35">
        <f t="shared" si="1310"/>
        <v>0</v>
      </c>
      <c r="BD244" s="35">
        <v>0</v>
      </c>
      <c r="BE244" s="35"/>
      <c r="BF244" s="35">
        <f t="shared" si="970"/>
        <v>0</v>
      </c>
      <c r="BG244" s="35"/>
      <c r="BH244" s="35">
        <f t="shared" si="1311"/>
        <v>0</v>
      </c>
      <c r="BI244" s="35"/>
      <c r="BJ244" s="35">
        <f t="shared" si="1312"/>
        <v>0</v>
      </c>
      <c r="BK244" s="35"/>
      <c r="BL244" s="35">
        <f t="shared" si="1313"/>
        <v>0</v>
      </c>
      <c r="BM244" s="35"/>
      <c r="BN244" s="35">
        <f t="shared" si="1314"/>
        <v>0</v>
      </c>
      <c r="BO244" s="35"/>
      <c r="BP244" s="35">
        <f t="shared" si="1315"/>
        <v>0</v>
      </c>
      <c r="BQ244" s="35"/>
      <c r="BR244" s="35">
        <f t="shared" si="1316"/>
        <v>0</v>
      </c>
      <c r="BS244" s="35"/>
      <c r="BT244" s="35">
        <f t="shared" si="1317"/>
        <v>0</v>
      </c>
      <c r="BU244" s="35"/>
      <c r="BV244" s="35">
        <f t="shared" si="1318"/>
        <v>0</v>
      </c>
      <c r="BW244" s="46"/>
      <c r="BX244" s="35">
        <f t="shared" si="1319"/>
        <v>0</v>
      </c>
      <c r="BY244" s="29" t="s">
        <v>298</v>
      </c>
      <c r="BZ244" s="23" t="s">
        <v>50</v>
      </c>
      <c r="CA244" s="11"/>
    </row>
    <row r="245" spans="1:79" ht="56.25" x14ac:dyDescent="0.3">
      <c r="A245" s="1" t="s">
        <v>332</v>
      </c>
      <c r="B245" s="59" t="s">
        <v>250</v>
      </c>
      <c r="C245" s="6" t="s">
        <v>32</v>
      </c>
      <c r="D245" s="35">
        <v>8733.1</v>
      </c>
      <c r="E245" s="35"/>
      <c r="F245" s="35">
        <f t="shared" si="945"/>
        <v>8733.1</v>
      </c>
      <c r="G245" s="35"/>
      <c r="H245" s="35">
        <f t="shared" si="1288"/>
        <v>8733.1</v>
      </c>
      <c r="I245" s="35"/>
      <c r="J245" s="35">
        <f t="shared" si="1289"/>
        <v>8733.1</v>
      </c>
      <c r="K245" s="35"/>
      <c r="L245" s="35">
        <f t="shared" si="1290"/>
        <v>8733.1</v>
      </c>
      <c r="M245" s="35"/>
      <c r="N245" s="35">
        <f t="shared" si="1291"/>
        <v>8733.1</v>
      </c>
      <c r="O245" s="78"/>
      <c r="P245" s="35">
        <f t="shared" si="1292"/>
        <v>8733.1</v>
      </c>
      <c r="Q245" s="35"/>
      <c r="R245" s="35">
        <f t="shared" si="1293"/>
        <v>8733.1</v>
      </c>
      <c r="S245" s="35"/>
      <c r="T245" s="35">
        <f t="shared" si="1294"/>
        <v>8733.1</v>
      </c>
      <c r="U245" s="35"/>
      <c r="V245" s="35">
        <f t="shared" si="1295"/>
        <v>8733.1</v>
      </c>
      <c r="W245" s="35"/>
      <c r="X245" s="35">
        <f t="shared" si="1296"/>
        <v>8733.1</v>
      </c>
      <c r="Y245" s="35"/>
      <c r="Z245" s="35">
        <f t="shared" si="1297"/>
        <v>8733.1</v>
      </c>
      <c r="AA245" s="35">
        <v>-8733.1</v>
      </c>
      <c r="AB245" s="35">
        <f t="shared" si="1298"/>
        <v>0</v>
      </c>
      <c r="AC245" s="35"/>
      <c r="AD245" s="35">
        <f t="shared" si="1299"/>
        <v>0</v>
      </c>
      <c r="AE245" s="46"/>
      <c r="AF245" s="35">
        <f t="shared" si="1300"/>
        <v>0</v>
      </c>
      <c r="AG245" s="35">
        <v>0</v>
      </c>
      <c r="AH245" s="35"/>
      <c r="AI245" s="35">
        <f t="shared" si="959"/>
        <v>0</v>
      </c>
      <c r="AJ245" s="35"/>
      <c r="AK245" s="35">
        <f t="shared" si="1301"/>
        <v>0</v>
      </c>
      <c r="AL245" s="35"/>
      <c r="AM245" s="35">
        <f t="shared" si="1302"/>
        <v>0</v>
      </c>
      <c r="AN245" s="35"/>
      <c r="AO245" s="35">
        <f t="shared" si="1303"/>
        <v>0</v>
      </c>
      <c r="AP245" s="35"/>
      <c r="AQ245" s="35">
        <f t="shared" si="1304"/>
        <v>0</v>
      </c>
      <c r="AR245" s="35"/>
      <c r="AS245" s="35">
        <f t="shared" si="1305"/>
        <v>0</v>
      </c>
      <c r="AT245" s="35"/>
      <c r="AU245" s="35">
        <f t="shared" si="1306"/>
        <v>0</v>
      </c>
      <c r="AV245" s="35"/>
      <c r="AW245" s="35">
        <f t="shared" si="1307"/>
        <v>0</v>
      </c>
      <c r="AX245" s="35">
        <v>2897.7</v>
      </c>
      <c r="AY245" s="35">
        <f t="shared" si="1308"/>
        <v>2897.7</v>
      </c>
      <c r="AZ245" s="35"/>
      <c r="BA245" s="35">
        <f t="shared" si="1309"/>
        <v>2897.7</v>
      </c>
      <c r="BB245" s="46"/>
      <c r="BC245" s="35">
        <f t="shared" si="1310"/>
        <v>2897.7</v>
      </c>
      <c r="BD245" s="35">
        <v>0</v>
      </c>
      <c r="BE245" s="35"/>
      <c r="BF245" s="35">
        <f t="shared" si="970"/>
        <v>0</v>
      </c>
      <c r="BG245" s="35"/>
      <c r="BH245" s="35">
        <f t="shared" si="1311"/>
        <v>0</v>
      </c>
      <c r="BI245" s="35"/>
      <c r="BJ245" s="35">
        <f t="shared" si="1312"/>
        <v>0</v>
      </c>
      <c r="BK245" s="35"/>
      <c r="BL245" s="35">
        <f t="shared" si="1313"/>
        <v>0</v>
      </c>
      <c r="BM245" s="35"/>
      <c r="BN245" s="35">
        <f t="shared" si="1314"/>
        <v>0</v>
      </c>
      <c r="BO245" s="35"/>
      <c r="BP245" s="35">
        <f t="shared" si="1315"/>
        <v>0</v>
      </c>
      <c r="BQ245" s="35"/>
      <c r="BR245" s="35">
        <f t="shared" si="1316"/>
        <v>0</v>
      </c>
      <c r="BS245" s="35"/>
      <c r="BT245" s="35">
        <f t="shared" si="1317"/>
        <v>0</v>
      </c>
      <c r="BU245" s="35"/>
      <c r="BV245" s="35">
        <f t="shared" si="1318"/>
        <v>0</v>
      </c>
      <c r="BW245" s="46"/>
      <c r="BX245" s="35">
        <f t="shared" si="1319"/>
        <v>0</v>
      </c>
      <c r="BY245" s="29" t="s">
        <v>299</v>
      </c>
      <c r="CA245" s="11"/>
    </row>
    <row r="246" spans="1:79" ht="56.25" x14ac:dyDescent="0.3">
      <c r="A246" s="1" t="s">
        <v>345</v>
      </c>
      <c r="B246" s="59" t="s">
        <v>303</v>
      </c>
      <c r="C246" s="6" t="s">
        <v>32</v>
      </c>
      <c r="D246" s="35"/>
      <c r="E246" s="35">
        <v>574.9</v>
      </c>
      <c r="F246" s="35">
        <f t="shared" si="945"/>
        <v>574.9</v>
      </c>
      <c r="G246" s="35"/>
      <c r="H246" s="35">
        <f t="shared" si="1288"/>
        <v>574.9</v>
      </c>
      <c r="I246" s="35"/>
      <c r="J246" s="35">
        <f t="shared" si="1289"/>
        <v>574.9</v>
      </c>
      <c r="K246" s="35"/>
      <c r="L246" s="35">
        <f t="shared" si="1290"/>
        <v>574.9</v>
      </c>
      <c r="M246" s="35"/>
      <c r="N246" s="35">
        <f t="shared" si="1291"/>
        <v>574.9</v>
      </c>
      <c r="O246" s="78"/>
      <c r="P246" s="35">
        <f t="shared" si="1292"/>
        <v>574.9</v>
      </c>
      <c r="Q246" s="35"/>
      <c r="R246" s="35">
        <f t="shared" si="1293"/>
        <v>574.9</v>
      </c>
      <c r="S246" s="35"/>
      <c r="T246" s="35">
        <f t="shared" si="1294"/>
        <v>574.9</v>
      </c>
      <c r="U246" s="35"/>
      <c r="V246" s="35">
        <f t="shared" si="1295"/>
        <v>574.9</v>
      </c>
      <c r="W246" s="35"/>
      <c r="X246" s="35">
        <f t="shared" si="1296"/>
        <v>574.9</v>
      </c>
      <c r="Y246" s="35"/>
      <c r="Z246" s="35">
        <f t="shared" si="1297"/>
        <v>574.9</v>
      </c>
      <c r="AA246" s="35">
        <v>-574.9</v>
      </c>
      <c r="AB246" s="35">
        <f t="shared" si="1298"/>
        <v>0</v>
      </c>
      <c r="AC246" s="35"/>
      <c r="AD246" s="35">
        <f t="shared" si="1299"/>
        <v>0</v>
      </c>
      <c r="AE246" s="46"/>
      <c r="AF246" s="35">
        <f t="shared" si="1300"/>
        <v>0</v>
      </c>
      <c r="AG246" s="35"/>
      <c r="AH246" s="35"/>
      <c r="AI246" s="35">
        <f t="shared" si="959"/>
        <v>0</v>
      </c>
      <c r="AJ246" s="35"/>
      <c r="AK246" s="35">
        <f t="shared" si="1301"/>
        <v>0</v>
      </c>
      <c r="AL246" s="35"/>
      <c r="AM246" s="35">
        <f t="shared" si="1302"/>
        <v>0</v>
      </c>
      <c r="AN246" s="35"/>
      <c r="AO246" s="35">
        <f t="shared" si="1303"/>
        <v>0</v>
      </c>
      <c r="AP246" s="35"/>
      <c r="AQ246" s="35">
        <f t="shared" si="1304"/>
        <v>0</v>
      </c>
      <c r="AR246" s="35"/>
      <c r="AS246" s="35">
        <f t="shared" si="1305"/>
        <v>0</v>
      </c>
      <c r="AT246" s="35"/>
      <c r="AU246" s="35">
        <f t="shared" si="1306"/>
        <v>0</v>
      </c>
      <c r="AV246" s="35"/>
      <c r="AW246" s="35">
        <f t="shared" si="1307"/>
        <v>0</v>
      </c>
      <c r="AX246" s="35">
        <v>574.9</v>
      </c>
      <c r="AY246" s="35">
        <f t="shared" si="1308"/>
        <v>574.9</v>
      </c>
      <c r="AZ246" s="35"/>
      <c r="BA246" s="35">
        <f t="shared" si="1309"/>
        <v>574.9</v>
      </c>
      <c r="BB246" s="46"/>
      <c r="BC246" s="35">
        <f t="shared" si="1310"/>
        <v>574.9</v>
      </c>
      <c r="BD246" s="35"/>
      <c r="BE246" s="35">
        <v>7574</v>
      </c>
      <c r="BF246" s="35">
        <f t="shared" si="970"/>
        <v>7574</v>
      </c>
      <c r="BG246" s="35"/>
      <c r="BH246" s="35">
        <f t="shared" si="1311"/>
        <v>7574</v>
      </c>
      <c r="BI246" s="35"/>
      <c r="BJ246" s="35">
        <f t="shared" si="1312"/>
        <v>7574</v>
      </c>
      <c r="BK246" s="35"/>
      <c r="BL246" s="35">
        <f t="shared" si="1313"/>
        <v>7574</v>
      </c>
      <c r="BM246" s="35"/>
      <c r="BN246" s="35">
        <f t="shared" si="1314"/>
        <v>7574</v>
      </c>
      <c r="BO246" s="35"/>
      <c r="BP246" s="35">
        <f t="shared" si="1315"/>
        <v>7574</v>
      </c>
      <c r="BQ246" s="35"/>
      <c r="BR246" s="35">
        <f t="shared" si="1316"/>
        <v>7574</v>
      </c>
      <c r="BS246" s="35"/>
      <c r="BT246" s="35">
        <f t="shared" si="1317"/>
        <v>7574</v>
      </c>
      <c r="BU246" s="35"/>
      <c r="BV246" s="35">
        <f t="shared" si="1318"/>
        <v>7574</v>
      </c>
      <c r="BW246" s="46"/>
      <c r="BX246" s="35">
        <f t="shared" si="1319"/>
        <v>7574</v>
      </c>
      <c r="BY246" s="39" t="s">
        <v>304</v>
      </c>
      <c r="CA246" s="11"/>
    </row>
    <row r="247" spans="1:79" ht="56.25" x14ac:dyDescent="0.3">
      <c r="A247" s="1" t="s">
        <v>346</v>
      </c>
      <c r="B247" s="59" t="s">
        <v>317</v>
      </c>
      <c r="C247" s="6" t="s">
        <v>32</v>
      </c>
      <c r="D247" s="35"/>
      <c r="E247" s="35"/>
      <c r="F247" s="35"/>
      <c r="G247" s="35">
        <v>397.92099999999999</v>
      </c>
      <c r="H247" s="35">
        <f t="shared" si="1288"/>
        <v>397.92099999999999</v>
      </c>
      <c r="I247" s="35"/>
      <c r="J247" s="35">
        <f t="shared" si="1289"/>
        <v>397.92099999999999</v>
      </c>
      <c r="K247" s="35"/>
      <c r="L247" s="35">
        <f t="shared" si="1290"/>
        <v>397.92099999999999</v>
      </c>
      <c r="M247" s="35"/>
      <c r="N247" s="35">
        <f t="shared" si="1291"/>
        <v>397.92099999999999</v>
      </c>
      <c r="O247" s="78">
        <v>303.142</v>
      </c>
      <c r="P247" s="35">
        <f t="shared" si="1292"/>
        <v>701.06299999999999</v>
      </c>
      <c r="Q247" s="35"/>
      <c r="R247" s="35">
        <f t="shared" si="1293"/>
        <v>701.06299999999999</v>
      </c>
      <c r="S247" s="35"/>
      <c r="T247" s="35">
        <f t="shared" si="1294"/>
        <v>701.06299999999999</v>
      </c>
      <c r="U247" s="35"/>
      <c r="V247" s="35">
        <f t="shared" si="1295"/>
        <v>701.06299999999999</v>
      </c>
      <c r="W247" s="35"/>
      <c r="X247" s="35">
        <f t="shared" si="1296"/>
        <v>701.06299999999999</v>
      </c>
      <c r="Y247" s="35"/>
      <c r="Z247" s="35">
        <f t="shared" si="1297"/>
        <v>701.06299999999999</v>
      </c>
      <c r="AA247" s="35">
        <v>16176.558000000001</v>
      </c>
      <c r="AB247" s="35">
        <f t="shared" si="1298"/>
        <v>16877.620999999999</v>
      </c>
      <c r="AC247" s="35"/>
      <c r="AD247" s="35">
        <f t="shared" si="1299"/>
        <v>16877.620999999999</v>
      </c>
      <c r="AE247" s="46"/>
      <c r="AF247" s="35">
        <f t="shared" si="1300"/>
        <v>16877.620999999999</v>
      </c>
      <c r="AG247" s="35"/>
      <c r="AH247" s="35"/>
      <c r="AI247" s="35"/>
      <c r="AJ247" s="35"/>
      <c r="AK247" s="35">
        <f t="shared" si="1301"/>
        <v>0</v>
      </c>
      <c r="AL247" s="35"/>
      <c r="AM247" s="35">
        <f t="shared" si="1302"/>
        <v>0</v>
      </c>
      <c r="AN247" s="35"/>
      <c r="AO247" s="35">
        <f t="shared" si="1303"/>
        <v>0</v>
      </c>
      <c r="AP247" s="35"/>
      <c r="AQ247" s="35">
        <f t="shared" si="1304"/>
        <v>0</v>
      </c>
      <c r="AR247" s="35"/>
      <c r="AS247" s="35">
        <f t="shared" si="1305"/>
        <v>0</v>
      </c>
      <c r="AT247" s="35"/>
      <c r="AU247" s="35">
        <f t="shared" si="1306"/>
        <v>0</v>
      </c>
      <c r="AV247" s="35"/>
      <c r="AW247" s="35">
        <f t="shared" si="1307"/>
        <v>0</v>
      </c>
      <c r="AX247" s="35"/>
      <c r="AY247" s="35">
        <f t="shared" si="1308"/>
        <v>0</v>
      </c>
      <c r="AZ247" s="35"/>
      <c r="BA247" s="35">
        <f t="shared" si="1309"/>
        <v>0</v>
      </c>
      <c r="BB247" s="46"/>
      <c r="BC247" s="35">
        <f t="shared" si="1310"/>
        <v>0</v>
      </c>
      <c r="BD247" s="35"/>
      <c r="BE247" s="35"/>
      <c r="BF247" s="35"/>
      <c r="BG247" s="35"/>
      <c r="BH247" s="35">
        <f t="shared" si="1311"/>
        <v>0</v>
      </c>
      <c r="BI247" s="35"/>
      <c r="BJ247" s="35">
        <f t="shared" si="1312"/>
        <v>0</v>
      </c>
      <c r="BK247" s="35"/>
      <c r="BL247" s="35">
        <f t="shared" si="1313"/>
        <v>0</v>
      </c>
      <c r="BM247" s="35"/>
      <c r="BN247" s="35">
        <f t="shared" si="1314"/>
        <v>0</v>
      </c>
      <c r="BO247" s="35"/>
      <c r="BP247" s="35">
        <f t="shared" si="1315"/>
        <v>0</v>
      </c>
      <c r="BQ247" s="35"/>
      <c r="BR247" s="35">
        <f t="shared" si="1316"/>
        <v>0</v>
      </c>
      <c r="BS247" s="35"/>
      <c r="BT247" s="35">
        <f t="shared" si="1317"/>
        <v>0</v>
      </c>
      <c r="BU247" s="35"/>
      <c r="BV247" s="35">
        <f t="shared" si="1318"/>
        <v>0</v>
      </c>
      <c r="BW247" s="46"/>
      <c r="BX247" s="35">
        <f t="shared" si="1319"/>
        <v>0</v>
      </c>
      <c r="BY247" s="39" t="s">
        <v>316</v>
      </c>
      <c r="CA247" s="11"/>
    </row>
    <row r="248" spans="1:79" ht="56.25" x14ac:dyDescent="0.3">
      <c r="A248" s="1" t="s">
        <v>358</v>
      </c>
      <c r="B248" s="59" t="s">
        <v>318</v>
      </c>
      <c r="C248" s="6" t="s">
        <v>32</v>
      </c>
      <c r="D248" s="35"/>
      <c r="E248" s="35"/>
      <c r="F248" s="35"/>
      <c r="G248" s="35">
        <v>32.698999999999998</v>
      </c>
      <c r="H248" s="35">
        <f t="shared" si="1288"/>
        <v>32.698999999999998</v>
      </c>
      <c r="I248" s="35"/>
      <c r="J248" s="35">
        <f t="shared" si="1289"/>
        <v>32.698999999999998</v>
      </c>
      <c r="K248" s="35"/>
      <c r="L248" s="35">
        <f t="shared" si="1290"/>
        <v>32.698999999999998</v>
      </c>
      <c r="M248" s="35"/>
      <c r="N248" s="35">
        <f t="shared" si="1291"/>
        <v>32.698999999999998</v>
      </c>
      <c r="O248" s="78"/>
      <c r="P248" s="35">
        <f t="shared" si="1292"/>
        <v>32.698999999999998</v>
      </c>
      <c r="Q248" s="35"/>
      <c r="R248" s="35">
        <f t="shared" si="1293"/>
        <v>32.698999999999998</v>
      </c>
      <c r="S248" s="35"/>
      <c r="T248" s="35">
        <f t="shared" si="1294"/>
        <v>32.698999999999998</v>
      </c>
      <c r="U248" s="35"/>
      <c r="V248" s="35">
        <f t="shared" si="1295"/>
        <v>32.698999999999998</v>
      </c>
      <c r="W248" s="35"/>
      <c r="X248" s="35">
        <f t="shared" si="1296"/>
        <v>32.698999999999998</v>
      </c>
      <c r="Y248" s="35"/>
      <c r="Z248" s="35">
        <f t="shared" si="1297"/>
        <v>32.698999999999998</v>
      </c>
      <c r="AA248" s="35"/>
      <c r="AB248" s="35">
        <f t="shared" si="1298"/>
        <v>32.698999999999998</v>
      </c>
      <c r="AC248" s="35"/>
      <c r="AD248" s="35">
        <f t="shared" si="1299"/>
        <v>32.698999999999998</v>
      </c>
      <c r="AE248" s="46"/>
      <c r="AF248" s="35">
        <f t="shared" si="1300"/>
        <v>32.698999999999998</v>
      </c>
      <c r="AG248" s="35"/>
      <c r="AH248" s="35"/>
      <c r="AI248" s="35"/>
      <c r="AJ248" s="35"/>
      <c r="AK248" s="35">
        <f t="shared" si="1301"/>
        <v>0</v>
      </c>
      <c r="AL248" s="35"/>
      <c r="AM248" s="35">
        <f t="shared" si="1302"/>
        <v>0</v>
      </c>
      <c r="AN248" s="35"/>
      <c r="AO248" s="35">
        <f t="shared" si="1303"/>
        <v>0</v>
      </c>
      <c r="AP248" s="35"/>
      <c r="AQ248" s="35">
        <f t="shared" si="1304"/>
        <v>0</v>
      </c>
      <c r="AR248" s="35"/>
      <c r="AS248" s="35">
        <f t="shared" si="1305"/>
        <v>0</v>
      </c>
      <c r="AT248" s="35"/>
      <c r="AU248" s="35">
        <f t="shared" si="1306"/>
        <v>0</v>
      </c>
      <c r="AV248" s="35"/>
      <c r="AW248" s="35">
        <f t="shared" si="1307"/>
        <v>0</v>
      </c>
      <c r="AX248" s="35"/>
      <c r="AY248" s="35">
        <f t="shared" si="1308"/>
        <v>0</v>
      </c>
      <c r="AZ248" s="35"/>
      <c r="BA248" s="35">
        <f t="shared" si="1309"/>
        <v>0</v>
      </c>
      <c r="BB248" s="46"/>
      <c r="BC248" s="35">
        <f t="shared" si="1310"/>
        <v>0</v>
      </c>
      <c r="BD248" s="35"/>
      <c r="BE248" s="35"/>
      <c r="BF248" s="35"/>
      <c r="BG248" s="35"/>
      <c r="BH248" s="35">
        <f t="shared" si="1311"/>
        <v>0</v>
      </c>
      <c r="BI248" s="35"/>
      <c r="BJ248" s="35">
        <f t="shared" si="1312"/>
        <v>0</v>
      </c>
      <c r="BK248" s="35"/>
      <c r="BL248" s="35">
        <f t="shared" si="1313"/>
        <v>0</v>
      </c>
      <c r="BM248" s="35"/>
      <c r="BN248" s="35">
        <f t="shared" si="1314"/>
        <v>0</v>
      </c>
      <c r="BO248" s="35"/>
      <c r="BP248" s="35">
        <f t="shared" si="1315"/>
        <v>0</v>
      </c>
      <c r="BQ248" s="35"/>
      <c r="BR248" s="35">
        <f t="shared" si="1316"/>
        <v>0</v>
      </c>
      <c r="BS248" s="35"/>
      <c r="BT248" s="35">
        <f t="shared" si="1317"/>
        <v>0</v>
      </c>
      <c r="BU248" s="35"/>
      <c r="BV248" s="35">
        <f t="shared" si="1318"/>
        <v>0</v>
      </c>
      <c r="BW248" s="46"/>
      <c r="BX248" s="35">
        <f t="shared" si="1319"/>
        <v>0</v>
      </c>
      <c r="BY248" s="39" t="s">
        <v>319</v>
      </c>
      <c r="CA248" s="11"/>
    </row>
    <row r="249" spans="1:79" x14ac:dyDescent="0.3">
      <c r="A249" s="1"/>
      <c r="B249" s="59" t="s">
        <v>327</v>
      </c>
      <c r="C249" s="6"/>
      <c r="D249" s="37"/>
      <c r="E249" s="37"/>
      <c r="F249" s="37"/>
      <c r="G249" s="37">
        <f>G250</f>
        <v>0</v>
      </c>
      <c r="H249" s="37">
        <f t="shared" ref="H249:AH249" si="1321">H250</f>
        <v>0</v>
      </c>
      <c r="I249" s="37">
        <f>I250</f>
        <v>0</v>
      </c>
      <c r="J249" s="37">
        <f t="shared" si="1321"/>
        <v>0</v>
      </c>
      <c r="K249" s="37">
        <f>K250</f>
        <v>0</v>
      </c>
      <c r="L249" s="37">
        <f t="shared" si="1321"/>
        <v>0</v>
      </c>
      <c r="M249" s="37">
        <f>M250</f>
        <v>0</v>
      </c>
      <c r="N249" s="37">
        <f t="shared" si="1321"/>
        <v>0</v>
      </c>
      <c r="O249" s="37">
        <f>O250</f>
        <v>0</v>
      </c>
      <c r="P249" s="37">
        <f t="shared" si="1321"/>
        <v>0</v>
      </c>
      <c r="Q249" s="37">
        <f>Q250</f>
        <v>0</v>
      </c>
      <c r="R249" s="37">
        <f t="shared" si="1321"/>
        <v>0</v>
      </c>
      <c r="S249" s="37">
        <f>S250</f>
        <v>0</v>
      </c>
      <c r="T249" s="37">
        <f t="shared" si="1321"/>
        <v>0</v>
      </c>
      <c r="U249" s="37">
        <f>U250</f>
        <v>0</v>
      </c>
      <c r="V249" s="37">
        <f t="shared" si="1321"/>
        <v>0</v>
      </c>
      <c r="W249" s="37">
        <f>W250+W251+W252</f>
        <v>7668.65</v>
      </c>
      <c r="X249" s="37">
        <f t="shared" si="1296"/>
        <v>7668.65</v>
      </c>
      <c r="Y249" s="37">
        <f>Y250+Y251+Y252</f>
        <v>-143.01499999999999</v>
      </c>
      <c r="Z249" s="37">
        <f t="shared" si="1297"/>
        <v>7525.6349999999993</v>
      </c>
      <c r="AA249" s="37">
        <f>AA250+AA251+AA252</f>
        <v>0</v>
      </c>
      <c r="AB249" s="37">
        <f>Z249+AA249</f>
        <v>7525.6349999999993</v>
      </c>
      <c r="AC249" s="35">
        <f>AC250+AC251+AC252</f>
        <v>0</v>
      </c>
      <c r="AD249" s="37">
        <f>AB249+AC249</f>
        <v>7525.6349999999993</v>
      </c>
      <c r="AE249" s="37">
        <f>AE250+AE251+AE252</f>
        <v>0</v>
      </c>
      <c r="AF249" s="35">
        <f>AD249+AE249</f>
        <v>7525.6349999999993</v>
      </c>
      <c r="AG249" s="37">
        <f t="shared" si="1321"/>
        <v>0</v>
      </c>
      <c r="AH249" s="37">
        <f t="shared" si="1321"/>
        <v>0</v>
      </c>
      <c r="AI249" s="37"/>
      <c r="AJ249" s="37">
        <f t="shared" ref="AJ249:BC249" si="1322">-AJ250</f>
        <v>0</v>
      </c>
      <c r="AK249" s="37">
        <f t="shared" si="1322"/>
        <v>0</v>
      </c>
      <c r="AL249" s="37">
        <f t="shared" si="1322"/>
        <v>0</v>
      </c>
      <c r="AM249" s="37">
        <f t="shared" si="1322"/>
        <v>0</v>
      </c>
      <c r="AN249" s="37">
        <f t="shared" si="1322"/>
        <v>0</v>
      </c>
      <c r="AO249" s="37">
        <f t="shared" si="1322"/>
        <v>0</v>
      </c>
      <c r="AP249" s="37">
        <f t="shared" si="1322"/>
        <v>0</v>
      </c>
      <c r="AQ249" s="37">
        <f t="shared" si="1322"/>
        <v>0</v>
      </c>
      <c r="AR249" s="37">
        <f t="shared" si="1322"/>
        <v>0</v>
      </c>
      <c r="AS249" s="37">
        <f t="shared" si="1322"/>
        <v>0</v>
      </c>
      <c r="AT249" s="37">
        <f>AT250+AT251+AT252</f>
        <v>0</v>
      </c>
      <c r="AU249" s="37">
        <f t="shared" si="1322"/>
        <v>0</v>
      </c>
      <c r="AV249" s="37">
        <f>AV250+AV251+AV252</f>
        <v>0</v>
      </c>
      <c r="AW249" s="37">
        <f t="shared" si="1322"/>
        <v>0</v>
      </c>
      <c r="AX249" s="35">
        <f>AX250+AX251+AX252</f>
        <v>0</v>
      </c>
      <c r="AY249" s="37">
        <f t="shared" si="1322"/>
        <v>0</v>
      </c>
      <c r="AZ249" s="35">
        <f>AZ250+AZ251+AZ252</f>
        <v>0</v>
      </c>
      <c r="BA249" s="37">
        <f t="shared" si="1322"/>
        <v>0</v>
      </c>
      <c r="BB249" s="37">
        <f>BB250+BB251+BB252</f>
        <v>0</v>
      </c>
      <c r="BC249" s="35">
        <f t="shared" si="1322"/>
        <v>0</v>
      </c>
      <c r="BD249" s="37"/>
      <c r="BE249" s="37"/>
      <c r="BF249" s="37"/>
      <c r="BG249" s="37">
        <f t="shared" ref="BG249:BX249" si="1323">BG250</f>
        <v>0</v>
      </c>
      <c r="BH249" s="37">
        <f t="shared" si="1323"/>
        <v>0</v>
      </c>
      <c r="BI249" s="37">
        <f t="shared" si="1323"/>
        <v>0</v>
      </c>
      <c r="BJ249" s="37">
        <f t="shared" si="1323"/>
        <v>0</v>
      </c>
      <c r="BK249" s="37">
        <f t="shared" si="1323"/>
        <v>0</v>
      </c>
      <c r="BL249" s="37">
        <f t="shared" si="1323"/>
        <v>0</v>
      </c>
      <c r="BM249" s="37">
        <f t="shared" si="1323"/>
        <v>0</v>
      </c>
      <c r="BN249" s="37">
        <f t="shared" si="1323"/>
        <v>0</v>
      </c>
      <c r="BO249" s="37">
        <f t="shared" si="1323"/>
        <v>0</v>
      </c>
      <c r="BP249" s="37">
        <f t="shared" si="1323"/>
        <v>0</v>
      </c>
      <c r="BQ249" s="37">
        <f>BQ250+BQ251+BQ252</f>
        <v>0</v>
      </c>
      <c r="BR249" s="37">
        <f t="shared" si="1323"/>
        <v>0</v>
      </c>
      <c r="BS249" s="35">
        <f>BS250+BS251+BS252</f>
        <v>0</v>
      </c>
      <c r="BT249" s="37">
        <f t="shared" si="1323"/>
        <v>0</v>
      </c>
      <c r="BU249" s="35">
        <f>BU250+BU251+BU252</f>
        <v>0</v>
      </c>
      <c r="BV249" s="37">
        <f t="shared" si="1323"/>
        <v>0</v>
      </c>
      <c r="BW249" s="37">
        <f>BW250+BW251+BW252</f>
        <v>0</v>
      </c>
      <c r="BX249" s="35">
        <f t="shared" si="1323"/>
        <v>0</v>
      </c>
      <c r="BY249" s="56"/>
      <c r="BZ249" s="24"/>
      <c r="CA249" s="11"/>
    </row>
    <row r="250" spans="1:79" ht="56.25" hidden="1" x14ac:dyDescent="0.3">
      <c r="A250" s="1"/>
      <c r="B250" s="59" t="s">
        <v>324</v>
      </c>
      <c r="C250" s="6" t="s">
        <v>325</v>
      </c>
      <c r="D250" s="35"/>
      <c r="E250" s="35"/>
      <c r="F250" s="35"/>
      <c r="G250" s="35"/>
      <c r="H250" s="35">
        <f t="shared" si="1288"/>
        <v>0</v>
      </c>
      <c r="I250" s="35"/>
      <c r="J250" s="35">
        <f t="shared" ref="J250:J253" si="1324">H250+I250</f>
        <v>0</v>
      </c>
      <c r="K250" s="35"/>
      <c r="L250" s="35">
        <f t="shared" ref="L250:L253" si="1325">J250+K250</f>
        <v>0</v>
      </c>
      <c r="M250" s="35"/>
      <c r="N250" s="35">
        <f t="shared" ref="N250:N253" si="1326">L250+M250</f>
        <v>0</v>
      </c>
      <c r="O250" s="78"/>
      <c r="P250" s="35">
        <f t="shared" ref="P250:P253" si="1327">N250+O250</f>
        <v>0</v>
      </c>
      <c r="Q250" s="35"/>
      <c r="R250" s="35">
        <f t="shared" ref="R250:R253" si="1328">P250+Q250</f>
        <v>0</v>
      </c>
      <c r="S250" s="35"/>
      <c r="T250" s="35">
        <f t="shared" ref="T250:T253" si="1329">R250+S250</f>
        <v>0</v>
      </c>
      <c r="U250" s="35"/>
      <c r="V250" s="35">
        <f t="shared" ref="V250:V253" si="1330">T250+U250</f>
        <v>0</v>
      </c>
      <c r="W250" s="35"/>
      <c r="X250" s="35">
        <f t="shared" ref="X250:X253" si="1331">V250+W250</f>
        <v>0</v>
      </c>
      <c r="Y250" s="35"/>
      <c r="Z250" s="35">
        <f t="shared" ref="Z250:Z253" si="1332">X250+Y250</f>
        <v>0</v>
      </c>
      <c r="AA250" s="35"/>
      <c r="AB250" s="35">
        <f t="shared" ref="AB250:AB253" si="1333">Z250+AA250</f>
        <v>0</v>
      </c>
      <c r="AC250" s="35"/>
      <c r="AD250" s="35">
        <f t="shared" ref="AD250:AD253" si="1334">AB250+AC250</f>
        <v>0</v>
      </c>
      <c r="AE250" s="46"/>
      <c r="AF250" s="35">
        <f t="shared" ref="AF250:AF253" si="1335">AD250+AE250</f>
        <v>0</v>
      </c>
      <c r="AG250" s="35"/>
      <c r="AH250" s="35"/>
      <c r="AI250" s="35"/>
      <c r="AJ250" s="35"/>
      <c r="AK250" s="35">
        <f t="shared" si="1301"/>
        <v>0</v>
      </c>
      <c r="AL250" s="35"/>
      <c r="AM250" s="35">
        <f t="shared" ref="AM250:AM253" si="1336">AK250+AL250</f>
        <v>0</v>
      </c>
      <c r="AN250" s="35"/>
      <c r="AO250" s="35">
        <f t="shared" ref="AO250:AO253" si="1337">AM250+AN250</f>
        <v>0</v>
      </c>
      <c r="AP250" s="35"/>
      <c r="AQ250" s="35">
        <f t="shared" ref="AQ250:AQ253" si="1338">AO250+AP250</f>
        <v>0</v>
      </c>
      <c r="AR250" s="35"/>
      <c r="AS250" s="35">
        <f t="shared" ref="AS250:AS253" si="1339">AQ250+AR250</f>
        <v>0</v>
      </c>
      <c r="AT250" s="35"/>
      <c r="AU250" s="35">
        <f t="shared" ref="AU250:AU253" si="1340">AS250+AT250</f>
        <v>0</v>
      </c>
      <c r="AV250" s="35"/>
      <c r="AW250" s="35">
        <f t="shared" ref="AW250:AW253" si="1341">AU250+AV250</f>
        <v>0</v>
      </c>
      <c r="AX250" s="35"/>
      <c r="AY250" s="35">
        <f t="shared" ref="AY250:AY253" si="1342">AW250+AX250</f>
        <v>0</v>
      </c>
      <c r="AZ250" s="35"/>
      <c r="BA250" s="35">
        <f t="shared" ref="BA250:BA253" si="1343">AY250+AZ250</f>
        <v>0</v>
      </c>
      <c r="BB250" s="46"/>
      <c r="BC250" s="35">
        <f t="shared" ref="BC250:BC253" si="1344">BA250+BB250</f>
        <v>0</v>
      </c>
      <c r="BD250" s="35"/>
      <c r="BE250" s="35"/>
      <c r="BF250" s="35"/>
      <c r="BG250" s="35"/>
      <c r="BH250" s="35">
        <f t="shared" ref="BH250" si="1345">BF250+BG250</f>
        <v>0</v>
      </c>
      <c r="BI250" s="35"/>
      <c r="BJ250" s="35">
        <f t="shared" ref="BJ250:BJ253" si="1346">BH250+BI250</f>
        <v>0</v>
      </c>
      <c r="BK250" s="35"/>
      <c r="BL250" s="35">
        <f t="shared" ref="BL250:BL253" si="1347">BJ250+BK250</f>
        <v>0</v>
      </c>
      <c r="BM250" s="35"/>
      <c r="BN250" s="35">
        <f t="shared" ref="BN250:BN253" si="1348">BL250+BM250</f>
        <v>0</v>
      </c>
      <c r="BO250" s="35"/>
      <c r="BP250" s="35">
        <f t="shared" ref="BP250:BP253" si="1349">BN250+BO250</f>
        <v>0</v>
      </c>
      <c r="BQ250" s="35"/>
      <c r="BR250" s="35">
        <f t="shared" ref="BR250:BR253" si="1350">BP250+BQ250</f>
        <v>0</v>
      </c>
      <c r="BS250" s="35"/>
      <c r="BT250" s="35">
        <f t="shared" ref="BT250:BT253" si="1351">BR250+BS250</f>
        <v>0</v>
      </c>
      <c r="BU250" s="35"/>
      <c r="BV250" s="35">
        <f t="shared" ref="BV250:BV253" si="1352">BT250+BU250</f>
        <v>0</v>
      </c>
      <c r="BW250" s="46"/>
      <c r="BX250" s="35">
        <f t="shared" ref="BX250:BX253" si="1353">BV250+BW250</f>
        <v>0</v>
      </c>
      <c r="BY250" s="39" t="s">
        <v>326</v>
      </c>
      <c r="BZ250" s="23" t="s">
        <v>50</v>
      </c>
      <c r="CA250" s="11"/>
    </row>
    <row r="251" spans="1:79" ht="56.25" x14ac:dyDescent="0.3">
      <c r="A251" s="1" t="s">
        <v>359</v>
      </c>
      <c r="B251" s="59" t="s">
        <v>363</v>
      </c>
      <c r="C251" s="6" t="s">
        <v>32</v>
      </c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78"/>
      <c r="P251" s="35"/>
      <c r="Q251" s="35"/>
      <c r="R251" s="35"/>
      <c r="S251" s="35"/>
      <c r="T251" s="35"/>
      <c r="U251" s="35"/>
      <c r="V251" s="35"/>
      <c r="W251" s="35">
        <v>6146.05</v>
      </c>
      <c r="X251" s="35">
        <f t="shared" si="1331"/>
        <v>6146.05</v>
      </c>
      <c r="Y251" s="35">
        <v>-143.01499999999999</v>
      </c>
      <c r="Z251" s="35">
        <f t="shared" si="1332"/>
        <v>6003.0349999999999</v>
      </c>
      <c r="AA251" s="35"/>
      <c r="AB251" s="35">
        <f t="shared" si="1333"/>
        <v>6003.0349999999999</v>
      </c>
      <c r="AC251" s="35"/>
      <c r="AD251" s="35">
        <f t="shared" si="1334"/>
        <v>6003.0349999999999</v>
      </c>
      <c r="AE251" s="46"/>
      <c r="AF251" s="35">
        <f t="shared" si="1335"/>
        <v>6003.0349999999999</v>
      </c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>
        <f t="shared" si="1340"/>
        <v>0</v>
      </c>
      <c r="AV251" s="35"/>
      <c r="AW251" s="35">
        <f t="shared" si="1341"/>
        <v>0</v>
      </c>
      <c r="AX251" s="35"/>
      <c r="AY251" s="35">
        <f t="shared" si="1342"/>
        <v>0</v>
      </c>
      <c r="AZ251" s="35"/>
      <c r="BA251" s="35">
        <f t="shared" si="1343"/>
        <v>0</v>
      </c>
      <c r="BB251" s="46"/>
      <c r="BC251" s="35">
        <f t="shared" si="1344"/>
        <v>0</v>
      </c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>
        <f t="shared" si="1350"/>
        <v>0</v>
      </c>
      <c r="BS251" s="35"/>
      <c r="BT251" s="35">
        <f t="shared" si="1351"/>
        <v>0</v>
      </c>
      <c r="BU251" s="35"/>
      <c r="BV251" s="35">
        <f t="shared" si="1352"/>
        <v>0</v>
      </c>
      <c r="BW251" s="46"/>
      <c r="BX251" s="35">
        <f t="shared" si="1353"/>
        <v>0</v>
      </c>
      <c r="BY251" s="39" t="s">
        <v>364</v>
      </c>
      <c r="CA251" s="11"/>
    </row>
    <row r="252" spans="1:79" ht="56.25" x14ac:dyDescent="0.3">
      <c r="A252" s="1" t="s">
        <v>379</v>
      </c>
      <c r="B252" s="59" t="s">
        <v>365</v>
      </c>
      <c r="C252" s="6" t="s">
        <v>32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78"/>
      <c r="P252" s="35"/>
      <c r="Q252" s="35"/>
      <c r="R252" s="35"/>
      <c r="S252" s="35"/>
      <c r="T252" s="35"/>
      <c r="U252" s="35"/>
      <c r="V252" s="35"/>
      <c r="W252" s="35">
        <v>1522.6</v>
      </c>
      <c r="X252" s="35">
        <f t="shared" si="1331"/>
        <v>1522.6</v>
      </c>
      <c r="Y252" s="35"/>
      <c r="Z252" s="35">
        <f t="shared" si="1332"/>
        <v>1522.6</v>
      </c>
      <c r="AA252" s="35"/>
      <c r="AB252" s="35">
        <f t="shared" si="1333"/>
        <v>1522.6</v>
      </c>
      <c r="AC252" s="35"/>
      <c r="AD252" s="35">
        <f t="shared" si="1334"/>
        <v>1522.6</v>
      </c>
      <c r="AE252" s="46"/>
      <c r="AF252" s="35">
        <f t="shared" si="1335"/>
        <v>1522.6</v>
      </c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>
        <f t="shared" si="1340"/>
        <v>0</v>
      </c>
      <c r="AV252" s="35"/>
      <c r="AW252" s="35">
        <f t="shared" si="1341"/>
        <v>0</v>
      </c>
      <c r="AX252" s="35"/>
      <c r="AY252" s="35">
        <f t="shared" si="1342"/>
        <v>0</v>
      </c>
      <c r="AZ252" s="35"/>
      <c r="BA252" s="35">
        <f t="shared" si="1343"/>
        <v>0</v>
      </c>
      <c r="BB252" s="46"/>
      <c r="BC252" s="35">
        <f t="shared" si="1344"/>
        <v>0</v>
      </c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>
        <f t="shared" si="1350"/>
        <v>0</v>
      </c>
      <c r="BS252" s="35"/>
      <c r="BT252" s="35">
        <f t="shared" si="1351"/>
        <v>0</v>
      </c>
      <c r="BU252" s="35"/>
      <c r="BV252" s="35">
        <f t="shared" si="1352"/>
        <v>0</v>
      </c>
      <c r="BW252" s="46"/>
      <c r="BX252" s="35">
        <f t="shared" si="1353"/>
        <v>0</v>
      </c>
      <c r="BY252" s="39" t="s">
        <v>366</v>
      </c>
      <c r="CA252" s="11"/>
    </row>
    <row r="253" spans="1:79" x14ac:dyDescent="0.3">
      <c r="A253" s="62"/>
      <c r="B253" s="59" t="s">
        <v>8</v>
      </c>
      <c r="C253" s="59"/>
      <c r="D253" s="37">
        <f>D15+D87+D134+D157+D213+D217+D234</f>
        <v>5390307.2000000002</v>
      </c>
      <c r="E253" s="37">
        <f>E15+E87+E134+E157+E213+E217+E234</f>
        <v>-8893.5129999999263</v>
      </c>
      <c r="F253" s="37">
        <f t="shared" si="945"/>
        <v>5381413.6869999999</v>
      </c>
      <c r="G253" s="37">
        <f>G15+G87+G134+G157+G213+G217+G234+G249</f>
        <v>343377.679</v>
      </c>
      <c r="H253" s="37">
        <f t="shared" si="1288"/>
        <v>5724791.3660000004</v>
      </c>
      <c r="I253" s="37">
        <f>I15+I87+I134+I157+I213+I217+I234+I249</f>
        <v>4.5474735088646412E-13</v>
      </c>
      <c r="J253" s="37">
        <f t="shared" si="1324"/>
        <v>5724791.3660000004</v>
      </c>
      <c r="K253" s="37">
        <f>K15+K87+K134+K157+K213+K217+K234+K249</f>
        <v>-8668.4629999999997</v>
      </c>
      <c r="L253" s="37">
        <f t="shared" si="1325"/>
        <v>5716122.9029999999</v>
      </c>
      <c r="M253" s="37">
        <f>M15+M87+M134+M157+M213+M217+M234+M249</f>
        <v>0</v>
      </c>
      <c r="N253" s="37">
        <f t="shared" si="1326"/>
        <v>5716122.9029999999</v>
      </c>
      <c r="O253" s="37">
        <f>O15+O87+O134+O157+O213+O217+O234+O249</f>
        <v>275299.42099999997</v>
      </c>
      <c r="P253" s="37">
        <f t="shared" si="1327"/>
        <v>5991422.324</v>
      </c>
      <c r="Q253" s="37">
        <f>Q15+Q87+Q134+Q157+Q213+Q217+Q234+Q249</f>
        <v>1175.914</v>
      </c>
      <c r="R253" s="37">
        <f t="shared" si="1328"/>
        <v>5992598.2379999999</v>
      </c>
      <c r="S253" s="37">
        <f>S15+S87+S134+S157+S213+S217+S234+S249</f>
        <v>-3272.2430000000031</v>
      </c>
      <c r="T253" s="37">
        <f t="shared" si="1329"/>
        <v>5989325.9950000001</v>
      </c>
      <c r="U253" s="37">
        <f>U15+U87+U134+U157+U213+U217+U234+U249</f>
        <v>202.001</v>
      </c>
      <c r="V253" s="37">
        <f t="shared" si="1330"/>
        <v>5989527.9960000003</v>
      </c>
      <c r="W253" s="37">
        <f>W15+W87+W134+W157+W213+W217+W234+W249+W211</f>
        <v>-287070.05799999996</v>
      </c>
      <c r="X253" s="37">
        <f t="shared" si="1331"/>
        <v>5702457.9380000001</v>
      </c>
      <c r="Y253" s="37">
        <f>Y15+Y87+Y134+Y157+Y213+Y217+Y234+Y249+Y211</f>
        <v>-23563.555</v>
      </c>
      <c r="Z253" s="37">
        <f t="shared" si="1332"/>
        <v>5678894.3830000004</v>
      </c>
      <c r="AA253" s="37">
        <f>AA15+AA87+AA134+AA157+AA213+AA217+AA234+AA249+AA211</f>
        <v>-111608.895</v>
      </c>
      <c r="AB253" s="37">
        <f t="shared" si="1333"/>
        <v>5567285.4880000008</v>
      </c>
      <c r="AC253" s="35">
        <f>AC15+AC87+AC134+AC157+AC213+AC217+AC234+AC249+AC211</f>
        <v>2278.2349999999992</v>
      </c>
      <c r="AD253" s="37">
        <f t="shared" si="1334"/>
        <v>5569563.7230000012</v>
      </c>
      <c r="AE253" s="37">
        <f>AE15+AE87+AE134+AE157+AE213+AE217+AE234+AE249+AE211</f>
        <v>-3681.4799999999814</v>
      </c>
      <c r="AF253" s="35">
        <f t="shared" si="1335"/>
        <v>5565882.2430000007</v>
      </c>
      <c r="AG253" s="37">
        <f>AG15+AG87+AG134+AG157+AG213+AG217+AG234</f>
        <v>9388941.6999999993</v>
      </c>
      <c r="AH253" s="37">
        <f>AH15+AH87+AH134+AH157+AH213+AH217+AH234</f>
        <v>583481.68999999994</v>
      </c>
      <c r="AI253" s="37">
        <f t="shared" si="959"/>
        <v>9972423.3899999987</v>
      </c>
      <c r="AJ253" s="37">
        <f>AJ15+AJ87+AJ134+AJ157+AJ213+AJ217+AJ234+AJ249</f>
        <v>106538.943</v>
      </c>
      <c r="AK253" s="37">
        <f t="shared" si="1301"/>
        <v>10078962.332999999</v>
      </c>
      <c r="AL253" s="37">
        <f>AL15+AL87+AL134+AL157+AL213+AL217+AL234+AL249</f>
        <v>0</v>
      </c>
      <c r="AM253" s="37">
        <f t="shared" si="1336"/>
        <v>10078962.332999999</v>
      </c>
      <c r="AN253" s="37">
        <f>AN15+AN87+AN134+AN157+AN213+AN217+AN234+AN249</f>
        <v>0</v>
      </c>
      <c r="AO253" s="37">
        <f t="shared" si="1337"/>
        <v>10078962.332999999</v>
      </c>
      <c r="AP253" s="37">
        <f>AP15+AP87+AP134+AP157+AP213+AP217+AP234+AP249</f>
        <v>-220884.68000000002</v>
      </c>
      <c r="AQ253" s="37">
        <f t="shared" si="1338"/>
        <v>9858077.652999999</v>
      </c>
      <c r="AR253" s="37">
        <f>AR15+AR87+AR134+AR157+AR213+AR217+AR234+AR249</f>
        <v>-186318.69099999999</v>
      </c>
      <c r="AS253" s="37">
        <f t="shared" si="1339"/>
        <v>9671758.9619999994</v>
      </c>
      <c r="AT253" s="37">
        <f>AT15+AT87+AT134+AT157+AT213+AT217+AT234+AT249+AT211</f>
        <v>104517.359</v>
      </c>
      <c r="AU253" s="37">
        <f t="shared" si="1340"/>
        <v>9776276.3209999986</v>
      </c>
      <c r="AV253" s="37">
        <f>AV15+AV87+AV134+AV157+AV213+AV217+AV234+AV249+AV211</f>
        <v>19203.5</v>
      </c>
      <c r="AW253" s="37">
        <f t="shared" si="1341"/>
        <v>9795479.8209999986</v>
      </c>
      <c r="AX253" s="35">
        <f>AX15+AX87+AX134+AX157+AX213+AX217+AX234+AX249+AX211</f>
        <v>-48246.029999999941</v>
      </c>
      <c r="AY253" s="37">
        <f t="shared" si="1342"/>
        <v>9747233.7909999993</v>
      </c>
      <c r="AZ253" s="35">
        <f>AZ15+AZ87+AZ134+AZ157+AZ213+AZ217+AZ234+AZ249+AZ211</f>
        <v>39236.14499999999</v>
      </c>
      <c r="BA253" s="37">
        <f t="shared" si="1343"/>
        <v>9786469.9359999988</v>
      </c>
      <c r="BB253" s="37">
        <f>BB15+BB87+BB134+BB157+BB213+BB217+BB234+BB249+BB211</f>
        <v>73997.462000000058</v>
      </c>
      <c r="BC253" s="35">
        <f t="shared" si="1344"/>
        <v>9860467.3979999982</v>
      </c>
      <c r="BD253" s="37">
        <f>BD15+BD87+BD134+BD157+BD213+BD217+BD234</f>
        <v>4222513.8000000007</v>
      </c>
      <c r="BE253" s="37">
        <f>BE15+BE87+BE134+BE157+BE213+BE217+BE234</f>
        <v>50756.650000000023</v>
      </c>
      <c r="BF253" s="37">
        <f t="shared" si="970"/>
        <v>4273270.4500000011</v>
      </c>
      <c r="BG253" s="37">
        <f>BG15+BG87+BG134+BG157+BG213+BG217+BG234+BG249</f>
        <v>130724.838</v>
      </c>
      <c r="BH253" s="37">
        <f t="shared" si="1311"/>
        <v>4403995.2880000016</v>
      </c>
      <c r="BI253" s="37">
        <f>BI15+BI87+BI134+BI157+BI213+BI217+BI234+BI249</f>
        <v>0</v>
      </c>
      <c r="BJ253" s="37">
        <f t="shared" si="1346"/>
        <v>4403995.2880000016</v>
      </c>
      <c r="BK253" s="37">
        <f>BK15+BK87+BK134+BK157+BK213+BK217+BK234+BK249</f>
        <v>0</v>
      </c>
      <c r="BL253" s="37">
        <f t="shared" si="1347"/>
        <v>4403995.2880000016</v>
      </c>
      <c r="BM253" s="37">
        <f>BM15+BM87+BM134+BM157+BM213+BM217+BM234+BM249</f>
        <v>124349.08899999998</v>
      </c>
      <c r="BN253" s="37">
        <f t="shared" si="1348"/>
        <v>4528344.3770000013</v>
      </c>
      <c r="BO253" s="37">
        <f>BO15+BO87+BO134+BO157+BO213+BO217+BO234+BO249</f>
        <v>-103801.60000000001</v>
      </c>
      <c r="BP253" s="37">
        <f t="shared" si="1349"/>
        <v>4424542.7770000016</v>
      </c>
      <c r="BQ253" s="37">
        <f>BQ15+BQ87+BQ134+BQ157+BQ213+BQ217+BQ234+BQ249+BQ211</f>
        <v>150338.503</v>
      </c>
      <c r="BR253" s="37">
        <f t="shared" si="1350"/>
        <v>4574881.2800000012</v>
      </c>
      <c r="BS253" s="35">
        <f>BS15+BS87+BS134+BS157+BS213+BS217+BS234+BS249+BS211</f>
        <v>-7736.1820000000007</v>
      </c>
      <c r="BT253" s="37">
        <f t="shared" si="1351"/>
        <v>4567145.0980000012</v>
      </c>
      <c r="BU253" s="35">
        <f>BU15+BU87+BU134+BU157+BU213+BU217+BU234+BU249+BU211</f>
        <v>66804.800000000047</v>
      </c>
      <c r="BV253" s="37">
        <f t="shared" si="1352"/>
        <v>4633949.898000001</v>
      </c>
      <c r="BW253" s="37">
        <f>BW15+BW87+BW134+BW157+BW213+BW217+BW234+BW249+BW211</f>
        <v>0</v>
      </c>
      <c r="BX253" s="35">
        <f t="shared" si="1353"/>
        <v>4633949.898000001</v>
      </c>
      <c r="BY253" s="31"/>
      <c r="BZ253" s="24"/>
      <c r="CA253" s="11"/>
    </row>
    <row r="254" spans="1:79" x14ac:dyDescent="0.3">
      <c r="A254" s="62"/>
      <c r="B254" s="105" t="s">
        <v>9</v>
      </c>
      <c r="C254" s="61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78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46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46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46"/>
      <c r="BX254" s="35"/>
      <c r="BY254" s="29"/>
      <c r="CA254" s="11"/>
    </row>
    <row r="255" spans="1:79" x14ac:dyDescent="0.3">
      <c r="A255" s="62"/>
      <c r="B255" s="105" t="s">
        <v>20</v>
      </c>
      <c r="C255" s="63"/>
      <c r="D255" s="35">
        <f>D160</f>
        <v>621346</v>
      </c>
      <c r="E255" s="35">
        <f>E160</f>
        <v>0</v>
      </c>
      <c r="F255" s="35">
        <f t="shared" si="945"/>
        <v>621346</v>
      </c>
      <c r="G255" s="35">
        <f>G160</f>
        <v>0</v>
      </c>
      <c r="H255" s="35">
        <f t="shared" ref="H255:H258" si="1354">F255+G255</f>
        <v>621346</v>
      </c>
      <c r="I255" s="35">
        <f>I160</f>
        <v>0</v>
      </c>
      <c r="J255" s="35">
        <f t="shared" ref="J255:J258" si="1355">H255+I255</f>
        <v>621346</v>
      </c>
      <c r="K255" s="35">
        <f>K160</f>
        <v>0</v>
      </c>
      <c r="L255" s="35">
        <f t="shared" ref="L255:L258" si="1356">J255+K255</f>
        <v>621346</v>
      </c>
      <c r="M255" s="35">
        <f>M160</f>
        <v>0</v>
      </c>
      <c r="N255" s="35">
        <f t="shared" ref="N255:N258" si="1357">L255+M255</f>
        <v>621346</v>
      </c>
      <c r="O255" s="78">
        <f>O160</f>
        <v>0</v>
      </c>
      <c r="P255" s="35">
        <f t="shared" ref="P255:P258" si="1358">N255+O255</f>
        <v>621346</v>
      </c>
      <c r="Q255" s="35">
        <f>Q160</f>
        <v>0</v>
      </c>
      <c r="R255" s="35">
        <f t="shared" ref="R255:R258" si="1359">P255+Q255</f>
        <v>621346</v>
      </c>
      <c r="S255" s="35">
        <f>S160</f>
        <v>0</v>
      </c>
      <c r="T255" s="35">
        <f t="shared" ref="T255:T258" si="1360">R255+S255</f>
        <v>621346</v>
      </c>
      <c r="U255" s="35">
        <f>U160</f>
        <v>0</v>
      </c>
      <c r="V255" s="35">
        <f t="shared" ref="V255:V258" si="1361">T255+U255</f>
        <v>621346</v>
      </c>
      <c r="W255" s="35">
        <f>W160</f>
        <v>-213603.4</v>
      </c>
      <c r="X255" s="35">
        <f t="shared" ref="X255:X258" si="1362">V255+W255</f>
        <v>407742.6</v>
      </c>
      <c r="Y255" s="35">
        <f>Y160</f>
        <v>0</v>
      </c>
      <c r="Z255" s="35">
        <f t="shared" ref="Z255:Z258" si="1363">X255+Y255</f>
        <v>407742.6</v>
      </c>
      <c r="AA255" s="35">
        <f>AA160</f>
        <v>0</v>
      </c>
      <c r="AB255" s="35">
        <f t="shared" ref="AB255:AB259" si="1364">Z255+AA255</f>
        <v>407742.6</v>
      </c>
      <c r="AC255" s="35">
        <f>AC160</f>
        <v>0</v>
      </c>
      <c r="AD255" s="35">
        <f t="shared" ref="AD255:AD259" si="1365">AB255+AC255</f>
        <v>407742.6</v>
      </c>
      <c r="AE255" s="46">
        <f>AE160</f>
        <v>0</v>
      </c>
      <c r="AF255" s="35">
        <f t="shared" ref="AF255:AF259" si="1366">AD255+AE255</f>
        <v>407742.6</v>
      </c>
      <c r="AG255" s="35">
        <f>AG160</f>
        <v>525000</v>
      </c>
      <c r="AH255" s="35">
        <f>AH160</f>
        <v>0</v>
      </c>
      <c r="AI255" s="35">
        <f t="shared" si="959"/>
        <v>525000</v>
      </c>
      <c r="AJ255" s="35">
        <f>AJ160</f>
        <v>0</v>
      </c>
      <c r="AK255" s="35">
        <f t="shared" ref="AK255:AK258" si="1367">AI255+AJ255</f>
        <v>525000</v>
      </c>
      <c r="AL255" s="35">
        <f>AL160</f>
        <v>0</v>
      </c>
      <c r="AM255" s="35">
        <f t="shared" ref="AM255:AM258" si="1368">AK255+AL255</f>
        <v>525000</v>
      </c>
      <c r="AN255" s="35">
        <f>AN160</f>
        <v>0</v>
      </c>
      <c r="AO255" s="35">
        <f t="shared" ref="AO255:AO258" si="1369">AM255+AN255</f>
        <v>525000</v>
      </c>
      <c r="AP255" s="35">
        <f>AP160</f>
        <v>0</v>
      </c>
      <c r="AQ255" s="35">
        <f t="shared" ref="AQ255:AQ258" si="1370">AO255+AP255</f>
        <v>525000</v>
      </c>
      <c r="AR255" s="35">
        <f>AR160</f>
        <v>0</v>
      </c>
      <c r="AS255" s="35">
        <f t="shared" ref="AS255:AS258" si="1371">AQ255+AR255</f>
        <v>525000</v>
      </c>
      <c r="AT255" s="35">
        <f>AT160</f>
        <v>88311.4</v>
      </c>
      <c r="AU255" s="35">
        <f t="shared" ref="AU255:AU258" si="1372">AS255+AT255</f>
        <v>613311.4</v>
      </c>
      <c r="AV255" s="35">
        <f>AV160</f>
        <v>0</v>
      </c>
      <c r="AW255" s="35">
        <f t="shared" ref="AW255:AW258" si="1373">AU255+AV255</f>
        <v>613311.4</v>
      </c>
      <c r="AX255" s="35">
        <f>AX160</f>
        <v>0</v>
      </c>
      <c r="AY255" s="35">
        <f t="shared" ref="AY255:AY259" si="1374">AW255+AX255</f>
        <v>613311.4</v>
      </c>
      <c r="AZ255" s="35">
        <f>AZ160</f>
        <v>0</v>
      </c>
      <c r="BA255" s="35">
        <f t="shared" ref="BA255:BA259" si="1375">AY255+AZ255</f>
        <v>613311.4</v>
      </c>
      <c r="BB255" s="46">
        <f>BB160</f>
        <v>0</v>
      </c>
      <c r="BC255" s="35">
        <f t="shared" ref="BC255:BC259" si="1376">BA255+BB255</f>
        <v>613311.4</v>
      </c>
      <c r="BD255" s="35">
        <f>BD160</f>
        <v>1125000</v>
      </c>
      <c r="BE255" s="35">
        <f>BE160</f>
        <v>0</v>
      </c>
      <c r="BF255" s="35">
        <f t="shared" si="970"/>
        <v>1125000</v>
      </c>
      <c r="BG255" s="35">
        <f>BG160</f>
        <v>0</v>
      </c>
      <c r="BH255" s="35">
        <f t="shared" ref="BH255:BH258" si="1377">BF255+BG255</f>
        <v>1125000</v>
      </c>
      <c r="BI255" s="35">
        <f>BI160</f>
        <v>0</v>
      </c>
      <c r="BJ255" s="35">
        <f t="shared" ref="BJ255:BJ258" si="1378">BH255+BI255</f>
        <v>1125000</v>
      </c>
      <c r="BK255" s="35">
        <f>BK160</f>
        <v>0</v>
      </c>
      <c r="BL255" s="35">
        <f t="shared" ref="BL255:BL258" si="1379">BJ255+BK255</f>
        <v>1125000</v>
      </c>
      <c r="BM255" s="35">
        <f>BM160</f>
        <v>0</v>
      </c>
      <c r="BN255" s="35">
        <f t="shared" ref="BN255:BN258" si="1380">BL255+BM255</f>
        <v>1125000</v>
      </c>
      <c r="BO255" s="35">
        <f>BO160</f>
        <v>0</v>
      </c>
      <c r="BP255" s="35">
        <f t="shared" ref="BP255:BP258" si="1381">BN255+BO255</f>
        <v>1125000</v>
      </c>
      <c r="BQ255" s="35">
        <f>BQ160</f>
        <v>-2.9103830456733704E-11</v>
      </c>
      <c r="BR255" s="35">
        <f t="shared" ref="BR255:BR258" si="1382">BP255+BQ255</f>
        <v>1125000</v>
      </c>
      <c r="BS255" s="35">
        <f>BS160</f>
        <v>0</v>
      </c>
      <c r="BT255" s="35">
        <f t="shared" ref="BT255:BT259" si="1383">BR255+BS255</f>
        <v>1125000</v>
      </c>
      <c r="BU255" s="35">
        <f>BU160</f>
        <v>0</v>
      </c>
      <c r="BV255" s="35">
        <f t="shared" ref="BV255:BV259" si="1384">BT255+BU255</f>
        <v>1125000</v>
      </c>
      <c r="BW255" s="46">
        <f>BW160</f>
        <v>0</v>
      </c>
      <c r="BX255" s="35">
        <f t="shared" ref="BX255:BX259" si="1385">BV255+BW255</f>
        <v>1125000</v>
      </c>
      <c r="BY255" s="29"/>
      <c r="CA255" s="11"/>
    </row>
    <row r="256" spans="1:79" x14ac:dyDescent="0.3">
      <c r="A256" s="62"/>
      <c r="B256" s="105" t="s">
        <v>12</v>
      </c>
      <c r="C256" s="63"/>
      <c r="D256" s="35">
        <f>D18+D90+D137+D220</f>
        <v>449555.10000000003</v>
      </c>
      <c r="E256" s="35">
        <f>E18+E90+E137+E220</f>
        <v>-66895.599999999991</v>
      </c>
      <c r="F256" s="35">
        <f t="shared" si="945"/>
        <v>382659.50000000006</v>
      </c>
      <c r="G256" s="35">
        <f>G18+G90+G137+G220</f>
        <v>0</v>
      </c>
      <c r="H256" s="35">
        <f t="shared" si="1354"/>
        <v>382659.50000000006</v>
      </c>
      <c r="I256" s="35">
        <f>I18+I90+I137+I220</f>
        <v>0</v>
      </c>
      <c r="J256" s="35">
        <f t="shared" si="1355"/>
        <v>382659.50000000006</v>
      </c>
      <c r="K256" s="35">
        <f>K18+K90+K137+K220</f>
        <v>0</v>
      </c>
      <c r="L256" s="35">
        <f t="shared" si="1356"/>
        <v>382659.50000000006</v>
      </c>
      <c r="M256" s="35">
        <f>M18+M90+M137+M220</f>
        <v>0</v>
      </c>
      <c r="N256" s="35">
        <f t="shared" si="1357"/>
        <v>382659.50000000006</v>
      </c>
      <c r="O256" s="78">
        <f>O18+O90+O137+O220</f>
        <v>1056.8</v>
      </c>
      <c r="P256" s="35">
        <f t="shared" si="1358"/>
        <v>383716.30000000005</v>
      </c>
      <c r="Q256" s="35">
        <f>Q18+Q90+Q137+Q220</f>
        <v>0</v>
      </c>
      <c r="R256" s="35">
        <f t="shared" si="1359"/>
        <v>383716.30000000005</v>
      </c>
      <c r="S256" s="35">
        <f>S18+S90+S137+S220</f>
        <v>0</v>
      </c>
      <c r="T256" s="35">
        <f t="shared" si="1360"/>
        <v>383716.30000000005</v>
      </c>
      <c r="U256" s="35">
        <f>U18+U90+U137+U220</f>
        <v>0</v>
      </c>
      <c r="V256" s="35">
        <f t="shared" si="1361"/>
        <v>383716.30000000005</v>
      </c>
      <c r="W256" s="35">
        <f>W18+W90+W137+W220</f>
        <v>0</v>
      </c>
      <c r="X256" s="35">
        <f t="shared" si="1362"/>
        <v>383716.30000000005</v>
      </c>
      <c r="Y256" s="35">
        <f>Y18+Y90+Y137+Y220</f>
        <v>0</v>
      </c>
      <c r="Z256" s="35">
        <f t="shared" si="1363"/>
        <v>383716.30000000005</v>
      </c>
      <c r="AA256" s="35">
        <f>AA18+AA90+AA137+AA220</f>
        <v>0</v>
      </c>
      <c r="AB256" s="35">
        <f t="shared" si="1364"/>
        <v>383716.30000000005</v>
      </c>
      <c r="AC256" s="35">
        <f>AC18+AC90+AC137+AC220</f>
        <v>0</v>
      </c>
      <c r="AD256" s="35">
        <f t="shared" si="1365"/>
        <v>383716.30000000005</v>
      </c>
      <c r="AE256" s="46">
        <f>AE18+AE90+AE137+AE220</f>
        <v>0</v>
      </c>
      <c r="AF256" s="35">
        <f t="shared" si="1366"/>
        <v>383716.30000000005</v>
      </c>
      <c r="AG256" s="35">
        <f>AG18+AG90+AG137+AG220</f>
        <v>283053.8</v>
      </c>
      <c r="AH256" s="35">
        <f>AH18+AH90+AH137+AH220</f>
        <v>50521.599999999999</v>
      </c>
      <c r="AI256" s="35">
        <f t="shared" si="959"/>
        <v>333575.39999999997</v>
      </c>
      <c r="AJ256" s="35">
        <f>AJ18+AJ90+AJ137+AJ220</f>
        <v>0</v>
      </c>
      <c r="AK256" s="35">
        <f t="shared" si="1367"/>
        <v>333575.39999999997</v>
      </c>
      <c r="AL256" s="35">
        <f>AL18+AL90+AL137+AL220</f>
        <v>0</v>
      </c>
      <c r="AM256" s="35">
        <f t="shared" si="1368"/>
        <v>333575.39999999997</v>
      </c>
      <c r="AN256" s="35">
        <f>AN18+AN90+AN137+AN220</f>
        <v>0</v>
      </c>
      <c r="AO256" s="35">
        <f t="shared" si="1369"/>
        <v>333575.39999999997</v>
      </c>
      <c r="AP256" s="35">
        <f>AP18+AP90+AP137+AP220</f>
        <v>-75909.899000000005</v>
      </c>
      <c r="AQ256" s="35">
        <f t="shared" si="1370"/>
        <v>257665.50099999996</v>
      </c>
      <c r="AR256" s="35">
        <f>AR18+AR90+AR137+AR220</f>
        <v>0</v>
      </c>
      <c r="AS256" s="35">
        <f t="shared" si="1371"/>
        <v>257665.50099999996</v>
      </c>
      <c r="AT256" s="35">
        <f>AT18+AT90+AT137+AT220</f>
        <v>0</v>
      </c>
      <c r="AU256" s="35">
        <f t="shared" si="1372"/>
        <v>257665.50099999996</v>
      </c>
      <c r="AV256" s="35">
        <f>AV18+AV90+AV137+AV220</f>
        <v>0</v>
      </c>
      <c r="AW256" s="35">
        <f t="shared" si="1373"/>
        <v>257665.50099999996</v>
      </c>
      <c r="AX256" s="35">
        <f>AX18+AX90+AX137+AX220</f>
        <v>0</v>
      </c>
      <c r="AY256" s="35">
        <f t="shared" si="1374"/>
        <v>257665.50099999996</v>
      </c>
      <c r="AZ256" s="35">
        <f>AZ18+AZ90+AZ137+AZ220</f>
        <v>0</v>
      </c>
      <c r="BA256" s="35">
        <f t="shared" si="1375"/>
        <v>257665.50099999996</v>
      </c>
      <c r="BB256" s="46">
        <f>BB18+BB90+BB137+BB220</f>
        <v>0</v>
      </c>
      <c r="BC256" s="35">
        <f t="shared" si="1376"/>
        <v>257665.50099999996</v>
      </c>
      <c r="BD256" s="35">
        <f>BD18+BD90+BD137+BD220</f>
        <v>368128.70000000007</v>
      </c>
      <c r="BE256" s="35">
        <f>BE18+BE90+BE137+BE220</f>
        <v>0</v>
      </c>
      <c r="BF256" s="35">
        <f t="shared" si="970"/>
        <v>368128.70000000007</v>
      </c>
      <c r="BG256" s="35">
        <f>BG18+BG90+BG137+BG220</f>
        <v>0</v>
      </c>
      <c r="BH256" s="35">
        <f t="shared" si="1377"/>
        <v>368128.70000000007</v>
      </c>
      <c r="BI256" s="35">
        <f>BI18+BI90+BI137+BI220</f>
        <v>0</v>
      </c>
      <c r="BJ256" s="35">
        <f t="shared" si="1378"/>
        <v>368128.70000000007</v>
      </c>
      <c r="BK256" s="35">
        <f>BK18+BK90+BK137+BK220</f>
        <v>0</v>
      </c>
      <c r="BL256" s="35">
        <f t="shared" si="1379"/>
        <v>368128.70000000007</v>
      </c>
      <c r="BM256" s="35">
        <f>BM18+BM90+BM137+BM220</f>
        <v>50423.485999999997</v>
      </c>
      <c r="BN256" s="35">
        <f t="shared" si="1380"/>
        <v>418552.18600000005</v>
      </c>
      <c r="BO256" s="35">
        <f>BO18+BO90+BO137+BO220</f>
        <v>0</v>
      </c>
      <c r="BP256" s="35">
        <f t="shared" si="1381"/>
        <v>418552.18600000005</v>
      </c>
      <c r="BQ256" s="35">
        <f>BQ18+BQ90+BQ137+BQ220</f>
        <v>0</v>
      </c>
      <c r="BR256" s="35">
        <f t="shared" si="1382"/>
        <v>418552.18600000005</v>
      </c>
      <c r="BS256" s="35">
        <f>BS18+BS90+BS137+BS220</f>
        <v>0</v>
      </c>
      <c r="BT256" s="35">
        <f t="shared" si="1383"/>
        <v>418552.18600000005</v>
      </c>
      <c r="BU256" s="35">
        <f>BU18+BU90+BU137+BU220</f>
        <v>0</v>
      </c>
      <c r="BV256" s="35">
        <f t="shared" si="1384"/>
        <v>418552.18600000005</v>
      </c>
      <c r="BW256" s="46">
        <f>BW18+BW90+BW137+BW220</f>
        <v>0</v>
      </c>
      <c r="BX256" s="35">
        <f t="shared" si="1385"/>
        <v>418552.18600000005</v>
      </c>
      <c r="BY256" s="29"/>
      <c r="CA256" s="11"/>
    </row>
    <row r="257" spans="1:79" x14ac:dyDescent="0.3">
      <c r="A257" s="62"/>
      <c r="B257" s="105" t="s">
        <v>19</v>
      </c>
      <c r="C257" s="63"/>
      <c r="D257" s="35">
        <f>D19+D91</f>
        <v>562558.19999999995</v>
      </c>
      <c r="E257" s="35">
        <f>E19+E91</f>
        <v>129888.70000000001</v>
      </c>
      <c r="F257" s="35">
        <f t="shared" si="945"/>
        <v>692446.89999999991</v>
      </c>
      <c r="G257" s="35">
        <f>G19+G91</f>
        <v>0</v>
      </c>
      <c r="H257" s="35">
        <f t="shared" si="1354"/>
        <v>692446.89999999991</v>
      </c>
      <c r="I257" s="35">
        <f>I19+I91</f>
        <v>0</v>
      </c>
      <c r="J257" s="35">
        <f t="shared" si="1355"/>
        <v>692446.89999999991</v>
      </c>
      <c r="K257" s="35">
        <f>K19+K91+K161</f>
        <v>0</v>
      </c>
      <c r="L257" s="35">
        <f t="shared" si="1356"/>
        <v>692446.89999999991</v>
      </c>
      <c r="M257" s="35">
        <f>M19+M91+M161</f>
        <v>0</v>
      </c>
      <c r="N257" s="35">
        <f t="shared" si="1357"/>
        <v>692446.89999999991</v>
      </c>
      <c r="O257" s="78">
        <f>O19+O91+O161</f>
        <v>256500</v>
      </c>
      <c r="P257" s="35">
        <f t="shared" si="1358"/>
        <v>948946.89999999991</v>
      </c>
      <c r="Q257" s="35">
        <f>Q19+Q91+Q161</f>
        <v>0</v>
      </c>
      <c r="R257" s="35">
        <f t="shared" si="1359"/>
        <v>948946.89999999991</v>
      </c>
      <c r="S257" s="35">
        <f>S19+S91+S161</f>
        <v>0</v>
      </c>
      <c r="T257" s="35">
        <f t="shared" si="1360"/>
        <v>948946.89999999991</v>
      </c>
      <c r="U257" s="35">
        <f>U19+U91+U161</f>
        <v>0</v>
      </c>
      <c r="V257" s="35">
        <f t="shared" si="1361"/>
        <v>948946.89999999991</v>
      </c>
      <c r="W257" s="35">
        <f>W19+W91+W161</f>
        <v>0</v>
      </c>
      <c r="X257" s="35">
        <f t="shared" si="1362"/>
        <v>948946.89999999991</v>
      </c>
      <c r="Y257" s="35">
        <f>Y19+Y91+Y161</f>
        <v>0</v>
      </c>
      <c r="Z257" s="35">
        <f t="shared" si="1363"/>
        <v>948946.89999999991</v>
      </c>
      <c r="AA257" s="35">
        <f>AA19+AA91+AA161</f>
        <v>0</v>
      </c>
      <c r="AB257" s="35">
        <f t="shared" si="1364"/>
        <v>948946.89999999991</v>
      </c>
      <c r="AC257" s="35">
        <f>AC19+AC91+AC161</f>
        <v>0</v>
      </c>
      <c r="AD257" s="35">
        <f t="shared" si="1365"/>
        <v>948946.89999999991</v>
      </c>
      <c r="AE257" s="46">
        <f>AE19+AE91+AE161</f>
        <v>0</v>
      </c>
      <c r="AF257" s="35">
        <f t="shared" si="1366"/>
        <v>948946.89999999991</v>
      </c>
      <c r="AG257" s="35">
        <f>AG19+AG91</f>
        <v>103845.8</v>
      </c>
      <c r="AH257" s="35">
        <f>AH19+AH91</f>
        <v>959911</v>
      </c>
      <c r="AI257" s="35">
        <f t="shared" si="959"/>
        <v>1063756.8</v>
      </c>
      <c r="AJ257" s="35">
        <f>AJ19+AJ91</f>
        <v>0</v>
      </c>
      <c r="AK257" s="35">
        <f t="shared" si="1367"/>
        <v>1063756.8</v>
      </c>
      <c r="AL257" s="35">
        <f>AL19+AL91</f>
        <v>0</v>
      </c>
      <c r="AM257" s="35">
        <f t="shared" si="1368"/>
        <v>1063756.8</v>
      </c>
      <c r="AN257" s="35">
        <f>AN19+AN91+AN161</f>
        <v>0</v>
      </c>
      <c r="AO257" s="35">
        <f t="shared" si="1369"/>
        <v>1063756.8</v>
      </c>
      <c r="AP257" s="35">
        <f>AP19+AP91+AP161</f>
        <v>0</v>
      </c>
      <c r="AQ257" s="35">
        <f t="shared" si="1370"/>
        <v>1063756.8</v>
      </c>
      <c r="AR257" s="35">
        <f>AR19+AR91+AR161</f>
        <v>0</v>
      </c>
      <c r="AS257" s="35">
        <f t="shared" si="1371"/>
        <v>1063756.8</v>
      </c>
      <c r="AT257" s="35">
        <f>AT19+AT91+AT161</f>
        <v>0</v>
      </c>
      <c r="AU257" s="35">
        <f t="shared" si="1372"/>
        <v>1063756.8</v>
      </c>
      <c r="AV257" s="35">
        <f>AV19+AV91+AV161</f>
        <v>0</v>
      </c>
      <c r="AW257" s="35">
        <f t="shared" si="1373"/>
        <v>1063756.8</v>
      </c>
      <c r="AX257" s="35">
        <f>AX19+AX91+AX161</f>
        <v>0</v>
      </c>
      <c r="AY257" s="35">
        <f t="shared" si="1374"/>
        <v>1063756.8</v>
      </c>
      <c r="AZ257" s="35">
        <f>AZ19+AZ91+AZ161</f>
        <v>0</v>
      </c>
      <c r="BA257" s="35">
        <f t="shared" si="1375"/>
        <v>1063756.8</v>
      </c>
      <c r="BB257" s="46">
        <f>BB19+BB91+BB161</f>
        <v>0</v>
      </c>
      <c r="BC257" s="35">
        <f t="shared" si="1376"/>
        <v>1063756.8</v>
      </c>
      <c r="BD257" s="35">
        <f>BD19+BD91</f>
        <v>99252.7</v>
      </c>
      <c r="BE257" s="35">
        <f>BE19+BE91</f>
        <v>0</v>
      </c>
      <c r="BF257" s="35">
        <f t="shared" si="970"/>
        <v>99252.7</v>
      </c>
      <c r="BG257" s="35">
        <f>BG19+BG91</f>
        <v>0</v>
      </c>
      <c r="BH257" s="35">
        <f t="shared" si="1377"/>
        <v>99252.7</v>
      </c>
      <c r="BI257" s="35">
        <f>BI19+BI91</f>
        <v>0</v>
      </c>
      <c r="BJ257" s="35">
        <f t="shared" si="1378"/>
        <v>99252.7</v>
      </c>
      <c r="BK257" s="35">
        <f>BK19+BK91+BK161</f>
        <v>0</v>
      </c>
      <c r="BL257" s="35">
        <f t="shared" si="1379"/>
        <v>99252.7</v>
      </c>
      <c r="BM257" s="35">
        <f>BM19+BM91+BM161</f>
        <v>0</v>
      </c>
      <c r="BN257" s="35">
        <f t="shared" si="1380"/>
        <v>99252.7</v>
      </c>
      <c r="BO257" s="35">
        <f>BO19+BO91+BO161</f>
        <v>0</v>
      </c>
      <c r="BP257" s="35">
        <f t="shared" si="1381"/>
        <v>99252.7</v>
      </c>
      <c r="BQ257" s="35">
        <f>BQ19+BQ91+BQ161</f>
        <v>0</v>
      </c>
      <c r="BR257" s="35">
        <f t="shared" si="1382"/>
        <v>99252.7</v>
      </c>
      <c r="BS257" s="35">
        <f>BS19+BS91+BS161</f>
        <v>0</v>
      </c>
      <c r="BT257" s="35">
        <f t="shared" si="1383"/>
        <v>99252.7</v>
      </c>
      <c r="BU257" s="35">
        <f>BU19+BU91+BU161</f>
        <v>0</v>
      </c>
      <c r="BV257" s="35">
        <f t="shared" si="1384"/>
        <v>99252.7</v>
      </c>
      <c r="BW257" s="46">
        <f>BW19+BW91+BW161</f>
        <v>0</v>
      </c>
      <c r="BX257" s="35">
        <f t="shared" si="1385"/>
        <v>99252.7</v>
      </c>
      <c r="BY257" s="29"/>
      <c r="CA257" s="11"/>
    </row>
    <row r="258" spans="1:79" x14ac:dyDescent="0.3">
      <c r="A258" s="62"/>
      <c r="B258" s="122" t="s">
        <v>26</v>
      </c>
      <c r="C258" s="123"/>
      <c r="D258" s="35">
        <f>D92</f>
        <v>1138038.3</v>
      </c>
      <c r="E258" s="35">
        <f>E92</f>
        <v>-344676.79999999993</v>
      </c>
      <c r="F258" s="35">
        <f t="shared" si="945"/>
        <v>793361.50000000012</v>
      </c>
      <c r="G258" s="35">
        <f>G92</f>
        <v>0</v>
      </c>
      <c r="H258" s="35">
        <f t="shared" si="1354"/>
        <v>793361.50000000012</v>
      </c>
      <c r="I258" s="35">
        <f>I92</f>
        <v>0</v>
      </c>
      <c r="J258" s="35">
        <f t="shared" si="1355"/>
        <v>793361.50000000012</v>
      </c>
      <c r="K258" s="35">
        <f>K92</f>
        <v>0</v>
      </c>
      <c r="L258" s="35">
        <f t="shared" si="1356"/>
        <v>793361.50000000012</v>
      </c>
      <c r="M258" s="35">
        <f>M92</f>
        <v>0</v>
      </c>
      <c r="N258" s="35">
        <f t="shared" si="1357"/>
        <v>793361.50000000012</v>
      </c>
      <c r="O258" s="78">
        <f>O92</f>
        <v>7274.442</v>
      </c>
      <c r="P258" s="35">
        <f t="shared" si="1358"/>
        <v>800635.94200000016</v>
      </c>
      <c r="Q258" s="35">
        <f>Q92</f>
        <v>0</v>
      </c>
      <c r="R258" s="35">
        <f t="shared" si="1359"/>
        <v>800635.94200000016</v>
      </c>
      <c r="S258" s="35">
        <f>S92</f>
        <v>0</v>
      </c>
      <c r="T258" s="35">
        <f t="shared" si="1360"/>
        <v>800635.94200000016</v>
      </c>
      <c r="U258" s="35">
        <f>U92</f>
        <v>0</v>
      </c>
      <c r="V258" s="35">
        <f t="shared" si="1361"/>
        <v>800635.94200000016</v>
      </c>
      <c r="W258" s="35">
        <f>W92</f>
        <v>0</v>
      </c>
      <c r="X258" s="35">
        <f t="shared" si="1362"/>
        <v>800635.94200000016</v>
      </c>
      <c r="Y258" s="35">
        <f>Y92</f>
        <v>0</v>
      </c>
      <c r="Z258" s="35">
        <f t="shared" si="1363"/>
        <v>800635.94200000016</v>
      </c>
      <c r="AA258" s="35">
        <f>AA92</f>
        <v>0</v>
      </c>
      <c r="AB258" s="35">
        <f t="shared" si="1364"/>
        <v>800635.94200000016</v>
      </c>
      <c r="AC258" s="35">
        <f>AC92</f>
        <v>0</v>
      </c>
      <c r="AD258" s="35">
        <f t="shared" si="1365"/>
        <v>800635.94200000016</v>
      </c>
      <c r="AE258" s="46">
        <f>AE92</f>
        <v>0</v>
      </c>
      <c r="AF258" s="35">
        <f t="shared" si="1366"/>
        <v>800635.94200000016</v>
      </c>
      <c r="AG258" s="35">
        <f>AG92</f>
        <v>4740174.3999999994</v>
      </c>
      <c r="AH258" s="35">
        <f>AH92</f>
        <v>-250718.5</v>
      </c>
      <c r="AI258" s="35">
        <f t="shared" si="959"/>
        <v>4489455.8999999994</v>
      </c>
      <c r="AJ258" s="35">
        <f>AJ92</f>
        <v>0</v>
      </c>
      <c r="AK258" s="35">
        <f t="shared" si="1367"/>
        <v>4489455.8999999994</v>
      </c>
      <c r="AL258" s="35">
        <f>AL92</f>
        <v>0</v>
      </c>
      <c r="AM258" s="35">
        <f t="shared" si="1368"/>
        <v>4489455.8999999994</v>
      </c>
      <c r="AN258" s="35">
        <f>AN92</f>
        <v>0</v>
      </c>
      <c r="AO258" s="35">
        <f t="shared" si="1369"/>
        <v>4489455.8999999994</v>
      </c>
      <c r="AP258" s="35">
        <f>AP92</f>
        <v>-120158.099</v>
      </c>
      <c r="AQ258" s="35">
        <f t="shared" si="1370"/>
        <v>4369297.800999999</v>
      </c>
      <c r="AR258" s="35">
        <f>AR92</f>
        <v>0</v>
      </c>
      <c r="AS258" s="35">
        <f t="shared" si="1371"/>
        <v>4369297.800999999</v>
      </c>
      <c r="AT258" s="35">
        <f>AT92</f>
        <v>0</v>
      </c>
      <c r="AU258" s="35">
        <f t="shared" si="1372"/>
        <v>4369297.800999999</v>
      </c>
      <c r="AV258" s="35">
        <f>AV92</f>
        <v>0</v>
      </c>
      <c r="AW258" s="35">
        <f t="shared" si="1373"/>
        <v>4369297.800999999</v>
      </c>
      <c r="AX258" s="35">
        <f>AX92</f>
        <v>0</v>
      </c>
      <c r="AY258" s="35">
        <f t="shared" si="1374"/>
        <v>4369297.800999999</v>
      </c>
      <c r="AZ258" s="35">
        <f>AZ92</f>
        <v>0</v>
      </c>
      <c r="BA258" s="35">
        <f t="shared" si="1375"/>
        <v>4369297.800999999</v>
      </c>
      <c r="BB258" s="46">
        <f>BB92</f>
        <v>0</v>
      </c>
      <c r="BC258" s="35">
        <f t="shared" si="1376"/>
        <v>4369297.800999999</v>
      </c>
      <c r="BD258" s="35">
        <f>BD92</f>
        <v>0</v>
      </c>
      <c r="BE258" s="35">
        <f>BE92</f>
        <v>0</v>
      </c>
      <c r="BF258" s="35">
        <f t="shared" si="970"/>
        <v>0</v>
      </c>
      <c r="BG258" s="35">
        <f>BG92</f>
        <v>0</v>
      </c>
      <c r="BH258" s="35">
        <f t="shared" si="1377"/>
        <v>0</v>
      </c>
      <c r="BI258" s="35">
        <f>BI92</f>
        <v>0</v>
      </c>
      <c r="BJ258" s="35">
        <f t="shared" si="1378"/>
        <v>0</v>
      </c>
      <c r="BK258" s="35">
        <f>BK92</f>
        <v>0</v>
      </c>
      <c r="BL258" s="35">
        <f t="shared" si="1379"/>
        <v>0</v>
      </c>
      <c r="BM258" s="35">
        <f>BM92</f>
        <v>0</v>
      </c>
      <c r="BN258" s="35">
        <f t="shared" si="1380"/>
        <v>0</v>
      </c>
      <c r="BO258" s="35">
        <f>BO92</f>
        <v>0</v>
      </c>
      <c r="BP258" s="35">
        <f t="shared" si="1381"/>
        <v>0</v>
      </c>
      <c r="BQ258" s="35">
        <f>BQ92</f>
        <v>0</v>
      </c>
      <c r="BR258" s="35">
        <f t="shared" si="1382"/>
        <v>0</v>
      </c>
      <c r="BS258" s="35">
        <f>BS92</f>
        <v>0</v>
      </c>
      <c r="BT258" s="35">
        <f t="shared" si="1383"/>
        <v>0</v>
      </c>
      <c r="BU258" s="35">
        <f>BU92</f>
        <v>0</v>
      </c>
      <c r="BV258" s="35">
        <f t="shared" si="1384"/>
        <v>0</v>
      </c>
      <c r="BW258" s="46">
        <f>BW92</f>
        <v>0</v>
      </c>
      <c r="BX258" s="35">
        <f t="shared" si="1385"/>
        <v>0</v>
      </c>
      <c r="BY258" s="29"/>
      <c r="CA258" s="11"/>
    </row>
    <row r="259" spans="1:79" x14ac:dyDescent="0.3">
      <c r="A259" s="62"/>
      <c r="B259" s="122" t="s">
        <v>375</v>
      </c>
      <c r="C259" s="123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78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>
        <f>AA20</f>
        <v>13019.334999999999</v>
      </c>
      <c r="AB259" s="35">
        <f t="shared" si="1364"/>
        <v>13019.334999999999</v>
      </c>
      <c r="AC259" s="35">
        <f>AC20</f>
        <v>0</v>
      </c>
      <c r="AD259" s="35">
        <f t="shared" si="1365"/>
        <v>13019.334999999999</v>
      </c>
      <c r="AE259" s="46">
        <f>AE20</f>
        <v>0</v>
      </c>
      <c r="AF259" s="35">
        <f t="shared" si="1366"/>
        <v>13019.334999999999</v>
      </c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>
        <f>AX20</f>
        <v>0</v>
      </c>
      <c r="AY259" s="35">
        <f t="shared" si="1374"/>
        <v>0</v>
      </c>
      <c r="AZ259" s="35">
        <f>AZ20</f>
        <v>0</v>
      </c>
      <c r="BA259" s="35">
        <f t="shared" si="1375"/>
        <v>0</v>
      </c>
      <c r="BB259" s="46">
        <f>BB20</f>
        <v>0</v>
      </c>
      <c r="BC259" s="35">
        <f t="shared" si="1376"/>
        <v>0</v>
      </c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>
        <f>BS20</f>
        <v>0</v>
      </c>
      <c r="BT259" s="35">
        <f t="shared" si="1383"/>
        <v>0</v>
      </c>
      <c r="BU259" s="35">
        <f>BU20</f>
        <v>0</v>
      </c>
      <c r="BV259" s="35">
        <f t="shared" si="1384"/>
        <v>0</v>
      </c>
      <c r="BW259" s="46">
        <f>BW20</f>
        <v>0</v>
      </c>
      <c r="BX259" s="35">
        <f t="shared" si="1385"/>
        <v>0</v>
      </c>
      <c r="BY259" s="29"/>
      <c r="CA259" s="11"/>
    </row>
    <row r="260" spans="1:79" x14ac:dyDescent="0.3">
      <c r="A260" s="62"/>
      <c r="B260" s="122" t="s">
        <v>10</v>
      </c>
      <c r="C260" s="123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78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46"/>
      <c r="AF260" s="35"/>
      <c r="AG260" s="46">
        <f t="shared" ref="AG260:BE260" si="1386">AG253-AG255-AG256-AG257-AG258</f>
        <v>3736867.6999999983</v>
      </c>
      <c r="AH260" s="35">
        <f t="shared" si="1386"/>
        <v>-176232.41000000003</v>
      </c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46"/>
      <c r="BC260" s="35"/>
      <c r="BD260" s="46">
        <f t="shared" si="1386"/>
        <v>2630132.4000000004</v>
      </c>
      <c r="BE260" s="35">
        <f t="shared" si="1386"/>
        <v>50756.650000000023</v>
      </c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46"/>
      <c r="BX260" s="35"/>
      <c r="BY260" s="29"/>
      <c r="CA260" s="11"/>
    </row>
    <row r="261" spans="1:79" x14ac:dyDescent="0.3">
      <c r="A261" s="62"/>
      <c r="B261" s="122" t="s">
        <v>14</v>
      </c>
      <c r="C261" s="123"/>
      <c r="D261" s="35">
        <f>D93+D95+D96+D98+D100+D101+D102+D104+D105+D107+D108+D21+D22+D23+D25+D30+D39+D45+D50+D51+D52+D53+D54+D58+D63+D75+D77+D79+D81+D110+D150+D214+D221+D228+D229+D230+D231+D235+D116+D152+D236+D237+D238+D239+D240+D241+D242+D243+D244+D245+D224</f>
        <v>2342969.5999999996</v>
      </c>
      <c r="E261" s="35">
        <f>E93+E95+E96+E98+E100+E101+E102+E104+E105+E107+E108+E21+E22+E23+E25+E30+E39+E45+E50+E51+E52+E53+E54+E58+E63+E75+E77+E79+E81+E110+E150+E214+E221+E228+E229+E230+E231+E235+E116+E152+E236+E237+E238+E239+E240+E241+E242+E243+E244+E245+E224+E246+E129+E126</f>
        <v>56204.829000000012</v>
      </c>
      <c r="F261" s="35">
        <f t="shared" si="945"/>
        <v>2399174.4289999995</v>
      </c>
      <c r="G261" s="35">
        <f>G93+G95+G96+G98+G100+G101+G102+G104+G105+G107+G108+G21+G22+G23+G25+G30+G39+G45+G50+G51+G52+G53+G54+G58+G63+G75+G77+G79+G81+G110+G150+G214+G221+G228+G229+G230+G231+G235+G116+G152+G236+G237+G238+G239+G240+G241+G242+G243+G244+G245+G224+G246+G129+G126+G247+G248+G82+G232</f>
        <v>89711.838999999978</v>
      </c>
      <c r="H261" s="35">
        <f t="shared" ref="H261:H268" si="1387">F261+G261</f>
        <v>2488886.2679999997</v>
      </c>
      <c r="I261" s="35">
        <f>I93+I95+I96+I98+I100+I101+I102+I104+I105+I107+I108+I21+I22+I23+I25+I30+I39+I45+I50+I51+I52+I53+I54+I58+I63+I75+I77+I79+I81+I110+I150+I214+I221+I228+I229+I230+I231+I235+I116+I152+I236+I237+I238+I239+I240+I241+I242+I243+I244+I245+I224+I246+I129+I126+I247+I248+I82+I232</f>
        <v>-2673.2209999999995</v>
      </c>
      <c r="J261" s="35">
        <f t="shared" ref="J261:J268" si="1388">H261+I261</f>
        <v>2486213.0469999998</v>
      </c>
      <c r="K261" s="35">
        <f>K93+K95+K96+K98+K100+K101+K102+K104+K105+K107+K108+K21+K22+K23+K25+K30+K39+K45+K50+K51+K52+K53+K54+K58+K63+K75+K77+K79+K81+K110+K150+K214+K221+K228+K229+K230+K231+K235+K116+K152+K236+K237+K238+K239+K240+K241+K242+K243+K244+K245+K224+K246+K129+K126+K247+K248+K82+K232</f>
        <v>-8668.4629999999997</v>
      </c>
      <c r="L261" s="35">
        <f t="shared" ref="L261:L268" si="1389">J261+K261</f>
        <v>2477544.5839999998</v>
      </c>
      <c r="M261" s="35">
        <f>M93+M95+M96+M98+M100+M101+M102+M104+M105+M107+M108+M21+M22+M23+M25+M30+M39+M45+M50+M51+M52+M53+M54+M58+M63+M75+M77+M79+M81+M110+M150+M214+M221+M228+M229+M230+M231+M235+M116+M152+M236+M237+M238+M239+M240+M241+M242+M243+M244+M245+M224+M246+M129+M126+M247+M248+M82+M232</f>
        <v>0</v>
      </c>
      <c r="N261" s="35">
        <f t="shared" ref="N261:N268" si="1390">L261+M261</f>
        <v>2477544.5839999998</v>
      </c>
      <c r="O261" s="78">
        <f>O93+O95+O96+O98+O100+O101+O102+O104+O105+O107+O108+O21+O22+O23+O25+O30+O39+O45+O50+O51+O52+O53+O54+O58+O63+O75+O77+O79+O81+O110+O150+O214+O221+O228+O229+O230+O231+O235+O116+O152+O236+O237+O238+O239+O240+O241+O242+O243+O244+O245+O224+O246+O129+O126+O247+O248+O82+O232+O83+O84</f>
        <v>17163.097999999998</v>
      </c>
      <c r="P261" s="35">
        <f t="shared" ref="P261:P268" si="1391">N261+O261</f>
        <v>2494707.682</v>
      </c>
      <c r="Q261" s="35">
        <f>Q93+Q95+Q96+Q98+Q100+Q101+Q102+Q104+Q105+Q107+Q108+Q21+Q22+Q23+Q25+Q30+Q39+Q45+Q50+Q51+Q52+Q53+Q54+Q58+Q63+Q75+Q77+Q79+Q81+Q110+Q150+Q214+Q221+Q228+Q229+Q230+Q231+Q235+Q116+Q152+Q236+Q237+Q238+Q239+Q240+Q241+Q242+Q243+Q244+Q245+Q224+Q246+Q129+Q126+Q247+Q248+Q82+Q232+Q83+Q84</f>
        <v>0</v>
      </c>
      <c r="R261" s="35">
        <f t="shared" ref="R261:R268" si="1392">P261+Q261</f>
        <v>2494707.682</v>
      </c>
      <c r="S261" s="35">
        <f>S93+S95+S96+S98+S100+S101+S102+S104+S105+S107+S108+S21+S22+S23+S25+S30+S39+S45+S50+S51+S52+S53+S54+S58+S63+S75+S77+S79+S81+S110+S150+S214+S221+S228+S229+S230+S231+S235+S116+S152+S236+S237+S238+S239+S240+S241+S242+S243+S244+S245+S224+S246+S129+S126+S247+S248+S82+S232+S83+S84+S85+S86</f>
        <v>-11066.675000000003</v>
      </c>
      <c r="T261" s="35">
        <f t="shared" ref="T261:T268" si="1393">R261+S261</f>
        <v>2483641.0070000002</v>
      </c>
      <c r="U261" s="35">
        <f>U93+U95+U96+U98+U100+U101+U102+U104+U105+U107+U108+U21+U22+U23+U25+U30+U39+U45+U50+U51+U52+U53+U54+U58+U63+U75+U77+U79+U81+U110+U150+U214+U221+U228+U229+U230+U231+U235+U116+U152+U236+U237+U238+U239+U240+U241+U242+U243+U244+U245+U224+U246+U129+U126+U247+U248+U82+U232+U83+U84+U85+U86</f>
        <v>0</v>
      </c>
      <c r="V261" s="35">
        <f t="shared" ref="V261:V268" si="1394">T261+U261</f>
        <v>2483641.0070000002</v>
      </c>
      <c r="W261" s="35">
        <f>W93+W95+W96+W98+W100+W101+W102+W104+W105+W107+W108+W21+W22+W23+W25+W30+W39+W45+W50+W51+W52+W53+W54+W58+W63+W75+W77+W79+W81+W110+W150+W214+W221+W228+W229+W230+W231+W235+W116+W152+W236+W237+W238+W239+W240+W241+W242+W243+W244+W245+W224+W246+W129+W126+W247+W248+W82+W232+W83+W84+W85+W86+W251+W252</f>
        <v>12709.558999999999</v>
      </c>
      <c r="X261" s="35">
        <f t="shared" ref="X261:X269" si="1395">V261+W261</f>
        <v>2496350.5660000001</v>
      </c>
      <c r="Y261" s="35">
        <f>Y93+Y95+Y96+Y98+Y100+Y101+Y102+Y104+Y105+Y107+Y108+Y21+Y22+Y23+Y25+Y30+Y39+Y45+Y50+Y51+Y52+Y53+Y54+Y58+Y63+Y75+Y77+Y79+Y81+Y110+Y150+Y214+Y221+Y228+Y229+Y230+Y231+Y235+Y116+Y152+Y236+Y237+Y238+Y239+Y240+Y241+Y242+Y243+Y244+Y245+Y224+Y246+Y129+Y126+Y247+Y248+Y82+Y232+Y83+Y84+Y85+Y86+Y251+Y252</f>
        <v>-19346.514999999999</v>
      </c>
      <c r="Z261" s="35">
        <f t="shared" ref="Z261:Z269" si="1396">X261+Y261</f>
        <v>2477004.051</v>
      </c>
      <c r="AA261" s="35">
        <f>AA93+AA95+AA96+AA98+AA100+AA101+AA102+AA104+AA105+AA107+AA108+AA21+AA22+AA23+AA25+AA30+AA39+AA45+AA50+AA51+AA52+AA53+AA54+AA58+AA63+AA75+AA77+AA79+AA81+AA110+AA150+AA214+AA221+AA228+AA229+AA230+AA231+AA235+AA116+AA152+AA236+AA237+AA238+AA239+AA240+AA241+AA242+AA243+AA244+AA245+AA224+AA246+AA129+AA126+AA247+AA248+AA82+AA232+AA83+AA84+AA85+AA86+AA251+AA252+AA233+AA132</f>
        <v>-108226.46099999998</v>
      </c>
      <c r="AB261" s="35">
        <f t="shared" ref="AB261:AB269" si="1397">Z261+AA261</f>
        <v>2368777.59</v>
      </c>
      <c r="AC261" s="35">
        <f>AC93+AC95+AC96+AC98+AC100+AC101+AC102+AC104+AC105+AC107+AC108+AC21+AC22+AC23+AC25+AC30+AC39+AC45+AC50+AC51+AC52+AC53+AC54+AC58+AC63+AC75+AC77+AC79+AC81+AC110+AC150+AC214+AC221+AC228+AC229+AC230+AC231+AC235+AC116+AC152+AC236+AC237+AC238+AC239+AC240+AC241+AC242+AC243+AC244+AC245+AC224+AC246+AC129+AC126+AC247+AC248+AC82+AC232+AC83+AC84+AC85+AC86+AC251+AC252+AC233+AC132+AC133</f>
        <v>18949.007999999998</v>
      </c>
      <c r="AD261" s="35">
        <f t="shared" ref="AD261:AD269" si="1398">AB261+AC261</f>
        <v>2387726.5979999998</v>
      </c>
      <c r="AE261" s="46">
        <f>AE93+AE95+AE96+AE98+AE100+AE101+AE102+AE104+AE105+AE107+AE108+AE21+AE22+AE23+AE25+AE30+AE39+AE45+AE50+AE51+AE52+AE53+AE54+AE58+AE63+AE75+AE77+AE79+AE81+AE110+AE150+AE214+AE221+AE228+AE229+AE230+AE231+AE235+AE116+AE152+AE236+AE237+AE238+AE239+AE240+AE241+AE242+AE243+AE244+AE245+AE224+AE246+AE129+AE126+AE247+AE248+AE82+AE232+AE83+AE84+AE85+AE86+AE251+AE252+AE233+AE132+AE133</f>
        <v>-19496.538</v>
      </c>
      <c r="AF261" s="35">
        <f t="shared" ref="AF261:AF269" si="1399">AD261+AE261</f>
        <v>2368230.0599999996</v>
      </c>
      <c r="AG261" s="35">
        <f>AG93+AG95+AG96+AG98+AG100+AG101+AG102+AG104+AG105+AG107+AG108+AG21+AG22+AG23+AG25+AG30+AG39+AG45+AG50+AG51+AG52+AG53+AG54+AG58+AG63+AG75+AG77+AG79+AG81+AG110+AG150+AG214+AG221+AG228+AG229+AG230+AG231+AG235+AG116+AG152+AG236+AG237+AG238+AG239+AG240+AG241+AG242+AG243+AG244+AG245+AG224+AG246+AG129+AG126</f>
        <v>3170945.1999999993</v>
      </c>
      <c r="AH261" s="35">
        <f>AH93+AH95+AH96+AH98+AH100+AH101+AH102+AH104+AH105+AH107+AH108+AH21+AH22+AH23+AH25+AH30+AH39+AH45+AH50+AH51+AH52+AH53+AH54+AH58+AH63+AH75+AH77+AH79+AH81+AH110+AH150+AH214+AH221+AH228+AH229+AH230+AH231+AH235+AH116+AH152+AH236+AH237+AH238+AH239+AH240+AH241+AH242+AH243+AH244+AH245+AH224+AH246+AH129+AH126</f>
        <v>1950964.39</v>
      </c>
      <c r="AI261" s="35">
        <f t="shared" si="959"/>
        <v>5121909.5899999989</v>
      </c>
      <c r="AJ261" s="35">
        <f>AJ93+AJ95+AJ96+AJ98+AJ100+AJ101+AJ102+AJ104+AJ105+AJ107+AJ108+AJ21+AJ22+AJ23+AJ25+AJ30+AJ39+AJ45+AJ50+AJ51+AJ52+AJ53+AJ54+AJ58+AJ63+AJ75+AJ77+AJ79+AJ81+AJ110+AJ150+AJ214+AJ221+AJ228+AJ229+AJ230+AJ231+AJ235+AJ116+AJ152+AJ236+AJ237+AJ238+AJ239+AJ240+AJ241+AJ242+AJ243+AJ244+AJ245+AJ224+AJ246+AJ129+AJ126+AJ247+AJ248+AJ82+AJ232</f>
        <v>106538.943</v>
      </c>
      <c r="AK261" s="35">
        <f t="shared" ref="AK261:AK268" si="1400">AI261+AJ261</f>
        <v>5228448.5329999989</v>
      </c>
      <c r="AL261" s="35">
        <f>AL93+AL95+AL96+AL98+AL100+AL101+AL102+AL104+AL105+AL107+AL108+AL21+AL22+AL23+AL25+AL30+AL39+AL45+AL50+AL51+AL52+AL53+AL54+AL58+AL63+AL75+AL77+AL79+AL81+AL110+AL150+AL214+AL221+AL228+AL229+AL230+AL231+AL235+AL116+AL152+AL236+AL237+AL238+AL239+AL240+AL241+AL242+AL243+AL244+AL245+AL224+AL246+AL129+AL126+AL247+AL248+AL82+AL232</f>
        <v>0</v>
      </c>
      <c r="AM261" s="35">
        <f t="shared" ref="AM261:AM268" si="1401">AK261+AL261</f>
        <v>5228448.5329999989</v>
      </c>
      <c r="AN261" s="35">
        <f>AN93+AN95+AN96+AN98+AN100+AN101+AN102+AN104+AN105+AN107+AN108+AN21+AN22+AN23+AN25+AN30+AN39+AN45+AN50+AN51+AN52+AN53+AN54+AN58+AN63+AN75+AN77+AN79+AN81+AN110+AN150+AN214+AN221+AN228+AN229+AN230+AN231+AN235+AN116+AN152+AN236+AN237+AN238+AN239+AN240+AN241+AN242+AN243+AN244+AN245+AN224+AN246+AN129+AN126+AN247+AN248+AN82+AN232</f>
        <v>0</v>
      </c>
      <c r="AO261" s="35">
        <f t="shared" ref="AO261:AO268" si="1402">AM261+AN261</f>
        <v>5228448.5329999989</v>
      </c>
      <c r="AP261" s="35">
        <f>AP93+AP95+AP96+AP98+AP100+AP101+AP102+AP104+AP105+AP107+AP108+AP21+AP22+AP23+AP25+AP30+AP39+AP45+AP50+AP51+AP52+AP53+AP54+AP58+AP63+AP75+AP77+AP79+AP81+AP110+AP150+AP214+AP221+AP228+AP229+AP230+AP231+AP235+AP116+AP152+AP236+AP237+AP238+AP239+AP240+AP241+AP242+AP243+AP244+AP245+AP224+AP246+AP129+AP126+AP247+AP248+AP82+AP232+AP83+AP84</f>
        <v>0</v>
      </c>
      <c r="AQ261" s="35">
        <f t="shared" ref="AQ261:AQ268" si="1403">AO261+AP261</f>
        <v>5228448.5329999989</v>
      </c>
      <c r="AR261" s="35">
        <f>AR93+AR95+AR96+AR98+AR100+AR101+AR102+AR104+AR105+AR107+AR108+AR21+AR22+AR23+AR25+AR30+AR39+AR45+AR50+AR51+AR52+AR53+AR54+AR58+AR63+AR75+AR77+AR79+AR81+AR110+AR150+AR214+AR221+AR228+AR229+AR230+AR231+AR235+AR116+AR152+AR236+AR237+AR238+AR239+AR240+AR241+AR242+AR243+AR244+AR245+AR224+AR246+AR129+AR126+AR247+AR248+AR82+AR232+AR83+AR84+AR85+AR86</f>
        <v>-186318.69099999999</v>
      </c>
      <c r="AS261" s="35">
        <f t="shared" ref="AS261:AS268" si="1404">AQ261+AR261</f>
        <v>5042129.8419999992</v>
      </c>
      <c r="AT261" s="35">
        <f>AT93+AT95+AT96+AT98+AT100+AT101+AT102+AT104+AT105+AT107+AT108+AT21+AT22+AT23+AT25+AT30+AT39+AT45+AT50+AT51+AT52+AT53+AT54+AT58+AT63+AT75+AT77+AT79+AT81+AT110+AT150+AT214+AT221+AT228+AT229+AT230+AT231+AT235+AT116+AT152+AT236+AT237+AT238+AT239+AT240+AT241+AT242+AT243+AT244+AT245+AT224+AT246+AT129+AT126+AT247+AT248+AT82+AT232+AT83+AT84+AT85+AT86+AT251+AT252</f>
        <v>-5084.1719999999987</v>
      </c>
      <c r="AU261" s="35">
        <f t="shared" ref="AU261:AU269" si="1405">AS261+AT261</f>
        <v>5037045.669999999</v>
      </c>
      <c r="AV261" s="35">
        <f>AV93+AV95+AV96+AV98+AV100+AV101+AV102+AV104+AV105+AV107+AV108+AV21+AV22+AV23+AV25+AV30+AV39+AV45+AV50+AV51+AV52+AV53+AV54+AV58+AV63+AV75+AV77+AV79+AV81+AV110+AV150+AV214+AV221+AV228+AV229+AV230+AV231+AV235+AV116+AV152+AV236+AV237+AV238+AV239+AV240+AV241+AV242+AV243+AV244+AV245+AV224+AV246+AV129+AV126+AV247+AV248+AV82+AV232+AV83+AV84+AV85+AV86+AV251+AV252</f>
        <v>19203.5</v>
      </c>
      <c r="AW261" s="35">
        <f t="shared" ref="AW261:AW269" si="1406">AU261+AV261</f>
        <v>5056249.169999999</v>
      </c>
      <c r="AX261" s="35">
        <f>AX93+AX95+AX96+AX98+AX100+AX101+AX102+AX104+AX105+AX107+AX108+AX21+AX22+AX23+AX25+AX30+AX39+AX45+AX50+AX51+AX52+AX53+AX54+AX58+AX63+AX75+AX77+AX79+AX81+AX110+AX150+AX214+AX221+AX228+AX229+AX230+AX231+AX235+AX116+AX152+AX236+AX237+AX238+AX239+AX240+AX241+AX242+AX243+AX244+AX245+AX224+AX246+AX129+AX126+AX247+AX248+AX82+AX232+AX83+AX84+AX85+AX86+AX251+AX252+AX233+AX132</f>
        <v>-223756.6069999999</v>
      </c>
      <c r="AY261" s="35">
        <f t="shared" ref="AY261:AY269" si="1407">AW261+AX261</f>
        <v>4832492.5629999992</v>
      </c>
      <c r="AZ261" s="35">
        <f>AZ93+AZ95+AZ96+AZ98+AZ100+AZ101+AZ102+AZ104+AZ105+AZ107+AZ108+AZ21+AZ22+AZ23+AZ25+AZ30+AZ39+AZ45+AZ50+AZ51+AZ52+AZ53+AZ54+AZ58+AZ63+AZ75+AZ77+AZ79+AZ81+AZ110+AZ150+AZ214+AZ221+AZ228+AZ229+AZ230+AZ231+AZ235+AZ116+AZ152+AZ236+AZ237+AZ238+AZ239+AZ240+AZ241+AZ242+AZ243+AZ244+AZ245+AZ224+AZ246+AZ129+AZ126+AZ247+AZ248+AZ82+AZ232+AZ83+AZ84+AZ85+AZ86+AZ251+AZ252+AZ233+AZ132+AZ133</f>
        <v>169746.72200000001</v>
      </c>
      <c r="BA261" s="35">
        <f t="shared" ref="BA261:BA269" si="1408">AY261+AZ261</f>
        <v>5002239.2849999992</v>
      </c>
      <c r="BB261" s="46">
        <f>BB93+BB95+BB96+BB98+BB100+BB101+BB102+BB104+BB105+BB107+BB108+BB21+BB22+BB23+BB25+BB30+BB39+BB45+BB50+BB51+BB52+BB53+BB54+BB58+BB63+BB75+BB77+BB79+BB81+BB110+BB150+BB214+BB221+BB228+BB229+BB230+BB231+BB235+BB116+BB152+BB236+BB237+BB238+BB239+BB240+BB241+BB242+BB243+BB244+BB245+BB224+BB246+BB129+BB126+BB247+BB248+BB82+BB232+BB83+BB84+BB85+BB86+BB251+BB252+BB233+BB132+BB133</f>
        <v>-130510.57699999999</v>
      </c>
      <c r="BC261" s="35">
        <f t="shared" ref="BC261:BC269" si="1409">BA261+BB261</f>
        <v>4871728.7079999996</v>
      </c>
      <c r="BD261" s="35">
        <f>BD93+BD95+BD96+BD98+BD100+BD101+BD102+BD104+BD105+BD107+BD108+BD21+BD22+BD23+BD25+BD30+BD39+BD45+BD50+BD51+BD52+BD53+BD54+BD58+BD63+BD75+BD77+BD79+BD81+BD110+BD150+BD214+BD221+BD228+BD229+BD230+BD231+BD235+BD116+BD152+BD236+BD237+BD238+BD239+BD240+BD241+BD242+BD243+BD244+BD245+BD224+BD246+BD129+BD126</f>
        <v>1459698.1</v>
      </c>
      <c r="BE261" s="35">
        <f>BE93+BE95+BE96+BE98+BE100+BE101+BE102+BE104+BE105+BE107+BE108+BE21+BE22+BE23+BE25+BE30+BE39+BE45+BE50+BE51+BE52+BE53+BE54+BE58+BE63+BE75+BE77+BE79+BE81+BE110+BE150+BE214+BE221+BE228+BE229+BE230+BE231+BE235+BE116+BE152+BE236+BE237+BE238+BE239+BE240+BE241+BE242+BE243+BE244+BE245+BE224+BE246+BE129+BE126</f>
        <v>50756.650000000023</v>
      </c>
      <c r="BF261" s="35">
        <f t="shared" si="970"/>
        <v>1510454.75</v>
      </c>
      <c r="BG261" s="35">
        <f>BG93+BG95+BG96+BG98+BG100+BG101+BG102+BG104+BG105+BG107+BG108+BG21+BG22+BG23+BG25+BG30+BG39+BG45+BG50+BG51+BG52+BG53+BG54+BG58+BG63+BG75+BG77+BG79+BG81+BG110+BG150+BG214+BG221+BG228+BG229+BG230+BG231+BG235+BG116+BG152+BG236+BG237+BG238+BG239+BG240+BG241+BG242+BG243+BG244+BG245+BG224+BG246+BG129+BG126+BG247+BG248+BG82+BG232</f>
        <v>130724.838</v>
      </c>
      <c r="BH261" s="35">
        <f t="shared" ref="BH261:BH268" si="1410">BF261+BG261</f>
        <v>1641179.588</v>
      </c>
      <c r="BI261" s="35">
        <f>BI93+BI95+BI96+BI98+BI100+BI101+BI102+BI104+BI105+BI107+BI108+BI21+BI22+BI23+BI25+BI30+BI39+BI45+BI50+BI51+BI52+BI53+BI54+BI58+BI63+BI75+BI77+BI79+BI81+BI110+BI150+BI214+BI221+BI228+BI229+BI230+BI231+BI235+BI116+BI152+BI236+BI237+BI238+BI239+BI240+BI241+BI242+BI243+BI244+BI245+BI224+BI246+BI129+BI126+BI247+BI248+BI82+BI232</f>
        <v>0</v>
      </c>
      <c r="BJ261" s="35">
        <f t="shared" ref="BJ261:BJ268" si="1411">BH261+BI261</f>
        <v>1641179.588</v>
      </c>
      <c r="BK261" s="35">
        <f>BK93+BK95+BK96+BK98+BK100+BK101+BK102+BK104+BK105+BK107+BK108+BK21+BK22+BK23+BK25+BK30+BK39+BK45+BK50+BK51+BK52+BK53+BK54+BK58+BK63+BK75+BK77+BK79+BK81+BK110+BK150+BK214+BK221+BK228+BK229+BK230+BK231+BK235+BK116+BK152+BK236+BK237+BK238+BK239+BK240+BK241+BK242+BK243+BK244+BK245+BK224+BK246+BK129+BK126+BK247+BK248+BK82+BK232</f>
        <v>0</v>
      </c>
      <c r="BL261" s="35">
        <f t="shared" ref="BL261:BL268" si="1412">BJ261+BK261</f>
        <v>1641179.588</v>
      </c>
      <c r="BM261" s="35">
        <f>BM93+BM95+BM96+BM98+BM100+BM101+BM102+BM104+BM105+BM107+BM108+BM21+BM22+BM23+BM25+BM30+BM39+BM45+BM50+BM51+BM52+BM53+BM54+BM58+BM63+BM75+BM77+BM79+BM81+BM110+BM150+BM214+BM221+BM228+BM229+BM230+BM231+BM235+BM116+BM152+BM236+BM237+BM238+BM239+BM240+BM241+BM242+BM243+BM244+BM245+BM224+BM246+BM129+BM126+BM247+BM248+BM82+BM232+BM83+BM84</f>
        <v>0</v>
      </c>
      <c r="BN261" s="35">
        <f t="shared" ref="BN261:BN268" si="1413">BL261+BM261</f>
        <v>1641179.588</v>
      </c>
      <c r="BO261" s="35">
        <f>BO93+BO95+BO96+BO98+BO100+BO101+BO102+BO104+BO105+BO107+BO108+BO21+BO22+BO23+BO25+BO30+BO39+BO45+BO50+BO51+BO52+BO53+BO54+BO58+BO63+BO75+BO77+BO79+BO81+BO110+BO150+BO214+BO221+BO228+BO229+BO230+BO231+BO235+BO116+BO152+BO236+BO237+BO238+BO239+BO240+BO241+BO242+BO243+BO244+BO245+BO224+BO246+BO129+BO126+BO247+BO248+BO82+BO232+BO83+BO84+BO85+BO86</f>
        <v>-103801.60000000001</v>
      </c>
      <c r="BP261" s="35">
        <f t="shared" ref="BP261:BP268" si="1414">BN261+BO261</f>
        <v>1537377.9879999999</v>
      </c>
      <c r="BQ261" s="35">
        <f>BQ93+BQ95+BQ96+BQ98+BQ100+BQ101+BQ102+BQ104+BQ105+BQ107+BQ108+BQ21+BQ22+BQ23+BQ25+BQ30+BQ39+BQ45+BQ50+BQ51+BQ52+BQ53+BQ54+BQ58+BQ63+BQ75+BQ77+BQ79+BQ81+BQ110+BQ150+BQ214+BQ221+BQ228+BQ229+BQ230+BQ231+BQ235+BQ116+BQ152+BQ236+BQ237+BQ238+BQ239+BQ240+BQ241+BQ242+BQ243+BQ244+BQ245+BQ224+BQ246+BQ129+BQ126+BQ247+BQ248+BQ82+BQ232+BQ83+BQ84+BQ85+BQ86+BQ251+BQ252</f>
        <v>35084.171999999999</v>
      </c>
      <c r="BR261" s="35">
        <f t="shared" ref="BR261:BR269" si="1415">BP261+BQ261</f>
        <v>1572462.16</v>
      </c>
      <c r="BS261" s="35">
        <f>BS93+BS95+BS96+BS98+BS100+BS101+BS102+BS104+BS105+BS107+BS108+BS21+BS22+BS23+BS25+BS30+BS39+BS45+BS50+BS51+BS52+BS53+BS54+BS58+BS63+BS75+BS77+BS79+BS81+BS110+BS150+BS214+BS221+BS228+BS229+BS230+BS231+BS235+BS116+BS152+BS236+BS237+BS238+BS239+BS240+BS241+BS242+BS243+BS244+BS245+BS224+BS246+BS129+BS126+BS247+BS248+BS82+BS232+BS83+BS84+BS85+BS86+BS251+BS252+BS233+BS132</f>
        <v>-20000</v>
      </c>
      <c r="BT261" s="35">
        <f t="shared" ref="BT261:BT269" si="1416">BR261+BS261</f>
        <v>1552462.16</v>
      </c>
      <c r="BU261" s="35">
        <f>BU93+BU95+BU96+BU98+BU100+BU101+BU102+BU104+BU105+BU107+BU108+BU21+BU22+BU23+BU25+BU30+BU39+BU45+BU50+BU51+BU52+BU53+BU54+BU58+BU63+BU75+BU77+BU79+BU81+BU110+BU150+BU214+BU221+BU228+BU229+BU230+BU231+BU235+BU116+BU152+BU236+BU237+BU238+BU239+BU240+BU241+BU242+BU243+BU244+BU245+BU224+BU246+BU129+BU126+BU247+BU248+BU82+BU232+BU83+BU84+BU85+BU86+BU251+BU252+BU233+BU132+BU133</f>
        <v>579068.61800000002</v>
      </c>
      <c r="BV261" s="35">
        <f t="shared" ref="BV261:BV269" si="1417">BT261+BU261</f>
        <v>2131530.7779999999</v>
      </c>
      <c r="BW261" s="46">
        <f>BW93+BW95+BW96+BW98+BW100+BW101+BW102+BW104+BW105+BW107+BW108+BW21+BW22+BW23+BW25+BW30+BW39+BW45+BW50+BW51+BW52+BW53+BW54+BW58+BW63+BW75+BW77+BW79+BW81+BW110+BW150+BW214+BW221+BW228+BW229+BW230+BW231+BW235+BW116+BW152+BW236+BW237+BW238+BW239+BW240+BW241+BW242+BW243+BW244+BW245+BW224+BW246+BW129+BW126+BW247+BW248+BW82+BW232+BW83+BW84+BW85+BW86+BW251+BW252+BW233+BW132+BW133</f>
        <v>-12263.817999999999</v>
      </c>
      <c r="BX261" s="35">
        <f t="shared" ref="BX261:BX269" si="1418">BV261+BW261</f>
        <v>2119266.96</v>
      </c>
      <c r="BY261" s="29"/>
      <c r="CA261" s="11"/>
    </row>
    <row r="262" spans="1:79" x14ac:dyDescent="0.3">
      <c r="A262" s="62"/>
      <c r="B262" s="122" t="s">
        <v>3</v>
      </c>
      <c r="C262" s="123"/>
      <c r="D262" s="35">
        <f>D111+D119+D122</f>
        <v>1339312.3999999999</v>
      </c>
      <c r="E262" s="35">
        <f>E111+E119+E122</f>
        <v>-367677.39999999997</v>
      </c>
      <c r="F262" s="35">
        <f t="shared" si="945"/>
        <v>971635</v>
      </c>
      <c r="G262" s="35">
        <f>G111+G119+G122</f>
        <v>218956.44</v>
      </c>
      <c r="H262" s="35">
        <f t="shared" si="1387"/>
        <v>1190591.44</v>
      </c>
      <c r="I262" s="35">
        <f>I111+I119+I122</f>
        <v>2561.8420000000001</v>
      </c>
      <c r="J262" s="35">
        <f t="shared" si="1388"/>
        <v>1193153.2819999999</v>
      </c>
      <c r="K262" s="35">
        <f>K111+K119+K122</f>
        <v>0</v>
      </c>
      <c r="L262" s="35">
        <f t="shared" si="1389"/>
        <v>1193153.2819999999</v>
      </c>
      <c r="M262" s="35">
        <f>M111+M119+M122</f>
        <v>0</v>
      </c>
      <c r="N262" s="35">
        <f t="shared" si="1390"/>
        <v>1193153.2819999999</v>
      </c>
      <c r="O262" s="78">
        <f>O111+O119+O122</f>
        <v>56691.229000000007</v>
      </c>
      <c r="P262" s="35">
        <f t="shared" si="1391"/>
        <v>1249844.5109999999</v>
      </c>
      <c r="Q262" s="35">
        <f>Q111+Q119+Q122</f>
        <v>1175.914</v>
      </c>
      <c r="R262" s="35">
        <f t="shared" si="1392"/>
        <v>1251020.425</v>
      </c>
      <c r="S262" s="35">
        <f>S111+S119+S122</f>
        <v>10868.319</v>
      </c>
      <c r="T262" s="35">
        <f t="shared" si="1393"/>
        <v>1261888.7439999999</v>
      </c>
      <c r="U262" s="35">
        <f>U111+U119+U122</f>
        <v>202.001</v>
      </c>
      <c r="V262" s="35">
        <f t="shared" si="1394"/>
        <v>1262090.7449999999</v>
      </c>
      <c r="W262" s="35">
        <f>W111+W119+W122</f>
        <v>56218.447999999997</v>
      </c>
      <c r="X262" s="35">
        <f t="shared" si="1395"/>
        <v>1318309.193</v>
      </c>
      <c r="Y262" s="35">
        <f>Y111+Y119+Y122</f>
        <v>432.96</v>
      </c>
      <c r="Z262" s="35">
        <f t="shared" si="1396"/>
        <v>1318742.1529999999</v>
      </c>
      <c r="AA262" s="35">
        <f>AA111+AA119+AA122</f>
        <v>27321.378000000001</v>
      </c>
      <c r="AB262" s="35">
        <f t="shared" si="1397"/>
        <v>1346063.531</v>
      </c>
      <c r="AC262" s="35">
        <f>AC111+AC119+AC122</f>
        <v>2278.2350000000001</v>
      </c>
      <c r="AD262" s="35">
        <f t="shared" si="1398"/>
        <v>1348341.7660000001</v>
      </c>
      <c r="AE262" s="46">
        <f>AE111+AE119+AE122</f>
        <v>30000</v>
      </c>
      <c r="AF262" s="35">
        <f t="shared" si="1399"/>
        <v>1378341.7660000001</v>
      </c>
      <c r="AG262" s="35">
        <f>AG111+AG119+AG122</f>
        <v>4798565.1999999993</v>
      </c>
      <c r="AH262" s="35">
        <f>AH111+AH119+AH122</f>
        <v>-1417383.4</v>
      </c>
      <c r="AI262" s="35">
        <f t="shared" si="959"/>
        <v>3381181.7999999993</v>
      </c>
      <c r="AJ262" s="35">
        <f>AJ111+AJ119+AJ122</f>
        <v>0</v>
      </c>
      <c r="AK262" s="35">
        <f t="shared" si="1400"/>
        <v>3381181.7999999993</v>
      </c>
      <c r="AL262" s="35">
        <f>AL111+AL119+AL122</f>
        <v>0</v>
      </c>
      <c r="AM262" s="35">
        <f t="shared" si="1401"/>
        <v>3381181.7999999993</v>
      </c>
      <c r="AN262" s="35">
        <f>AN111+AN119+AN122</f>
        <v>0</v>
      </c>
      <c r="AO262" s="35">
        <f t="shared" si="1402"/>
        <v>3381181.7999999993</v>
      </c>
      <c r="AP262" s="35">
        <f>AP111+AP119+AP122</f>
        <v>-196067.99800000002</v>
      </c>
      <c r="AQ262" s="35">
        <f t="shared" si="1403"/>
        <v>3185113.8019999992</v>
      </c>
      <c r="AR262" s="35">
        <f>AR111+AR119+AR122</f>
        <v>0</v>
      </c>
      <c r="AS262" s="35">
        <f t="shared" si="1404"/>
        <v>3185113.8019999992</v>
      </c>
      <c r="AT262" s="35">
        <f>AT111+AT119+AT122</f>
        <v>0</v>
      </c>
      <c r="AU262" s="35">
        <f t="shared" si="1405"/>
        <v>3185113.8019999992</v>
      </c>
      <c r="AV262" s="35">
        <f>AV111+AV119+AV122</f>
        <v>0</v>
      </c>
      <c r="AW262" s="35">
        <f t="shared" si="1406"/>
        <v>3185113.8019999992</v>
      </c>
      <c r="AX262" s="35">
        <f>AX111+AX119+AX122</f>
        <v>0</v>
      </c>
      <c r="AY262" s="35">
        <f t="shared" si="1407"/>
        <v>3185113.8019999992</v>
      </c>
      <c r="AZ262" s="35">
        <f>AZ111+AZ119+AZ122</f>
        <v>0</v>
      </c>
      <c r="BA262" s="35">
        <f t="shared" si="1408"/>
        <v>3185113.8019999992</v>
      </c>
      <c r="BB262" s="46">
        <f>BB111+BB119+BB122</f>
        <v>40863.512000000002</v>
      </c>
      <c r="BC262" s="35">
        <f t="shared" si="1409"/>
        <v>3225977.3139999993</v>
      </c>
      <c r="BD262" s="35">
        <f>BD111+BD119+BD122</f>
        <v>860608.79999999993</v>
      </c>
      <c r="BE262" s="35">
        <f>BE111+BE119+BE122</f>
        <v>0</v>
      </c>
      <c r="BF262" s="35">
        <f t="shared" si="970"/>
        <v>860608.79999999993</v>
      </c>
      <c r="BG262" s="35">
        <f>BG111+BG119+BG122</f>
        <v>0</v>
      </c>
      <c r="BH262" s="35">
        <f t="shared" si="1410"/>
        <v>860608.79999999993</v>
      </c>
      <c r="BI262" s="35">
        <f>BI111+BI119+BI122</f>
        <v>0</v>
      </c>
      <c r="BJ262" s="35">
        <f t="shared" si="1411"/>
        <v>860608.79999999993</v>
      </c>
      <c r="BK262" s="35">
        <f>BK111+BK119+BK122</f>
        <v>0</v>
      </c>
      <c r="BL262" s="35">
        <f t="shared" si="1412"/>
        <v>860608.79999999993</v>
      </c>
      <c r="BM262" s="35">
        <f>BM111+BM119+BM122</f>
        <v>50423.485999999997</v>
      </c>
      <c r="BN262" s="35">
        <f t="shared" si="1413"/>
        <v>911032.28599999996</v>
      </c>
      <c r="BO262" s="35">
        <f>BO111+BO119+BO122</f>
        <v>0</v>
      </c>
      <c r="BP262" s="35">
        <f t="shared" si="1414"/>
        <v>911032.28599999996</v>
      </c>
      <c r="BQ262" s="35">
        <f>BQ111+BQ119+BQ122</f>
        <v>0</v>
      </c>
      <c r="BR262" s="35">
        <f t="shared" si="1415"/>
        <v>911032.28599999996</v>
      </c>
      <c r="BS262" s="35">
        <f>BS111+BS119+BS122</f>
        <v>0</v>
      </c>
      <c r="BT262" s="35">
        <f t="shared" si="1416"/>
        <v>911032.28599999996</v>
      </c>
      <c r="BU262" s="35">
        <f>BU111+BU119+BU122</f>
        <v>-500000</v>
      </c>
      <c r="BV262" s="35">
        <f t="shared" si="1417"/>
        <v>411032.28599999996</v>
      </c>
      <c r="BW262" s="46">
        <f>BW111+BW119+BW122</f>
        <v>0</v>
      </c>
      <c r="BX262" s="35">
        <f t="shared" si="1418"/>
        <v>411032.28599999996</v>
      </c>
      <c r="BY262" s="29"/>
      <c r="CA262" s="11"/>
    </row>
    <row r="263" spans="1:79" x14ac:dyDescent="0.3">
      <c r="A263" s="62"/>
      <c r="B263" s="122" t="s">
        <v>28</v>
      </c>
      <c r="C263" s="123"/>
      <c r="D263" s="35">
        <f>D138+D142+D143+D144+D145+D146+D147+D148+D149+D162+D163+D164+D165+D166+D167+D168+D169+D173+D177+D181+D182+D186+D190+D194+D198+D203+D151</f>
        <v>1569795.6000000003</v>
      </c>
      <c r="E263" s="35">
        <f>E138+E142+E143+E144+E145+E146+E147+E148+E149+E162+E163+E164+E165+E166+E167+E168+E169+E173+E177+E181+E182+E186+E190+E194+E198+E203+E151+E153</f>
        <v>-1474.1000000000004</v>
      </c>
      <c r="F263" s="35">
        <f t="shared" si="945"/>
        <v>1568321.5000000002</v>
      </c>
      <c r="G263" s="35">
        <f>G138+G142+G143+G144+G145+G146+G147+G148+G149+G162+G163+G164+G165+G166+G167+G168+G169+G173+G177+G181+G182+G186+G190+G194+G198+G203+G151+G153+G206</f>
        <v>34709.4</v>
      </c>
      <c r="H263" s="35">
        <f t="shared" si="1387"/>
        <v>1603030.9000000001</v>
      </c>
      <c r="I263" s="35">
        <f>I138+I142+I143+I144+I145+I146+I147+I148+I149+I162+I163+I164+I165+I166+I167+I168+I169+I173+I177+I181+I182+I186+I190+I194+I198+I203+I151+I153+I206</f>
        <v>0</v>
      </c>
      <c r="J263" s="35">
        <f t="shared" si="1388"/>
        <v>1603030.9000000001</v>
      </c>
      <c r="K263" s="35">
        <f>K138+K142+K143+K144+K145+K146+K147+K148+K149+K162+K163+K164+K165+K166+K167+K168+K169+K173+K177+K181+K182+K186+K190+K194+K198+K203+K151+K153+K206</f>
        <v>0</v>
      </c>
      <c r="L263" s="35">
        <f t="shared" si="1389"/>
        <v>1603030.9000000001</v>
      </c>
      <c r="M263" s="35">
        <f>M138+M142+M143+M144+M145+M146+M147+M148+M149+M162+M163+M164+M165+M166+M167+M168+M169+M173+M177+M181+M182+M186+M190+M194+M198+M203+M151+M153+M206</f>
        <v>0</v>
      </c>
      <c r="N263" s="35">
        <f t="shared" si="1390"/>
        <v>1603030.9000000001</v>
      </c>
      <c r="O263" s="78">
        <f>O138+O142+O143+O144+O145+O146+O147+O148+O149+O162+O163+O164+O165+O166+O167+O168+O169+O173+O177+O181+O182+O186+O190+O194+O198+O203+O151+O153+O206</f>
        <v>139013.87899999999</v>
      </c>
      <c r="P263" s="35">
        <f t="shared" si="1391"/>
        <v>1742044.7790000001</v>
      </c>
      <c r="Q263" s="35">
        <f>Q138+Q142+Q143+Q144+Q145+Q146+Q147+Q148+Q149+Q162+Q163+Q164+Q165+Q166+Q167+Q168+Q169+Q173+Q177+Q181+Q182+Q186+Q190+Q194+Q198+Q203+Q151+Q153+Q206</f>
        <v>0</v>
      </c>
      <c r="R263" s="35">
        <f t="shared" si="1392"/>
        <v>1742044.7790000001</v>
      </c>
      <c r="S263" s="35">
        <f>S138+S142+S143+S144+S145+S146+S147+S148+S149+S162+S163+S164+S165+S166+S167+S168+S169+S173+S177+S181+S182+S186+S190+S194+S198+S203+S151+S153+S206+S210</f>
        <v>15502.397999999999</v>
      </c>
      <c r="T263" s="35">
        <f t="shared" si="1393"/>
        <v>1757547.1770000001</v>
      </c>
      <c r="U263" s="35">
        <f>U138+U142+U143+U144+U145+U146+U147+U148+U149+U162+U163+U164+U165+U166+U167+U168+U169+U173+U177+U181+U182+U186+U190+U194+U198+U203+U151+U153+U206+U210</f>
        <v>0</v>
      </c>
      <c r="V263" s="35">
        <f t="shared" si="1394"/>
        <v>1757547.1770000001</v>
      </c>
      <c r="W263" s="35">
        <f>W138+W142+W143+W144+W145+W146+W147+W148+W149+W162+W163+W164+W165+W166+W167+W168+W169+W173+W177+W181+W182+W186+W190+W194+W198+W203+W151+W153+W206+W210</f>
        <v>-355998.06499999994</v>
      </c>
      <c r="X263" s="35">
        <f t="shared" si="1395"/>
        <v>1401549.1120000002</v>
      </c>
      <c r="Y263" s="35">
        <f>Y138+Y142+Y143+Y144+Y145+Y146+Y147+Y148+Y149+Y162+Y163+Y164+Y165+Y166+Y167+Y168+Y169+Y173+Y177+Y181+Y182+Y186+Y190+Y194+Y198+Y203+Y151+Y153+Y206+Y210</f>
        <v>0</v>
      </c>
      <c r="Z263" s="35">
        <f t="shared" si="1396"/>
        <v>1401549.1120000002</v>
      </c>
      <c r="AA263" s="35">
        <f>AA138+AA142+AA143+AA144+AA145+AA146+AA147+AA148+AA149+AA162+AA163+AA164+AA165+AA166+AA167+AA168+AA169+AA173+AA177+AA181+AA182+AA186+AA190+AA194+AA198+AA203+AA151+AA153+AA206+AA210</f>
        <v>-35671.019999999997</v>
      </c>
      <c r="AB263" s="35">
        <f t="shared" si="1397"/>
        <v>1365878.0920000002</v>
      </c>
      <c r="AC263" s="35">
        <f>AC138+AC142+AC143+AC144+AC145+AC146+AC147+AC148+AC149+AC162+AC163+AC164+AC165+AC166+AC167+AC168+AC169+AC173+AC177+AC181+AC182+AC186+AC190+AC194+AC198+AC203+AC151+AC153+AC206+AC210</f>
        <v>0</v>
      </c>
      <c r="AD263" s="35">
        <f t="shared" si="1398"/>
        <v>1365878.0920000002</v>
      </c>
      <c r="AE263" s="46">
        <f>AE138+AE142+AE143+AE144+AE145+AE146+AE147+AE148+AE149+AE162+AE163+AE164+AE165+AE166+AE167+AE168+AE169+AE173+AE177+AE181+AE182+AE186+AE190+AE194+AE198+AE203+AE151+AE153+AE206+AE210</f>
        <v>-33133.949999999997</v>
      </c>
      <c r="AF263" s="35">
        <f t="shared" si="1399"/>
        <v>1332744.1420000002</v>
      </c>
      <c r="AG263" s="35">
        <f>AG138+AG142+AG143+AG144+AG145+AG146+AG147+AG148+AG149+AG162+AG163+AG164+AG165+AG166+AG167+AG168+AG169+AG173+AG177+AG181+AG182+AG186+AG190+AG194+AG198+AG203+AG151</f>
        <v>1313990.7</v>
      </c>
      <c r="AH263" s="35">
        <f>AH138+AH142+AH143+AH144+AH145+AH146+AH147+AH148+AH149+AH162+AH163+AH164+AH165+AH166+AH167+AH168+AH169+AH173+AH177+AH181+AH182+AH186+AH190+AH194+AH198+AH203+AH151+AH153</f>
        <v>-1768.8999999999996</v>
      </c>
      <c r="AI263" s="35">
        <f t="shared" si="959"/>
        <v>1312221.8</v>
      </c>
      <c r="AJ263" s="35">
        <f>AJ138+AJ142+AJ143+AJ144+AJ145+AJ146+AJ147+AJ148+AJ149+AJ162+AJ163+AJ164+AJ165+AJ166+AJ167+AJ168+AJ169+AJ173+AJ177+AJ181+AJ182+AJ186+AJ190+AJ194+AJ198+AJ203+AJ151+AJ153+AJ206</f>
        <v>0</v>
      </c>
      <c r="AK263" s="35">
        <f t="shared" si="1400"/>
        <v>1312221.8</v>
      </c>
      <c r="AL263" s="35">
        <f>AL138+AL142+AL143+AL144+AL145+AL146+AL147+AL148+AL149+AL162+AL163+AL164+AL165+AL166+AL167+AL168+AL169+AL173+AL177+AL181+AL182+AL186+AL190+AL194+AL198+AL203+AL151+AL153+AL206</f>
        <v>0</v>
      </c>
      <c r="AM263" s="35">
        <f t="shared" si="1401"/>
        <v>1312221.8</v>
      </c>
      <c r="AN263" s="35">
        <f>AN138+AN142+AN143+AN144+AN145+AN146+AN147+AN148+AN149+AN162+AN163+AN164+AN165+AN166+AN167+AN168+AN169+AN173+AN177+AN181+AN182+AN186+AN190+AN194+AN198+AN203+AN151+AN153+AN206</f>
        <v>0</v>
      </c>
      <c r="AO263" s="35">
        <f t="shared" si="1402"/>
        <v>1312221.8</v>
      </c>
      <c r="AP263" s="35">
        <f>AP138+AP142+AP143+AP144+AP145+AP146+AP147+AP148+AP149+AP162+AP163+AP164+AP165+AP166+AP167+AP168+AP169+AP173+AP177+AP181+AP182+AP186+AP190+AP194+AP198+AP203+AP151+AP153+AP206</f>
        <v>-24816.682000000001</v>
      </c>
      <c r="AQ263" s="35">
        <f t="shared" si="1403"/>
        <v>1287405.118</v>
      </c>
      <c r="AR263" s="35">
        <f>AR138+AR142+AR143+AR144+AR145+AR146+AR147+AR148+AR149+AR162+AR163+AR164+AR165+AR166+AR167+AR168+AR169+AR173+AR177+AR181+AR182+AR186+AR190+AR194+AR198+AR203+AR151+AR153+AR206+AR210</f>
        <v>0</v>
      </c>
      <c r="AS263" s="35">
        <f t="shared" si="1404"/>
        <v>1287405.118</v>
      </c>
      <c r="AT263" s="35">
        <f>AT138+AT142+AT143+AT144+AT145+AT146+AT147+AT148+AT149+AT162+AT163+AT164+AT165+AT166+AT167+AT168+AT169+AT173+AT177+AT181+AT182+AT186+AT190+AT194+AT198+AT203+AT151+AT153+AT206+AT210</f>
        <v>79550.379000000001</v>
      </c>
      <c r="AU263" s="35">
        <f t="shared" si="1405"/>
        <v>1366955.497</v>
      </c>
      <c r="AV263" s="35">
        <f>AV138+AV142+AV143+AV144+AV145+AV146+AV147+AV148+AV149+AV162+AV163+AV164+AV165+AV166+AV167+AV168+AV169+AV173+AV177+AV181+AV182+AV186+AV190+AV194+AV198+AV203+AV151+AV153+AV206+AV210</f>
        <v>0</v>
      </c>
      <c r="AW263" s="35">
        <f t="shared" si="1406"/>
        <v>1366955.497</v>
      </c>
      <c r="AX263" s="35">
        <f>AX138+AX142+AX143+AX144+AX145+AX146+AX147+AX148+AX149+AX162+AX163+AX164+AX165+AX166+AX167+AX168+AX169+AX173+AX177+AX181+AX182+AX186+AX190+AX194+AX198+AX203+AX151+AX153+AX206+AX210</f>
        <v>45000</v>
      </c>
      <c r="AY263" s="35">
        <f t="shared" si="1407"/>
        <v>1411955.497</v>
      </c>
      <c r="AZ263" s="35">
        <f>AZ138+AZ142+AZ143+AZ144+AZ145+AZ146+AZ147+AZ148+AZ149+AZ162+AZ163+AZ164+AZ165+AZ166+AZ167+AZ168+AZ169+AZ173+AZ177+AZ181+AZ182+AZ186+AZ190+AZ194+AZ198+AZ203+AZ151+AZ153+AZ206+AZ210</f>
        <v>0</v>
      </c>
      <c r="BA263" s="35">
        <f t="shared" si="1408"/>
        <v>1411955.497</v>
      </c>
      <c r="BB263" s="46">
        <f>BB138+BB142+BB143+BB144+BB145+BB146+BB147+BB148+BB149+BB162+BB163+BB164+BB165+BB166+BB167+BB168+BB169+BB173+BB177+BB181+BB182+BB186+BB190+BB194+BB198+BB203+BB151+BB153+BB206+BB210</f>
        <v>33133.950000000012</v>
      </c>
      <c r="BC263" s="35">
        <f t="shared" si="1409"/>
        <v>1445089.4469999999</v>
      </c>
      <c r="BD263" s="35">
        <f>BD138+BD142+BD143+BD144+BD145+BD146+BD147+BD148+BD149+BD162+BD163+BD164+BD165+BD166+BD167+BD168+BD169+BD173+BD177+BD181+BD182+BD186+BD190+BD194+BD198+BD203+BD151</f>
        <v>1900986.6</v>
      </c>
      <c r="BE263" s="35">
        <f>BE138+BE142+BE143+BE144+BE145+BE146+BE147+BE148+BE149+BE162+BE163+BE164+BE165+BE166+BE167+BE168+BE169+BE173+BE177+BE181+BE182+BE186+BE190+BE194+BE198+BE203+BE151+BE153</f>
        <v>0</v>
      </c>
      <c r="BF263" s="35">
        <f t="shared" si="970"/>
        <v>1900986.6</v>
      </c>
      <c r="BG263" s="35">
        <f>BG138+BG142+BG143+BG144+BG145+BG146+BG147+BG148+BG149+BG162+BG163+BG164+BG165+BG166+BG167+BG168+BG169+BG173+BG177+BG181+BG182+BG186+BG190+BG194+BG198+BG203+BG151+BG153+BG206</f>
        <v>0</v>
      </c>
      <c r="BH263" s="35">
        <f t="shared" si="1410"/>
        <v>1900986.6</v>
      </c>
      <c r="BI263" s="35">
        <f>BI138+BI142+BI143+BI144+BI145+BI146+BI147+BI148+BI149+BI162+BI163+BI164+BI165+BI166+BI167+BI168+BI169+BI173+BI177+BI181+BI182+BI186+BI190+BI194+BI198+BI203+BI151+BI153+BI206</f>
        <v>0</v>
      </c>
      <c r="BJ263" s="35">
        <f t="shared" si="1411"/>
        <v>1900986.6</v>
      </c>
      <c r="BK263" s="35">
        <f>BK138+BK142+BK143+BK144+BK145+BK146+BK147+BK148+BK149+BK162+BK163+BK164+BK165+BK166+BK167+BK168+BK169+BK173+BK177+BK181+BK182+BK186+BK190+BK194+BK198+BK203+BK151+BK153+BK206</f>
        <v>0</v>
      </c>
      <c r="BL263" s="35">
        <f t="shared" si="1412"/>
        <v>1900986.6</v>
      </c>
      <c r="BM263" s="35">
        <f>BM138+BM142+BM143+BM144+BM145+BM146+BM147+BM148+BM149+BM162+BM163+BM164+BM165+BM166+BM167+BM168+BM169+BM173+BM177+BM181+BM182+BM186+BM190+BM194+BM198+BM203+BM151+BM153+BM206</f>
        <v>50302.802999999993</v>
      </c>
      <c r="BN263" s="35">
        <f t="shared" si="1413"/>
        <v>1951289.4030000002</v>
      </c>
      <c r="BO263" s="35">
        <f>BO138+BO142+BO143+BO144+BO145+BO146+BO147+BO148+BO149+BO162+BO163+BO164+BO165+BO166+BO167+BO168+BO169+BO173+BO177+BO181+BO182+BO186+BO190+BO194+BO198+BO203+BO151+BO153+BO206+BO210</f>
        <v>0</v>
      </c>
      <c r="BP263" s="35">
        <f t="shared" si="1414"/>
        <v>1951289.4030000002</v>
      </c>
      <c r="BQ263" s="35">
        <f>BQ138+BQ142+BQ143+BQ144+BQ145+BQ146+BQ147+BQ148+BQ149+BQ162+BQ163+BQ164+BQ165+BQ166+BQ167+BQ168+BQ169+BQ173+BQ177+BQ181+BQ182+BQ186+BQ190+BQ194+BQ198+BQ203+BQ151+BQ153+BQ206+BQ210</f>
        <v>100264.44799999999</v>
      </c>
      <c r="BR263" s="35">
        <f t="shared" si="1415"/>
        <v>2051553.8510000003</v>
      </c>
      <c r="BS263" s="35">
        <f>BS138+BS142+BS143+BS144+BS145+BS146+BS147+BS148+BS149+BS162+BS163+BS164+BS165+BS166+BS167+BS168+BS169+BS173+BS177+BS181+BS182+BS186+BS190+BS194+BS198+BS203+BS151+BS153+BS206+BS210</f>
        <v>0</v>
      </c>
      <c r="BT263" s="35">
        <f t="shared" si="1416"/>
        <v>2051553.8510000003</v>
      </c>
      <c r="BU263" s="35">
        <f>BU138+BU142+BU143+BU144+BU145+BU146+BU147+BU148+BU149+BU162+BU163+BU164+BU165+BU166+BU167+BU168+BU169+BU173+BU177+BU181+BU182+BU186+BU190+BU194+BU198+BU203+BU151+BU153+BU206+BU210</f>
        <v>0</v>
      </c>
      <c r="BV263" s="35">
        <f t="shared" si="1417"/>
        <v>2051553.8510000003</v>
      </c>
      <c r="BW263" s="46">
        <f>BW138+BW142+BW143+BW144+BW145+BW146+BW147+BW148+BW149+BW162+BW163+BW164+BW165+BW166+BW167+BW168+BW169+BW173+BW177+BW181+BW182+BW186+BW190+BW194+BW198+BW203+BW151+BW153+BW206+BW210</f>
        <v>0</v>
      </c>
      <c r="BX263" s="35">
        <f t="shared" si="1418"/>
        <v>2051553.8510000003</v>
      </c>
      <c r="BY263" s="29"/>
      <c r="CA263" s="11"/>
    </row>
    <row r="264" spans="1:79" x14ac:dyDescent="0.3">
      <c r="A264" s="64"/>
      <c r="B264" s="122" t="s">
        <v>11</v>
      </c>
      <c r="C264" s="123"/>
      <c r="D264" s="35">
        <f>D35+D68+D69+D70+D71+D72+D73+D74+D76+D78+D80</f>
        <v>113474.1</v>
      </c>
      <c r="E264" s="35">
        <f>E35+E68+E69+E70+E71+E72+E73+E74+E76+E78+E80+E40</f>
        <v>256356.158</v>
      </c>
      <c r="F264" s="35">
        <f t="shared" si="945"/>
        <v>369830.25800000003</v>
      </c>
      <c r="G264" s="35">
        <f>G35+G68+G69+G70+G71+G72+G73+G74+G76+G78+G80+G40</f>
        <v>0</v>
      </c>
      <c r="H264" s="35">
        <f t="shared" si="1387"/>
        <v>369830.25800000003</v>
      </c>
      <c r="I264" s="35">
        <f>I35+I68+I69+I70+I71+I72+I73+I74+I76+I78+I80+I40</f>
        <v>111.379</v>
      </c>
      <c r="J264" s="35">
        <f t="shared" si="1388"/>
        <v>369941.63700000005</v>
      </c>
      <c r="K264" s="35">
        <f>K35+K68+K69+K70+K71+K72+K73+K74+K76+K78+K80+K40</f>
        <v>0</v>
      </c>
      <c r="L264" s="35">
        <f t="shared" si="1389"/>
        <v>369941.63700000005</v>
      </c>
      <c r="M264" s="35">
        <f>M35+M68+M69+M70+M71+M72+M73+M74+M76+M78+M80+M40</f>
        <v>0</v>
      </c>
      <c r="N264" s="35">
        <f t="shared" si="1390"/>
        <v>369941.63700000005</v>
      </c>
      <c r="O264" s="78">
        <f>O35+O68+O69+O70+O71+O72+O73+O74+O76+O78+O80+O40+O24</f>
        <v>-22568.785000000003</v>
      </c>
      <c r="P264" s="35">
        <f t="shared" si="1391"/>
        <v>347372.85200000007</v>
      </c>
      <c r="Q264" s="35">
        <f>Q35+Q68+Q69+Q70+Q71+Q72+Q73+Q74+Q76+Q78+Q80+Q40+Q24</f>
        <v>0</v>
      </c>
      <c r="R264" s="35">
        <f t="shared" si="1392"/>
        <v>347372.85200000007</v>
      </c>
      <c r="S264" s="35">
        <f>S35+S68+S69+S70+S71+S72+S73+S74+S76+S78+S80+S40+S24</f>
        <v>-18576.285</v>
      </c>
      <c r="T264" s="35">
        <f t="shared" si="1393"/>
        <v>328796.5670000001</v>
      </c>
      <c r="U264" s="35">
        <f>U35+U68+U69+U70+U71+U72+U73+U74+U76+U78+U80+U40+U24</f>
        <v>0</v>
      </c>
      <c r="V264" s="35">
        <f t="shared" si="1394"/>
        <v>328796.5670000001</v>
      </c>
      <c r="W264" s="35">
        <f>W35+W68+W69+W70+W71+W72+W73+W74+W76+W78+W80+W40+W24</f>
        <v>0</v>
      </c>
      <c r="X264" s="35">
        <f t="shared" si="1395"/>
        <v>328796.5670000001</v>
      </c>
      <c r="Y264" s="35">
        <f>Y35+Y68+Y69+Y70+Y71+Y72+Y73+Y74+Y76+Y78+Y80+Y40+Y24</f>
        <v>0</v>
      </c>
      <c r="Z264" s="35">
        <f t="shared" si="1396"/>
        <v>328796.5670000001</v>
      </c>
      <c r="AA264" s="35">
        <f>AA35+AA68+AA69+AA70+AA71+AA72+AA73+AA74+AA76+AA78+AA80+AA40+AA24</f>
        <v>0</v>
      </c>
      <c r="AB264" s="35">
        <f t="shared" si="1397"/>
        <v>328796.5670000001</v>
      </c>
      <c r="AC264" s="35">
        <f>AC35+AC68+AC69+AC70+AC71+AC72+AC73+AC74+AC76+AC78+AC80+AC40+AC24</f>
        <v>0</v>
      </c>
      <c r="AD264" s="35">
        <f t="shared" si="1398"/>
        <v>328796.5670000001</v>
      </c>
      <c r="AE264" s="46">
        <f>AE35+AE68+AE69+AE70+AE71+AE72+AE73+AE74+AE76+AE78+AE80+AE40+AE24</f>
        <v>0</v>
      </c>
      <c r="AF264" s="35">
        <f t="shared" si="1399"/>
        <v>328796.5670000001</v>
      </c>
      <c r="AG264" s="35">
        <f>AG35+AG68+AG69+AG70+AG71+AG72+AG73+AG74+AG76+AG78+AG80</f>
        <v>50227.299999999996</v>
      </c>
      <c r="AH264" s="35">
        <f>AH35+AH68+AH69+AH70+AH71+AH72+AH73+AH74+AH76+AH78+AH80+AH40</f>
        <v>0</v>
      </c>
      <c r="AI264" s="35">
        <f t="shared" si="959"/>
        <v>50227.299999999996</v>
      </c>
      <c r="AJ264" s="35">
        <f>AJ35+AJ68+AJ69+AJ70+AJ71+AJ72+AJ73+AJ74+AJ76+AJ78+AJ80+AJ40</f>
        <v>0</v>
      </c>
      <c r="AK264" s="35">
        <f t="shared" si="1400"/>
        <v>50227.299999999996</v>
      </c>
      <c r="AL264" s="35">
        <f>AL35+AL68+AL69+AL70+AL71+AL72+AL73+AL74+AL76+AL78+AL80+AL40</f>
        <v>0</v>
      </c>
      <c r="AM264" s="35">
        <f t="shared" si="1401"/>
        <v>50227.299999999996</v>
      </c>
      <c r="AN264" s="35">
        <f>AN35+AN68+AN69+AN70+AN71+AN72+AN73+AN74+AN76+AN78+AN80+AN40</f>
        <v>0</v>
      </c>
      <c r="AO264" s="35">
        <f t="shared" si="1402"/>
        <v>50227.299999999996</v>
      </c>
      <c r="AP264" s="35">
        <f>AP35+AP68+AP69+AP70+AP71+AP72+AP73+AP74+AP76+AP78+AP80+AP40+AP24</f>
        <v>0</v>
      </c>
      <c r="AQ264" s="35">
        <f t="shared" si="1403"/>
        <v>50227.299999999996</v>
      </c>
      <c r="AR264" s="35">
        <f>AR35+AR68+AR69+AR70+AR71+AR72+AR73+AR74+AR76+AR78+AR80+AR40+AR24</f>
        <v>0</v>
      </c>
      <c r="AS264" s="35">
        <f t="shared" si="1404"/>
        <v>50227.299999999996</v>
      </c>
      <c r="AT264" s="35">
        <f>AT35+AT68+AT69+AT70+AT71+AT72+AT73+AT74+AT76+AT78+AT80+AT40+AT24</f>
        <v>0</v>
      </c>
      <c r="AU264" s="35">
        <f t="shared" si="1405"/>
        <v>50227.299999999996</v>
      </c>
      <c r="AV264" s="35">
        <f>AV35+AV68+AV69+AV70+AV71+AV72+AV73+AV74+AV76+AV78+AV80+AV40+AV24</f>
        <v>0</v>
      </c>
      <c r="AW264" s="35">
        <f t="shared" si="1406"/>
        <v>50227.299999999996</v>
      </c>
      <c r="AX264" s="35">
        <f>AX35+AX68+AX69+AX70+AX71+AX72+AX73+AX74+AX76+AX78+AX80+AX40+AX24</f>
        <v>0</v>
      </c>
      <c r="AY264" s="35">
        <f t="shared" si="1407"/>
        <v>50227.299999999996</v>
      </c>
      <c r="AZ264" s="35">
        <f>AZ35+AZ68+AZ69+AZ70+AZ71+AZ72+AZ73+AZ74+AZ76+AZ78+AZ80+AZ40+AZ24</f>
        <v>0</v>
      </c>
      <c r="BA264" s="35">
        <f t="shared" si="1408"/>
        <v>50227.299999999996</v>
      </c>
      <c r="BB264" s="46">
        <f>BB35+BB68+BB69+BB70+BB71+BB72+BB73+BB74+BB76+BB78+BB80+BB40+BB24</f>
        <v>0</v>
      </c>
      <c r="BC264" s="35">
        <f t="shared" si="1409"/>
        <v>50227.299999999996</v>
      </c>
      <c r="BD264" s="35">
        <f>BD35+BD68+BD69+BD70+BD71+BD72+BD73+BD74+BD76+BD78+BD80</f>
        <v>1220.3</v>
      </c>
      <c r="BE264" s="35">
        <f>BE35+BE68+BE69+BE70+BE71+BE72+BE73+BE74+BE76+BE78+BE80+BE40</f>
        <v>0</v>
      </c>
      <c r="BF264" s="35">
        <f t="shared" si="970"/>
        <v>1220.3</v>
      </c>
      <c r="BG264" s="35">
        <f>BG35+BG68+BG69+BG70+BG71+BG72+BG73+BG74+BG76+BG78+BG80+BG40</f>
        <v>0</v>
      </c>
      <c r="BH264" s="35">
        <f t="shared" si="1410"/>
        <v>1220.3</v>
      </c>
      <c r="BI264" s="35">
        <f>BI35+BI68+BI69+BI70+BI71+BI72+BI73+BI74+BI76+BI78+BI80+BI40</f>
        <v>0</v>
      </c>
      <c r="BJ264" s="35">
        <f t="shared" si="1411"/>
        <v>1220.3</v>
      </c>
      <c r="BK264" s="35">
        <f>BK35+BK68+BK69+BK70+BK71+BK72+BK73+BK74+BK76+BK78+BK80+BK40</f>
        <v>0</v>
      </c>
      <c r="BL264" s="35">
        <f t="shared" si="1412"/>
        <v>1220.3</v>
      </c>
      <c r="BM264" s="35">
        <f>BM35+BM68+BM69+BM70+BM71+BM72+BM73+BM74+BM76+BM78+BM80+BM40+BM24</f>
        <v>23622.800000000003</v>
      </c>
      <c r="BN264" s="35">
        <f t="shared" si="1413"/>
        <v>24843.100000000002</v>
      </c>
      <c r="BO264" s="35">
        <f>BO35+BO68+BO69+BO70+BO71+BO72+BO73+BO74+BO76+BO78+BO80+BO40+BO24</f>
        <v>0</v>
      </c>
      <c r="BP264" s="35">
        <f t="shared" si="1414"/>
        <v>24843.100000000002</v>
      </c>
      <c r="BQ264" s="35">
        <f>BQ35+BQ68+BQ69+BQ70+BQ71+BQ72+BQ73+BQ74+BQ76+BQ78+BQ80+BQ40+BQ24</f>
        <v>0</v>
      </c>
      <c r="BR264" s="35">
        <f t="shared" si="1415"/>
        <v>24843.100000000002</v>
      </c>
      <c r="BS264" s="35">
        <f>BS35+BS68+BS69+BS70+BS71+BS72+BS73+BS74+BS76+BS78+BS80+BS40+BS24</f>
        <v>0</v>
      </c>
      <c r="BT264" s="35">
        <f t="shared" si="1416"/>
        <v>24843.100000000002</v>
      </c>
      <c r="BU264" s="35">
        <f>BU35+BU68+BU69+BU70+BU71+BU72+BU73+BU74+BU76+BU78+BU80+BU40+BU24</f>
        <v>0</v>
      </c>
      <c r="BV264" s="35">
        <f t="shared" si="1417"/>
        <v>24843.100000000002</v>
      </c>
      <c r="BW264" s="46">
        <f>BW35+BW68+BW69+BW70+BW71+BW72+BW73+BW74+BW76+BW78+BW80+BW40+BW24</f>
        <v>0</v>
      </c>
      <c r="BX264" s="35">
        <f t="shared" si="1418"/>
        <v>24843.100000000002</v>
      </c>
      <c r="BY264" s="29"/>
    </row>
    <row r="265" spans="1:79" hidden="1" x14ac:dyDescent="0.3">
      <c r="A265" s="64"/>
      <c r="B265" s="89" t="s">
        <v>33</v>
      </c>
      <c r="C265" s="90"/>
      <c r="D265" s="35">
        <f>D215</f>
        <v>13981.8</v>
      </c>
      <c r="E265" s="35">
        <f>E215</f>
        <v>0</v>
      </c>
      <c r="F265" s="35">
        <f t="shared" si="945"/>
        <v>13981.8</v>
      </c>
      <c r="G265" s="35">
        <f>G215</f>
        <v>0</v>
      </c>
      <c r="H265" s="35">
        <f t="shared" si="1387"/>
        <v>13981.8</v>
      </c>
      <c r="I265" s="35">
        <f>I215</f>
        <v>0</v>
      </c>
      <c r="J265" s="35">
        <f t="shared" si="1388"/>
        <v>13981.8</v>
      </c>
      <c r="K265" s="35">
        <f>K215</f>
        <v>0</v>
      </c>
      <c r="L265" s="35">
        <f t="shared" si="1389"/>
        <v>13981.8</v>
      </c>
      <c r="M265" s="35">
        <f>M215</f>
        <v>0</v>
      </c>
      <c r="N265" s="35">
        <f t="shared" si="1390"/>
        <v>13981.8</v>
      </c>
      <c r="O265" s="78">
        <f>O215</f>
        <v>0</v>
      </c>
      <c r="P265" s="35">
        <f t="shared" si="1391"/>
        <v>13981.8</v>
      </c>
      <c r="Q265" s="35">
        <f>Q215</f>
        <v>0</v>
      </c>
      <c r="R265" s="35">
        <f t="shared" si="1392"/>
        <v>13981.8</v>
      </c>
      <c r="S265" s="35">
        <f>S215</f>
        <v>0</v>
      </c>
      <c r="T265" s="35">
        <f t="shared" si="1393"/>
        <v>13981.8</v>
      </c>
      <c r="U265" s="35">
        <f>U215</f>
        <v>0</v>
      </c>
      <c r="V265" s="35">
        <f t="shared" si="1394"/>
        <v>13981.8</v>
      </c>
      <c r="W265" s="35">
        <f>W215</f>
        <v>0</v>
      </c>
      <c r="X265" s="35">
        <f t="shared" si="1395"/>
        <v>13981.8</v>
      </c>
      <c r="Y265" s="35">
        <f>Y215</f>
        <v>0</v>
      </c>
      <c r="Z265" s="35">
        <f t="shared" si="1396"/>
        <v>13981.8</v>
      </c>
      <c r="AA265" s="35">
        <f>AA215</f>
        <v>-13981.8</v>
      </c>
      <c r="AB265" s="35">
        <f t="shared" si="1397"/>
        <v>0</v>
      </c>
      <c r="AC265" s="35">
        <f>AC215</f>
        <v>0</v>
      </c>
      <c r="AD265" s="35">
        <f t="shared" si="1398"/>
        <v>0</v>
      </c>
      <c r="AE265" s="46">
        <f>AE215</f>
        <v>0</v>
      </c>
      <c r="AF265" s="35">
        <f t="shared" si="1399"/>
        <v>0</v>
      </c>
      <c r="AG265" s="35">
        <f>AG215</f>
        <v>0</v>
      </c>
      <c r="AH265" s="35">
        <f>AH215</f>
        <v>0</v>
      </c>
      <c r="AI265" s="35">
        <f t="shared" si="959"/>
        <v>0</v>
      </c>
      <c r="AJ265" s="35">
        <f>AJ215</f>
        <v>0</v>
      </c>
      <c r="AK265" s="35">
        <f t="shared" si="1400"/>
        <v>0</v>
      </c>
      <c r="AL265" s="35">
        <f>AL215</f>
        <v>0</v>
      </c>
      <c r="AM265" s="35">
        <f t="shared" si="1401"/>
        <v>0</v>
      </c>
      <c r="AN265" s="35">
        <f>AN215</f>
        <v>0</v>
      </c>
      <c r="AO265" s="35">
        <f t="shared" si="1402"/>
        <v>0</v>
      </c>
      <c r="AP265" s="35">
        <f>AP215</f>
        <v>0</v>
      </c>
      <c r="AQ265" s="35">
        <f t="shared" si="1403"/>
        <v>0</v>
      </c>
      <c r="AR265" s="35">
        <f>AR215</f>
        <v>0</v>
      </c>
      <c r="AS265" s="35">
        <f t="shared" si="1404"/>
        <v>0</v>
      </c>
      <c r="AT265" s="35">
        <f>AT215</f>
        <v>0</v>
      </c>
      <c r="AU265" s="35">
        <f t="shared" si="1405"/>
        <v>0</v>
      </c>
      <c r="AV265" s="35">
        <f>AV215</f>
        <v>0</v>
      </c>
      <c r="AW265" s="35">
        <f t="shared" si="1406"/>
        <v>0</v>
      </c>
      <c r="AX265" s="35">
        <f>AX215</f>
        <v>0</v>
      </c>
      <c r="AY265" s="35">
        <f t="shared" si="1407"/>
        <v>0</v>
      </c>
      <c r="AZ265" s="35">
        <f>AZ215</f>
        <v>0</v>
      </c>
      <c r="BA265" s="35">
        <f t="shared" si="1408"/>
        <v>0</v>
      </c>
      <c r="BB265" s="46">
        <f>BB215</f>
        <v>0</v>
      </c>
      <c r="BC265" s="35">
        <f t="shared" si="1409"/>
        <v>0</v>
      </c>
      <c r="BD265" s="35">
        <f>BD215</f>
        <v>0</v>
      </c>
      <c r="BE265" s="35">
        <f>BE215</f>
        <v>0</v>
      </c>
      <c r="BF265" s="35">
        <f t="shared" si="970"/>
        <v>0</v>
      </c>
      <c r="BG265" s="35">
        <f>BG215</f>
        <v>0</v>
      </c>
      <c r="BH265" s="35">
        <f t="shared" si="1410"/>
        <v>0</v>
      </c>
      <c r="BI265" s="35">
        <f>BI215</f>
        <v>0</v>
      </c>
      <c r="BJ265" s="35">
        <f t="shared" si="1411"/>
        <v>0</v>
      </c>
      <c r="BK265" s="35">
        <f>BK215</f>
        <v>0</v>
      </c>
      <c r="BL265" s="35">
        <f t="shared" si="1412"/>
        <v>0</v>
      </c>
      <c r="BM265" s="35">
        <f>BM215</f>
        <v>0</v>
      </c>
      <c r="BN265" s="35">
        <f t="shared" si="1413"/>
        <v>0</v>
      </c>
      <c r="BO265" s="35">
        <f>BO215</f>
        <v>0</v>
      </c>
      <c r="BP265" s="35">
        <f t="shared" si="1414"/>
        <v>0</v>
      </c>
      <c r="BQ265" s="35">
        <f>BQ215</f>
        <v>0</v>
      </c>
      <c r="BR265" s="35">
        <f t="shared" si="1415"/>
        <v>0</v>
      </c>
      <c r="BS265" s="35">
        <f>BS215</f>
        <v>0</v>
      </c>
      <c r="BT265" s="35">
        <f t="shared" si="1416"/>
        <v>0</v>
      </c>
      <c r="BU265" s="35">
        <f>BU215</f>
        <v>0</v>
      </c>
      <c r="BV265" s="35">
        <f t="shared" si="1417"/>
        <v>0</v>
      </c>
      <c r="BW265" s="46">
        <f>BW215</f>
        <v>0</v>
      </c>
      <c r="BX265" s="35">
        <f t="shared" si="1418"/>
        <v>0</v>
      </c>
      <c r="BY265" s="29"/>
      <c r="BZ265" s="23" t="s">
        <v>50</v>
      </c>
    </row>
    <row r="266" spans="1:79" x14ac:dyDescent="0.3">
      <c r="A266" s="64"/>
      <c r="B266" s="103" t="s">
        <v>34</v>
      </c>
      <c r="C266" s="104"/>
      <c r="D266" s="35">
        <f>D222+D223</f>
        <v>4480.7</v>
      </c>
      <c r="E266" s="35">
        <f>E222+E223</f>
        <v>0</v>
      </c>
      <c r="F266" s="35">
        <f t="shared" si="945"/>
        <v>4480.7</v>
      </c>
      <c r="G266" s="35">
        <f>G222+G223</f>
        <v>0</v>
      </c>
      <c r="H266" s="35">
        <f t="shared" si="1387"/>
        <v>4480.7</v>
      </c>
      <c r="I266" s="35">
        <f>I222+I223</f>
        <v>0</v>
      </c>
      <c r="J266" s="35">
        <f t="shared" si="1388"/>
        <v>4480.7</v>
      </c>
      <c r="K266" s="35">
        <f>K222+K223</f>
        <v>0</v>
      </c>
      <c r="L266" s="35">
        <f t="shared" si="1389"/>
        <v>4480.7</v>
      </c>
      <c r="M266" s="35">
        <f>M222+M223</f>
        <v>0</v>
      </c>
      <c r="N266" s="35">
        <f t="shared" si="1390"/>
        <v>4480.7</v>
      </c>
      <c r="O266" s="78">
        <f>O222+O223</f>
        <v>0</v>
      </c>
      <c r="P266" s="35">
        <f t="shared" si="1391"/>
        <v>4480.7</v>
      </c>
      <c r="Q266" s="35">
        <f>Q222+Q223</f>
        <v>0</v>
      </c>
      <c r="R266" s="35">
        <f t="shared" si="1392"/>
        <v>4480.7</v>
      </c>
      <c r="S266" s="35">
        <f>S222+S223</f>
        <v>0</v>
      </c>
      <c r="T266" s="35">
        <f t="shared" si="1393"/>
        <v>4480.7</v>
      </c>
      <c r="U266" s="35">
        <f>U222+U223</f>
        <v>0</v>
      </c>
      <c r="V266" s="35">
        <f t="shared" si="1394"/>
        <v>4480.7</v>
      </c>
      <c r="W266" s="35">
        <f>W222+W223</f>
        <v>0</v>
      </c>
      <c r="X266" s="35">
        <f t="shared" si="1395"/>
        <v>4480.7</v>
      </c>
      <c r="Y266" s="35">
        <f>Y222+Y223</f>
        <v>0</v>
      </c>
      <c r="Z266" s="35">
        <f t="shared" si="1396"/>
        <v>4480.7</v>
      </c>
      <c r="AA266" s="35">
        <f>AA222+AA223</f>
        <v>0</v>
      </c>
      <c r="AB266" s="35">
        <f t="shared" si="1397"/>
        <v>4480.7</v>
      </c>
      <c r="AC266" s="35">
        <f>AC222+AC223</f>
        <v>0</v>
      </c>
      <c r="AD266" s="35">
        <f t="shared" si="1398"/>
        <v>4480.7</v>
      </c>
      <c r="AE266" s="46">
        <f>AE222+AE223</f>
        <v>0</v>
      </c>
      <c r="AF266" s="35">
        <f t="shared" si="1399"/>
        <v>4480.7</v>
      </c>
      <c r="AG266" s="35">
        <f t="shared" ref="AG266:BD266" si="1419">AG222+AG223</f>
        <v>55213.3</v>
      </c>
      <c r="AH266" s="35">
        <f t="shared" si="1419"/>
        <v>0</v>
      </c>
      <c r="AI266" s="35">
        <f t="shared" si="959"/>
        <v>55213.3</v>
      </c>
      <c r="AJ266" s="35">
        <f t="shared" ref="AJ266:AL266" si="1420">AJ222+AJ223</f>
        <v>0</v>
      </c>
      <c r="AK266" s="35">
        <f t="shared" si="1400"/>
        <v>55213.3</v>
      </c>
      <c r="AL266" s="35">
        <f t="shared" si="1420"/>
        <v>0</v>
      </c>
      <c r="AM266" s="35">
        <f t="shared" si="1401"/>
        <v>55213.3</v>
      </c>
      <c r="AN266" s="35">
        <f t="shared" ref="AN266:AP266" si="1421">AN222+AN223</f>
        <v>0</v>
      </c>
      <c r="AO266" s="35">
        <f t="shared" si="1402"/>
        <v>55213.3</v>
      </c>
      <c r="AP266" s="35">
        <f t="shared" si="1421"/>
        <v>0</v>
      </c>
      <c r="AQ266" s="35">
        <f t="shared" si="1403"/>
        <v>55213.3</v>
      </c>
      <c r="AR266" s="35">
        <f t="shared" ref="AR266:AT266" si="1422">AR222+AR223</f>
        <v>0</v>
      </c>
      <c r="AS266" s="35">
        <f t="shared" si="1404"/>
        <v>55213.3</v>
      </c>
      <c r="AT266" s="35">
        <f t="shared" si="1422"/>
        <v>0</v>
      </c>
      <c r="AU266" s="35">
        <f t="shared" si="1405"/>
        <v>55213.3</v>
      </c>
      <c r="AV266" s="35">
        <f t="shared" ref="AV266:AX266" si="1423">AV222+AV223</f>
        <v>0</v>
      </c>
      <c r="AW266" s="35">
        <f t="shared" si="1406"/>
        <v>55213.3</v>
      </c>
      <c r="AX266" s="35">
        <f t="shared" si="1423"/>
        <v>0</v>
      </c>
      <c r="AY266" s="35">
        <f t="shared" si="1407"/>
        <v>55213.3</v>
      </c>
      <c r="AZ266" s="35">
        <f t="shared" ref="AZ266:BB266" si="1424">AZ222+AZ223</f>
        <v>0</v>
      </c>
      <c r="BA266" s="35">
        <f t="shared" si="1408"/>
        <v>55213.3</v>
      </c>
      <c r="BB266" s="46">
        <f t="shared" si="1424"/>
        <v>0</v>
      </c>
      <c r="BC266" s="35">
        <f t="shared" si="1409"/>
        <v>55213.3</v>
      </c>
      <c r="BD266" s="35">
        <f t="shared" si="1419"/>
        <v>0</v>
      </c>
      <c r="BE266" s="35">
        <f>BE222+BE223</f>
        <v>0</v>
      </c>
      <c r="BF266" s="35">
        <f t="shared" si="970"/>
        <v>0</v>
      </c>
      <c r="BG266" s="35">
        <f>BG222+BG223</f>
        <v>0</v>
      </c>
      <c r="BH266" s="35">
        <f t="shared" si="1410"/>
        <v>0</v>
      </c>
      <c r="BI266" s="35">
        <f>BI222+BI223</f>
        <v>0</v>
      </c>
      <c r="BJ266" s="35">
        <f t="shared" si="1411"/>
        <v>0</v>
      </c>
      <c r="BK266" s="35">
        <f>BK222+BK223</f>
        <v>0</v>
      </c>
      <c r="BL266" s="35">
        <f t="shared" si="1412"/>
        <v>0</v>
      </c>
      <c r="BM266" s="35">
        <f>BM222+BM223</f>
        <v>0</v>
      </c>
      <c r="BN266" s="35">
        <f t="shared" si="1413"/>
        <v>0</v>
      </c>
      <c r="BO266" s="35">
        <f>BO222+BO223</f>
        <v>0</v>
      </c>
      <c r="BP266" s="35">
        <f t="shared" si="1414"/>
        <v>0</v>
      </c>
      <c r="BQ266" s="35">
        <f>BQ222+BQ223</f>
        <v>0</v>
      </c>
      <c r="BR266" s="35">
        <f t="shared" si="1415"/>
        <v>0</v>
      </c>
      <c r="BS266" s="35">
        <f>BS222+BS223</f>
        <v>0</v>
      </c>
      <c r="BT266" s="35">
        <f t="shared" si="1416"/>
        <v>0</v>
      </c>
      <c r="BU266" s="35">
        <f>BU222+BU223</f>
        <v>0</v>
      </c>
      <c r="BV266" s="35">
        <f t="shared" si="1417"/>
        <v>0</v>
      </c>
      <c r="BW266" s="46">
        <f>BW222+BW223</f>
        <v>0</v>
      </c>
      <c r="BX266" s="35">
        <f t="shared" si="1418"/>
        <v>0</v>
      </c>
      <c r="BY266" s="29"/>
    </row>
    <row r="267" spans="1:79" x14ac:dyDescent="0.3">
      <c r="A267" s="64"/>
      <c r="B267" s="103" t="s">
        <v>39</v>
      </c>
      <c r="C267" s="104"/>
      <c r="D267" s="35">
        <f>D99</f>
        <v>6293</v>
      </c>
      <c r="E267" s="35">
        <f>E99+E109</f>
        <v>47697</v>
      </c>
      <c r="F267" s="35">
        <f t="shared" ref="F267" si="1425">D267+E267</f>
        <v>53990</v>
      </c>
      <c r="G267" s="35">
        <f>G99+G109</f>
        <v>0</v>
      </c>
      <c r="H267" s="35">
        <f t="shared" si="1387"/>
        <v>53990</v>
      </c>
      <c r="I267" s="35">
        <f>I99+I109</f>
        <v>0</v>
      </c>
      <c r="J267" s="35">
        <f t="shared" si="1388"/>
        <v>53990</v>
      </c>
      <c r="K267" s="35">
        <f>K99+K109</f>
        <v>0</v>
      </c>
      <c r="L267" s="35">
        <f t="shared" si="1389"/>
        <v>53990</v>
      </c>
      <c r="M267" s="35">
        <f>M99+M109</f>
        <v>0</v>
      </c>
      <c r="N267" s="35">
        <f t="shared" si="1390"/>
        <v>53990</v>
      </c>
      <c r="O267" s="78">
        <f>O99+O109</f>
        <v>0</v>
      </c>
      <c r="P267" s="35">
        <f t="shared" si="1391"/>
        <v>53990</v>
      </c>
      <c r="Q267" s="35">
        <f>Q99+Q109</f>
        <v>0</v>
      </c>
      <c r="R267" s="35">
        <f t="shared" si="1392"/>
        <v>53990</v>
      </c>
      <c r="S267" s="35">
        <f>S99+S109</f>
        <v>0</v>
      </c>
      <c r="T267" s="35">
        <f t="shared" si="1393"/>
        <v>53990</v>
      </c>
      <c r="U267" s="35">
        <f>U99+U109</f>
        <v>0</v>
      </c>
      <c r="V267" s="35">
        <f t="shared" si="1394"/>
        <v>53990</v>
      </c>
      <c r="W267" s="35">
        <f>W99+W109</f>
        <v>0</v>
      </c>
      <c r="X267" s="35">
        <f t="shared" si="1395"/>
        <v>53990</v>
      </c>
      <c r="Y267" s="35">
        <f>Y99+Y109</f>
        <v>0</v>
      </c>
      <c r="Z267" s="35">
        <f t="shared" si="1396"/>
        <v>53990</v>
      </c>
      <c r="AA267" s="35">
        <f>AA99+AA109+AA97+AA103+AA94+AA106</f>
        <v>18949.007999999998</v>
      </c>
      <c r="AB267" s="35">
        <f t="shared" si="1397"/>
        <v>72939.008000000002</v>
      </c>
      <c r="AC267" s="35">
        <f>AC99+AC109+AC97+AC103+AC94+AC106</f>
        <v>-18949.007999999998</v>
      </c>
      <c r="AD267" s="35">
        <f t="shared" si="1398"/>
        <v>53990</v>
      </c>
      <c r="AE267" s="46">
        <f>AE99+AE109+AE97+AE103+AE94+AE106</f>
        <v>18949.007999999998</v>
      </c>
      <c r="AF267" s="35">
        <f t="shared" si="1399"/>
        <v>72939.008000000002</v>
      </c>
      <c r="AG267" s="35">
        <f>AG99</f>
        <v>0</v>
      </c>
      <c r="AH267" s="35">
        <f>AH99+AH109</f>
        <v>51669.599999999999</v>
      </c>
      <c r="AI267" s="35">
        <f t="shared" ref="AI267" si="1426">AG267+AH267</f>
        <v>51669.599999999999</v>
      </c>
      <c r="AJ267" s="35">
        <f>AJ99+AJ109</f>
        <v>0</v>
      </c>
      <c r="AK267" s="35">
        <f t="shared" si="1400"/>
        <v>51669.599999999999</v>
      </c>
      <c r="AL267" s="35">
        <f>AL99+AL109</f>
        <v>0</v>
      </c>
      <c r="AM267" s="35">
        <f t="shared" si="1401"/>
        <v>51669.599999999999</v>
      </c>
      <c r="AN267" s="35">
        <f>AN99+AN109</f>
        <v>0</v>
      </c>
      <c r="AO267" s="35">
        <f t="shared" si="1402"/>
        <v>51669.599999999999</v>
      </c>
      <c r="AP267" s="35">
        <f>AP99+AP109</f>
        <v>0</v>
      </c>
      <c r="AQ267" s="35">
        <f t="shared" si="1403"/>
        <v>51669.599999999999</v>
      </c>
      <c r="AR267" s="35">
        <f>AR99+AR109</f>
        <v>0</v>
      </c>
      <c r="AS267" s="35">
        <f t="shared" si="1404"/>
        <v>51669.599999999999</v>
      </c>
      <c r="AT267" s="35">
        <f>AT99+AT109</f>
        <v>0</v>
      </c>
      <c r="AU267" s="35">
        <f t="shared" si="1405"/>
        <v>51669.599999999999</v>
      </c>
      <c r="AV267" s="35">
        <f>AV99+AV109</f>
        <v>0</v>
      </c>
      <c r="AW267" s="35">
        <f t="shared" si="1406"/>
        <v>51669.599999999999</v>
      </c>
      <c r="AX267" s="35">
        <f>AX99+AX109+AX97+AX103+AX94+AX106</f>
        <v>130510.57699999999</v>
      </c>
      <c r="AY267" s="35">
        <f t="shared" si="1407"/>
        <v>182180.177</v>
      </c>
      <c r="AZ267" s="35">
        <f>AZ99+AZ109+AZ97+AZ103+AZ94+AZ106</f>
        <v>-130510.57699999999</v>
      </c>
      <c r="BA267" s="35">
        <f t="shared" si="1408"/>
        <v>51669.600000000006</v>
      </c>
      <c r="BB267" s="46">
        <f>BB99+BB109+BB97+BB103+BB94+BB106</f>
        <v>130510.57699999999</v>
      </c>
      <c r="BC267" s="35">
        <f t="shared" si="1409"/>
        <v>182180.177</v>
      </c>
      <c r="BD267" s="35">
        <f>BD99</f>
        <v>0</v>
      </c>
      <c r="BE267" s="35">
        <f>BE99+BE109</f>
        <v>0</v>
      </c>
      <c r="BF267" s="35">
        <f t="shared" ref="BF267" si="1427">BD267+BE267</f>
        <v>0</v>
      </c>
      <c r="BG267" s="35">
        <f>BG99+BG109</f>
        <v>0</v>
      </c>
      <c r="BH267" s="35">
        <f t="shared" si="1410"/>
        <v>0</v>
      </c>
      <c r="BI267" s="35">
        <f>BI99+BI109</f>
        <v>0</v>
      </c>
      <c r="BJ267" s="35">
        <f t="shared" si="1411"/>
        <v>0</v>
      </c>
      <c r="BK267" s="35">
        <f>BK99+BK109</f>
        <v>0</v>
      </c>
      <c r="BL267" s="35">
        <f t="shared" si="1412"/>
        <v>0</v>
      </c>
      <c r="BM267" s="35">
        <f>BM99+BM109</f>
        <v>0</v>
      </c>
      <c r="BN267" s="35">
        <f t="shared" si="1413"/>
        <v>0</v>
      </c>
      <c r="BO267" s="35">
        <f>BO99+BO109</f>
        <v>0</v>
      </c>
      <c r="BP267" s="35">
        <f t="shared" si="1414"/>
        <v>0</v>
      </c>
      <c r="BQ267" s="35">
        <f>BQ99+BQ109</f>
        <v>0</v>
      </c>
      <c r="BR267" s="35">
        <f t="shared" si="1415"/>
        <v>0</v>
      </c>
      <c r="BS267" s="35">
        <f>BS99+BS109+BS97+BS103+BS94+BS106</f>
        <v>12263.817999999999</v>
      </c>
      <c r="BT267" s="35">
        <f t="shared" si="1416"/>
        <v>12263.817999999999</v>
      </c>
      <c r="BU267" s="35">
        <f>BU99+BU109+BU97+BU103+BU94+BU106</f>
        <v>-12263.817999999999</v>
      </c>
      <c r="BV267" s="35">
        <f t="shared" si="1417"/>
        <v>0</v>
      </c>
      <c r="BW267" s="46">
        <f>BW99+BW109+BW97+BW103+BW94+BW106</f>
        <v>12263.817999999999</v>
      </c>
      <c r="BX267" s="35">
        <f t="shared" si="1418"/>
        <v>12263.817999999999</v>
      </c>
      <c r="BY267" s="29"/>
    </row>
    <row r="268" spans="1:79" x14ac:dyDescent="0.3">
      <c r="A268" s="12"/>
      <c r="B268" s="118" t="s">
        <v>325</v>
      </c>
      <c r="C268" s="119"/>
      <c r="D268" s="35"/>
      <c r="E268" s="35"/>
      <c r="F268" s="35"/>
      <c r="G268" s="35">
        <f>G250</f>
        <v>0</v>
      </c>
      <c r="H268" s="35">
        <f t="shared" si="1387"/>
        <v>0</v>
      </c>
      <c r="I268" s="35">
        <f>I250</f>
        <v>0</v>
      </c>
      <c r="J268" s="35">
        <f t="shared" si="1388"/>
        <v>0</v>
      </c>
      <c r="K268" s="35">
        <f>K250</f>
        <v>0</v>
      </c>
      <c r="L268" s="35">
        <f t="shared" si="1389"/>
        <v>0</v>
      </c>
      <c r="M268" s="35">
        <f>M250</f>
        <v>0</v>
      </c>
      <c r="N268" s="35">
        <f t="shared" si="1390"/>
        <v>0</v>
      </c>
      <c r="O268" s="78">
        <f>O250+O216</f>
        <v>85000</v>
      </c>
      <c r="P268" s="35">
        <f t="shared" si="1391"/>
        <v>85000</v>
      </c>
      <c r="Q268" s="35">
        <f>Q250+Q216</f>
        <v>0</v>
      </c>
      <c r="R268" s="35">
        <f t="shared" si="1392"/>
        <v>85000</v>
      </c>
      <c r="S268" s="35">
        <f>S250+S216</f>
        <v>0</v>
      </c>
      <c r="T268" s="35">
        <f t="shared" si="1393"/>
        <v>85000</v>
      </c>
      <c r="U268" s="35">
        <f>U250+U216</f>
        <v>0</v>
      </c>
      <c r="V268" s="35">
        <f t="shared" si="1394"/>
        <v>85000</v>
      </c>
      <c r="W268" s="35">
        <f>W250+W216</f>
        <v>0</v>
      </c>
      <c r="X268" s="35">
        <f t="shared" si="1395"/>
        <v>85000</v>
      </c>
      <c r="Y268" s="35">
        <f>Y250+Y216</f>
        <v>-4650</v>
      </c>
      <c r="Z268" s="35">
        <f t="shared" si="1396"/>
        <v>80350</v>
      </c>
      <c r="AA268" s="35">
        <f>AA250+AA216</f>
        <v>0</v>
      </c>
      <c r="AB268" s="35">
        <f t="shared" si="1397"/>
        <v>80350</v>
      </c>
      <c r="AC268" s="35">
        <f>AC250+AC216</f>
        <v>0</v>
      </c>
      <c r="AD268" s="35">
        <f t="shared" si="1398"/>
        <v>80350</v>
      </c>
      <c r="AE268" s="46">
        <f>AE250+AE216</f>
        <v>0</v>
      </c>
      <c r="AF268" s="35">
        <f t="shared" si="1399"/>
        <v>80350</v>
      </c>
      <c r="AG268" s="35"/>
      <c r="AH268" s="35"/>
      <c r="AI268" s="35"/>
      <c r="AJ268" s="35">
        <f>AJ250</f>
        <v>0</v>
      </c>
      <c r="AK268" s="35">
        <f t="shared" si="1400"/>
        <v>0</v>
      </c>
      <c r="AL268" s="35">
        <f>AL250</f>
        <v>0</v>
      </c>
      <c r="AM268" s="35">
        <f t="shared" si="1401"/>
        <v>0</v>
      </c>
      <c r="AN268" s="35">
        <f>AN250</f>
        <v>0</v>
      </c>
      <c r="AO268" s="35">
        <f t="shared" si="1402"/>
        <v>0</v>
      </c>
      <c r="AP268" s="35">
        <f>AP250+AP216</f>
        <v>0</v>
      </c>
      <c r="AQ268" s="35">
        <f t="shared" si="1403"/>
        <v>0</v>
      </c>
      <c r="AR268" s="35">
        <f>AR250+AR216</f>
        <v>0</v>
      </c>
      <c r="AS268" s="35">
        <f t="shared" si="1404"/>
        <v>0</v>
      </c>
      <c r="AT268" s="35">
        <f>AT250+AT216</f>
        <v>0</v>
      </c>
      <c r="AU268" s="35">
        <f t="shared" si="1405"/>
        <v>0</v>
      </c>
      <c r="AV268" s="35">
        <f>AV250+AV216</f>
        <v>0</v>
      </c>
      <c r="AW268" s="35">
        <f t="shared" si="1406"/>
        <v>0</v>
      </c>
      <c r="AX268" s="35">
        <f>AX250+AX216</f>
        <v>0</v>
      </c>
      <c r="AY268" s="35">
        <f t="shared" si="1407"/>
        <v>0</v>
      </c>
      <c r="AZ268" s="35">
        <f>AZ250+AZ216</f>
        <v>0</v>
      </c>
      <c r="BA268" s="35">
        <f t="shared" si="1408"/>
        <v>0</v>
      </c>
      <c r="BB268" s="46">
        <f>BB250+BB216</f>
        <v>0</v>
      </c>
      <c r="BC268" s="35">
        <f t="shared" si="1409"/>
        <v>0</v>
      </c>
      <c r="BD268" s="35"/>
      <c r="BE268" s="35"/>
      <c r="BF268" s="35"/>
      <c r="BG268" s="35">
        <f>BG250</f>
        <v>0</v>
      </c>
      <c r="BH268" s="35">
        <f t="shared" si="1410"/>
        <v>0</v>
      </c>
      <c r="BI268" s="35">
        <f>BI250</f>
        <v>0</v>
      </c>
      <c r="BJ268" s="35">
        <f t="shared" si="1411"/>
        <v>0</v>
      </c>
      <c r="BK268" s="35">
        <f>BK250</f>
        <v>0</v>
      </c>
      <c r="BL268" s="35">
        <f t="shared" si="1412"/>
        <v>0</v>
      </c>
      <c r="BM268" s="35">
        <f>BM250+BM216</f>
        <v>0</v>
      </c>
      <c r="BN268" s="35">
        <f t="shared" si="1413"/>
        <v>0</v>
      </c>
      <c r="BO268" s="35">
        <f>BO250+BO216</f>
        <v>0</v>
      </c>
      <c r="BP268" s="35">
        <f t="shared" si="1414"/>
        <v>0</v>
      </c>
      <c r="BQ268" s="35">
        <f>BQ250+BQ216</f>
        <v>0</v>
      </c>
      <c r="BR268" s="35">
        <f t="shared" si="1415"/>
        <v>0</v>
      </c>
      <c r="BS268" s="35">
        <f>BS250+BS216</f>
        <v>0</v>
      </c>
      <c r="BT268" s="35">
        <f t="shared" si="1416"/>
        <v>0</v>
      </c>
      <c r="BU268" s="35">
        <f>BU250+BU216</f>
        <v>0</v>
      </c>
      <c r="BV268" s="35">
        <f t="shared" si="1417"/>
        <v>0</v>
      </c>
      <c r="BW268" s="46">
        <f>BW250+BW216</f>
        <v>0</v>
      </c>
      <c r="BX268" s="35">
        <f t="shared" si="1418"/>
        <v>0</v>
      </c>
      <c r="BY268" s="29"/>
    </row>
    <row r="269" spans="1:79" x14ac:dyDescent="0.3">
      <c r="A269" s="12"/>
      <c r="B269" s="118" t="s">
        <v>368</v>
      </c>
      <c r="C269" s="119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78"/>
      <c r="P269" s="35"/>
      <c r="Q269" s="35"/>
      <c r="R269" s="35"/>
      <c r="S269" s="35"/>
      <c r="T269" s="35"/>
      <c r="U269" s="35"/>
      <c r="V269" s="35"/>
      <c r="W269" s="35">
        <f>W212</f>
        <v>0</v>
      </c>
      <c r="X269" s="35">
        <f t="shared" si="1395"/>
        <v>0</v>
      </c>
      <c r="Y269" s="35">
        <f>Y212</f>
        <v>0</v>
      </c>
      <c r="Z269" s="35">
        <f t="shared" si="1396"/>
        <v>0</v>
      </c>
      <c r="AA269" s="35">
        <f>AA212</f>
        <v>0</v>
      </c>
      <c r="AB269" s="35">
        <f t="shared" si="1397"/>
        <v>0</v>
      </c>
      <c r="AC269" s="35">
        <f>AC212</f>
        <v>0</v>
      </c>
      <c r="AD269" s="35">
        <f t="shared" si="1398"/>
        <v>0</v>
      </c>
      <c r="AE269" s="46">
        <f>AE212</f>
        <v>0</v>
      </c>
      <c r="AF269" s="35">
        <f t="shared" si="1399"/>
        <v>0</v>
      </c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>
        <f>AT212</f>
        <v>30051.151999999998</v>
      </c>
      <c r="AU269" s="35">
        <f t="shared" si="1405"/>
        <v>30051.151999999998</v>
      </c>
      <c r="AV269" s="35">
        <f>AV212</f>
        <v>0</v>
      </c>
      <c r="AW269" s="35">
        <f t="shared" si="1406"/>
        <v>30051.151999999998</v>
      </c>
      <c r="AX269" s="35">
        <f>AX212</f>
        <v>0</v>
      </c>
      <c r="AY269" s="35">
        <f t="shared" si="1407"/>
        <v>30051.151999999998</v>
      </c>
      <c r="AZ269" s="35">
        <f>AZ212</f>
        <v>0</v>
      </c>
      <c r="BA269" s="35">
        <f t="shared" si="1408"/>
        <v>30051.151999999998</v>
      </c>
      <c r="BB269" s="46">
        <f>BB212</f>
        <v>0</v>
      </c>
      <c r="BC269" s="35">
        <f t="shared" si="1409"/>
        <v>30051.151999999998</v>
      </c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>
        <f>BQ212</f>
        <v>14989.883</v>
      </c>
      <c r="BR269" s="35">
        <f t="shared" si="1415"/>
        <v>14989.883</v>
      </c>
      <c r="BS269" s="35">
        <f>BS212</f>
        <v>0</v>
      </c>
      <c r="BT269" s="35">
        <f t="shared" si="1416"/>
        <v>14989.883</v>
      </c>
      <c r="BU269" s="35">
        <f>BU212</f>
        <v>0</v>
      </c>
      <c r="BV269" s="35">
        <f t="shared" si="1417"/>
        <v>14989.883</v>
      </c>
      <c r="BW269" s="46">
        <f>BW212</f>
        <v>0</v>
      </c>
      <c r="BX269" s="35">
        <f t="shared" si="1418"/>
        <v>14989.883</v>
      </c>
      <c r="BY269" s="29"/>
    </row>
    <row r="270" spans="1:79" x14ac:dyDescent="0.3"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79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>
        <f>AD253-AD261-AD262-AD263-AD264-AD266-AD267-AD268-AD269</f>
        <v>1.0477378964424133E-9</v>
      </c>
      <c r="AE270" s="15">
        <f t="shared" ref="AE270:BW270" si="1428">AE253-AE261-AE262-AE263-AE264-AE266-AE267-AE268-AE269</f>
        <v>1.8189894035458565E-11</v>
      </c>
      <c r="AF270" s="15"/>
      <c r="AG270" s="15">
        <f t="shared" si="1428"/>
        <v>7.9307937994599342E-10</v>
      </c>
      <c r="AH270" s="15">
        <f t="shared" si="1428"/>
        <v>-4.3655745685100555E-11</v>
      </c>
      <c r="AI270" s="15">
        <f t="shared" si="1428"/>
        <v>4.2928149923682213E-10</v>
      </c>
      <c r="AJ270" s="15">
        <f t="shared" si="1428"/>
        <v>0</v>
      </c>
      <c r="AK270" s="15">
        <f t="shared" si="1428"/>
        <v>4.2928149923682213E-10</v>
      </c>
      <c r="AL270" s="15">
        <f t="shared" si="1428"/>
        <v>0</v>
      </c>
      <c r="AM270" s="15">
        <f t="shared" si="1428"/>
        <v>4.2928149923682213E-10</v>
      </c>
      <c r="AN270" s="15">
        <f t="shared" si="1428"/>
        <v>0</v>
      </c>
      <c r="AO270" s="15">
        <f t="shared" si="1428"/>
        <v>4.2928149923682213E-10</v>
      </c>
      <c r="AP270" s="15">
        <f t="shared" si="1428"/>
        <v>0</v>
      </c>
      <c r="AQ270" s="15">
        <f t="shared" si="1428"/>
        <v>8.9494278654456139E-10</v>
      </c>
      <c r="AR270" s="15">
        <f t="shared" si="1428"/>
        <v>0</v>
      </c>
      <c r="AS270" s="15">
        <f t="shared" si="1428"/>
        <v>8.9494278654456139E-10</v>
      </c>
      <c r="AT270" s="15">
        <f t="shared" si="1428"/>
        <v>0</v>
      </c>
      <c r="AU270" s="15">
        <f t="shared" si="1428"/>
        <v>4.3291947804391384E-10</v>
      </c>
      <c r="AV270" s="15">
        <f t="shared" si="1428"/>
        <v>0</v>
      </c>
      <c r="AW270" s="15">
        <f t="shared" si="1428"/>
        <v>4.3291947804391384E-10</v>
      </c>
      <c r="AX270" s="15">
        <f t="shared" si="1428"/>
        <v>-2.9103830456733704E-11</v>
      </c>
      <c r="AY270" s="15">
        <f t="shared" si="1428"/>
        <v>9.6406438387930393E-10</v>
      </c>
      <c r="AZ270" s="15">
        <f t="shared" si="1428"/>
        <v>-2.9103830456733704E-11</v>
      </c>
      <c r="BA270" s="15">
        <f t="shared" si="1428"/>
        <v>4.2564352042973042E-10</v>
      </c>
      <c r="BB270" s="15">
        <f t="shared" si="1428"/>
        <v>5.8207660913467407E-11</v>
      </c>
      <c r="BC270" s="15"/>
      <c r="BD270" s="15">
        <f t="shared" si="1428"/>
        <v>7.4510353442747146E-10</v>
      </c>
      <c r="BE270" s="15">
        <f t="shared" si="1428"/>
        <v>0</v>
      </c>
      <c r="BF270" s="15">
        <f t="shared" si="1428"/>
        <v>1.2107648217352107E-9</v>
      </c>
      <c r="BG270" s="15">
        <f t="shared" si="1428"/>
        <v>0</v>
      </c>
      <c r="BH270" s="15">
        <f t="shared" si="1428"/>
        <v>1.67642610904295E-9</v>
      </c>
      <c r="BI270" s="15">
        <f t="shared" si="1428"/>
        <v>0</v>
      </c>
      <c r="BJ270" s="15">
        <f t="shared" si="1428"/>
        <v>1.67642610904295E-9</v>
      </c>
      <c r="BK270" s="15">
        <f t="shared" si="1428"/>
        <v>0</v>
      </c>
      <c r="BL270" s="15">
        <f t="shared" si="1428"/>
        <v>1.67642610904295E-9</v>
      </c>
      <c r="BM270" s="15">
        <f t="shared" si="1428"/>
        <v>-2.1827872842550278E-11</v>
      </c>
      <c r="BN270" s="15">
        <f t="shared" si="1428"/>
        <v>1.255102688446641E-9</v>
      </c>
      <c r="BO270" s="15">
        <f t="shared" si="1428"/>
        <v>0</v>
      </c>
      <c r="BP270" s="15">
        <f t="shared" si="1428"/>
        <v>1.7207639757543802E-9</v>
      </c>
      <c r="BQ270" s="15">
        <f t="shared" si="1428"/>
        <v>1.6370904631912708E-11</v>
      </c>
      <c r="BR270" s="15">
        <f t="shared" si="1428"/>
        <v>9.3677954282611609E-10</v>
      </c>
      <c r="BS270" s="15">
        <f t="shared" si="1428"/>
        <v>0</v>
      </c>
      <c r="BT270" s="15">
        <f t="shared" si="1428"/>
        <v>9.0767571236938238E-10</v>
      </c>
      <c r="BU270" s="15">
        <f t="shared" si="1428"/>
        <v>2.9103830456733704E-11</v>
      </c>
      <c r="BV270" s="15">
        <f t="shared" si="1428"/>
        <v>9.3677954282611609E-10</v>
      </c>
      <c r="BW270" s="15">
        <f t="shared" si="1428"/>
        <v>0</v>
      </c>
      <c r="BX270" s="15"/>
      <c r="BY270" s="33"/>
    </row>
    <row r="271" spans="1:79" x14ac:dyDescent="0.3"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79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47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47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47"/>
      <c r="BX271" s="15"/>
      <c r="BY271" s="33"/>
    </row>
    <row r="272" spans="1:79" x14ac:dyDescent="0.3"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79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47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47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47"/>
      <c r="BX272" s="15"/>
      <c r="BY272" s="33"/>
    </row>
  </sheetData>
  <autoFilter ref="A14:CA270">
    <filterColumn colId="77">
      <filters blank="1"/>
    </filterColumn>
  </autoFilter>
  <mergeCells count="107">
    <mergeCell ref="BW13:BW14"/>
    <mergeCell ref="BX13:BX14"/>
    <mergeCell ref="AR13:AR14"/>
    <mergeCell ref="AS13:AS14"/>
    <mergeCell ref="BO13:BO14"/>
    <mergeCell ref="BP13:BP14"/>
    <mergeCell ref="BM13:BM14"/>
    <mergeCell ref="BN13:BN14"/>
    <mergeCell ref="BK13:BK14"/>
    <mergeCell ref="AV13:AV14"/>
    <mergeCell ref="AW13:AW14"/>
    <mergeCell ref="BQ13:BQ14"/>
    <mergeCell ref="BR13:BR14"/>
    <mergeCell ref="BB13:BB14"/>
    <mergeCell ref="BC13:BC14"/>
    <mergeCell ref="BU13:BU14"/>
    <mergeCell ref="BV13:BV14"/>
    <mergeCell ref="BE13:BE14"/>
    <mergeCell ref="AG13:AG14"/>
    <mergeCell ref="AK13:AK14"/>
    <mergeCell ref="AA13:AA14"/>
    <mergeCell ref="AB13:AB14"/>
    <mergeCell ref="BD13:BD14"/>
    <mergeCell ref="AP13:AP14"/>
    <mergeCell ref="AQ13:AQ14"/>
    <mergeCell ref="AJ13:AJ14"/>
    <mergeCell ref="BL13:BL14"/>
    <mergeCell ref="BI13:BI14"/>
    <mergeCell ref="BF13:BF14"/>
    <mergeCell ref="BJ13:BJ14"/>
    <mergeCell ref="BG13:BG14"/>
    <mergeCell ref="BH13:BH14"/>
    <mergeCell ref="BS13:BS14"/>
    <mergeCell ref="BT13:BT14"/>
    <mergeCell ref="AX13:AX14"/>
    <mergeCell ref="AY13:AY14"/>
    <mergeCell ref="AZ13:AZ14"/>
    <mergeCell ref="BA13:BA14"/>
    <mergeCell ref="F13:F14"/>
    <mergeCell ref="AT13:AT14"/>
    <mergeCell ref="AU13:AU14"/>
    <mergeCell ref="AH13:AH14"/>
    <mergeCell ref="Y13:Y14"/>
    <mergeCell ref="Z13:Z14"/>
    <mergeCell ref="H13:H14"/>
    <mergeCell ref="K13:K14"/>
    <mergeCell ref="L13:L14"/>
    <mergeCell ref="M13:M14"/>
    <mergeCell ref="P13:P14"/>
    <mergeCell ref="N13:N14"/>
    <mergeCell ref="AI13:AI14"/>
    <mergeCell ref="AC13:AC14"/>
    <mergeCell ref="AD13:AD14"/>
    <mergeCell ref="AE13:AE14"/>
    <mergeCell ref="AF13:AF14"/>
    <mergeCell ref="A13:A14"/>
    <mergeCell ref="A24:A25"/>
    <mergeCell ref="O13:O14"/>
    <mergeCell ref="S13:S14"/>
    <mergeCell ref="E13:E14"/>
    <mergeCell ref="T13:T14"/>
    <mergeCell ref="AN13:AN14"/>
    <mergeCell ref="AO13:AO14"/>
    <mergeCell ref="AL13:AL14"/>
    <mergeCell ref="AM13:AM14"/>
    <mergeCell ref="W13:W14"/>
    <mergeCell ref="X13:X14"/>
    <mergeCell ref="G13:G14"/>
    <mergeCell ref="I13:I14"/>
    <mergeCell ref="J13:J14"/>
    <mergeCell ref="Q13:Q14"/>
    <mergeCell ref="U13:U14"/>
    <mergeCell ref="V13:V14"/>
    <mergeCell ref="R13:R14"/>
    <mergeCell ref="B214:B215"/>
    <mergeCell ref="A105:A106"/>
    <mergeCell ref="B105:B106"/>
    <mergeCell ref="A93:A94"/>
    <mergeCell ref="A102:A103"/>
    <mergeCell ref="B102:B103"/>
    <mergeCell ref="A40:A45"/>
    <mergeCell ref="A75:A76"/>
    <mergeCell ref="B75:B76"/>
    <mergeCell ref="A9:BX9"/>
    <mergeCell ref="A10:BX11"/>
    <mergeCell ref="B269:C269"/>
    <mergeCell ref="B268:C268"/>
    <mergeCell ref="D13:D14"/>
    <mergeCell ref="B262:C262"/>
    <mergeCell ref="B263:C263"/>
    <mergeCell ref="B264:C264"/>
    <mergeCell ref="B261:C261"/>
    <mergeCell ref="B260:C260"/>
    <mergeCell ref="B13:B14"/>
    <mergeCell ref="C13:C14"/>
    <mergeCell ref="B258:C258"/>
    <mergeCell ref="B259:C259"/>
    <mergeCell ref="B93:B94"/>
    <mergeCell ref="A223:A224"/>
    <mergeCell ref="B223:B224"/>
    <mergeCell ref="A77:A78"/>
    <mergeCell ref="B77:B78"/>
    <mergeCell ref="A79:A80"/>
    <mergeCell ref="B79:B80"/>
    <mergeCell ref="A221:A222"/>
    <mergeCell ref="B221:B222"/>
    <mergeCell ref="A214:A215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2022-09-06T10:48:22Z</cp:lastPrinted>
  <dcterms:created xsi:type="dcterms:W3CDTF">2014-02-04T08:37:28Z</dcterms:created>
  <dcterms:modified xsi:type="dcterms:W3CDTF">2022-09-06T11:07:58Z</dcterms:modified>
</cp:coreProperties>
</file>