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432"/>
  </bookViews>
  <sheets>
    <sheet name="прил.1" sheetId="1" r:id="rId1"/>
  </sheets>
  <calcPr calcId="145621"/>
</workbook>
</file>

<file path=xl/calcChain.xml><?xml version="1.0" encoding="utf-8"?>
<calcChain xmlns="http://schemas.openxmlformats.org/spreadsheetml/2006/main">
  <c r="E50" i="1" l="1"/>
  <c r="D50" i="1"/>
  <c r="C50" i="1"/>
  <c r="E52" i="1"/>
  <c r="D52" i="1"/>
  <c r="C52" i="1"/>
  <c r="C49" i="1" l="1"/>
  <c r="C28" i="1" l="1"/>
  <c r="C42" i="1" l="1"/>
  <c r="C54" i="1" l="1"/>
  <c r="C53" i="1"/>
  <c r="C51" i="1"/>
  <c r="E48" i="1"/>
  <c r="E47" i="1" s="1"/>
  <c r="D48" i="1"/>
  <c r="D47" i="1" s="1"/>
  <c r="C46" i="1"/>
  <c r="C45" i="1" s="1"/>
  <c r="E45" i="1"/>
  <c r="D45" i="1"/>
  <c r="C44" i="1"/>
  <c r="C41" i="1"/>
  <c r="C40" i="1" s="1"/>
  <c r="E40" i="1"/>
  <c r="D40" i="1"/>
  <c r="E37" i="1"/>
  <c r="D37" i="1"/>
  <c r="C37" i="1"/>
  <c r="E32" i="1"/>
  <c r="E30" i="1" s="1"/>
  <c r="D32" i="1"/>
  <c r="D30" i="1" s="1"/>
  <c r="C32" i="1"/>
  <c r="C30" i="1" s="1"/>
  <c r="E25" i="1"/>
  <c r="D25" i="1"/>
  <c r="C25" i="1"/>
  <c r="E24" i="1"/>
  <c r="E22" i="1" s="1"/>
  <c r="D24" i="1"/>
  <c r="D22" i="1" s="1"/>
  <c r="C24" i="1"/>
  <c r="C22" i="1"/>
  <c r="E20" i="1"/>
  <c r="D20" i="1"/>
  <c r="C20" i="1"/>
  <c r="E19" i="1"/>
  <c r="E18" i="1" s="1"/>
  <c r="D19" i="1"/>
  <c r="D18" i="1" s="1"/>
  <c r="C19" i="1"/>
  <c r="C18" i="1" s="1"/>
  <c r="C48" i="1" l="1"/>
  <c r="C47" i="1" s="1"/>
  <c r="D17" i="1"/>
  <c r="D55" i="1" s="1"/>
  <c r="E17" i="1"/>
  <c r="E55" i="1" s="1"/>
  <c r="C17" i="1"/>
  <c r="C55" i="1" l="1"/>
</calcChain>
</file>

<file path=xl/sharedStrings.xml><?xml version="1.0" encoding="utf-8"?>
<sst xmlns="http://schemas.openxmlformats.org/spreadsheetml/2006/main" count="94" uniqueCount="91">
  <si>
    <t>ПРИЛОЖЕНИЕ 1</t>
  </si>
  <si>
    <t>к решению</t>
  </si>
  <si>
    <t>Пермской городской Думы</t>
  </si>
  <si>
    <t>от 21.12.2021 № 306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</si>
  <si>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</si>
  <si>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</si>
  <si>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</si>
  <si>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тыс. руб.</t>
  </si>
  <si>
    <t>Код бюджетной классификации Российской Федерации</t>
  </si>
  <si>
    <t>Наименование доходов</t>
  </si>
  <si>
    <t>2022 год</t>
  </si>
  <si>
    <t>2023 год</t>
  </si>
  <si>
    <t>2024 год</t>
  </si>
  <si>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</si>
  <si>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</si>
  <si>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</si>
  <si>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</si>
  <si>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</si>
  <si>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</si>
  <si>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</si>
  <si>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</si>
  <si>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</si>
  <si>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</si>
  <si>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</si>
  <si>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</si>
  <si>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</si>
  <si>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</si>
  <si>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</si>
  <si>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</si>
  <si>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</si>
  <si>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</si>
  <si>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</si>
  <si>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</si>
  <si>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</si>
  <si>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</si>
  <si>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</si>
  <si>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</si>
  <si>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</si>
  <si>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</si>
  <si>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</si>
  <si>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</si>
  <si>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</si>
  <si>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</si>
  <si>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</si>
  <si>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</si>
  <si>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</si>
  <si>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</si>
  <si>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</si>
  <si>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</si>
  <si>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</si>
  <si>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</si>
  <si>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</si>
  <si>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</si>
  <si>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</si>
  <si>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</si>
  <si>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</si>
  <si>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</si>
  <si>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</si>
  <si>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</si>
  <si>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</si>
  <si>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</si>
  <si>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</si>
  <si>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</si>
  <si>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</si>
  <si>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</si>
  <si>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</si>
  <si>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</si>
  <si>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</si>
  <si>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</si>
  <si>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</si>
  <si>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</si>
  <si>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</si>
  <si>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</si>
  <si>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</si>
  <si>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</si>
  <si>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</si>
  <si>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</si>
  <si>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</si>
  <si>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</si>
  <si>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</si>
  <si>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</si>
  <si>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</si>
  <si>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</si>
  <si>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</si>
  <si>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</si>
  <si>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20700000000000000</t>
  </si>
  <si>
    <t>ПРОЧИЕ БЕЗВОЗДМЕЗДНЫЕ ПОСТУПЛЕНИЯ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</si>
  <si>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</si>
  <si>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</si>
  <si>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Всего</t>
  </si>
  <si>
    <t>от 20.12.2022 № 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</si>
</sst>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#,##0.000_ ;\-#,##0.000\ "/>
    <numFmt numFmtId="168" formatCode="_-* #,##0.000\ _₽_-;\-* #,##0.000\ _₽_-;_-* &quot;-&quot;?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0" borderId="0" xfId="0" applyFont="1" applyFill="1"/>
    <xf numFmtId="164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 vertical="top"/>
    </xf>
    <xf numFmtId="0" fontId="4" fillId="0" borderId="0" xfId="0" applyFont="1" applyFill="1" applyBorder="1" applyAlignment="1" applyProtection="1">
      <alignment horizontal="right"/>
    </xf>
    <xf numFmtId="165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166" fontId="2" fillId="0" borderId="0" xfId="1" applyNumberFormat="1" applyFont="1" applyFill="1"/>
    <xf numFmtId="167" fontId="2" fillId="0" borderId="0" xfId="0" applyNumberFormat="1" applyFont="1" applyFill="1"/>
    <xf numFmtId="168" fontId="2" fillId="0" borderId="0" xfId="0" applyNumberFormat="1" applyFon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ont="1" applyFill="1"/>
    <xf numFmtId="49" fontId="6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right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zoomScale="80" zoomScaleNormal="80" workbookViewId="0">
      <selection activeCell="B3" sqref="B3:B4"/>
    </sheetView>
  </sheetViews>
  <sheetFormatPr defaultColWidth="9.109375" defaultRowHeight="18" x14ac:dyDescent="0.35"/>
  <cols>
    <col min="1" max="1" width="28.44140625" style="1" customWidth="1"/>
    <col min="2" max="2" width="95.44140625" style="1" customWidth="1"/>
    <col min="3" max="3" width="20.88671875" style="1" customWidth="1"/>
    <col min="4" max="4" width="20" style="1" customWidth="1"/>
    <col min="5" max="5" width="19.88671875" style="1" customWidth="1"/>
    <col min="6" max="16384" width="9.109375" style="18"/>
  </cols>
  <sheetData>
    <row r="1" spans="1:5" x14ac:dyDescent="0.35">
      <c r="E1" s="2" t="s">
        <v>0</v>
      </c>
    </row>
    <row r="2" spans="1:5" x14ac:dyDescent="0.35">
      <c r="E2" s="2" t="s">
        <v>1</v>
      </c>
    </row>
    <row r="3" spans="1:5" x14ac:dyDescent="0.35">
      <c r="E3" s="3" t="s">
        <v>2</v>
      </c>
    </row>
    <row r="4" spans="1:5" x14ac:dyDescent="0.35">
      <c r="D4" s="22" t="s">
        <v>90</v>
      </c>
      <c r="E4" s="22"/>
    </row>
    <row r="5" spans="1:5" x14ac:dyDescent="0.35">
      <c r="E5" s="3"/>
    </row>
    <row r="6" spans="1:5" x14ac:dyDescent="0.35">
      <c r="E6" s="2" t="s">
        <v>0</v>
      </c>
    </row>
    <row r="7" spans="1:5" x14ac:dyDescent="0.35">
      <c r="E7" s="2" t="s">
        <v>1</v>
      </c>
    </row>
    <row r="8" spans="1:5" x14ac:dyDescent="0.35">
      <c r="E8" s="3" t="s">
        <v>2</v>
      </c>
    </row>
    <row r="9" spans="1:5" x14ac:dyDescent="0.35">
      <c r="D9" s="22" t="s">
        <v>3</v>
      </c>
      <c r="E9" s="22"/>
    </row>
    <row r="11" spans="1:5" s="19" customFormat="1" ht="17.399999999999999" x14ac:dyDescent="0.3">
      <c r="A11" s="23" t="s">
        <v>4</v>
      </c>
      <c r="B11" s="23"/>
      <c r="C11" s="23"/>
      <c r="D11" s="23"/>
      <c r="E11" s="23"/>
    </row>
    <row r="12" spans="1:5" s="19" customFormat="1" ht="17.399999999999999" x14ac:dyDescent="0.3">
      <c r="A12" s="23" t="s">
        <v>5</v>
      </c>
      <c r="B12" s="23"/>
      <c r="C12" s="23"/>
      <c r="D12" s="23"/>
      <c r="E12" s="23"/>
    </row>
    <row r="13" spans="1:5" s="19" customFormat="1" ht="17.399999999999999" x14ac:dyDescent="0.3">
      <c r="A13" s="23" t="s">
        <v>6</v>
      </c>
      <c r="B13" s="23"/>
      <c r="C13" s="23"/>
      <c r="D13" s="23"/>
      <c r="E13" s="23"/>
    </row>
    <row r="14" spans="1:5" s="19" customFormat="1" ht="17.399999999999999" x14ac:dyDescent="0.3">
      <c r="A14" s="20"/>
      <c r="B14" s="20"/>
      <c r="C14" s="20"/>
      <c r="D14" s="20"/>
      <c r="E14" s="20"/>
    </row>
    <row r="15" spans="1:5" x14ac:dyDescent="0.35">
      <c r="E15" s="4" t="s">
        <v>7</v>
      </c>
    </row>
    <row r="16" spans="1:5" ht="54" x14ac:dyDescent="0.3">
      <c r="A16" s="5" t="s">
        <v>8</v>
      </c>
      <c r="B16" s="5" t="s">
        <v>9</v>
      </c>
      <c r="C16" s="6" t="s">
        <v>10</v>
      </c>
      <c r="D16" s="6" t="s">
        <v>11</v>
      </c>
      <c r="E16" s="6" t="s">
        <v>12</v>
      </c>
    </row>
    <row r="17" spans="1:5" x14ac:dyDescent="0.3">
      <c r="A17" s="7" t="s">
        <v>13</v>
      </c>
      <c r="B17" s="8" t="s">
        <v>14</v>
      </c>
      <c r="C17" s="9">
        <f>C18+C20+C22+C25+C29+C30+C36+C37+C40+C44+C45</f>
        <v>24356596.870000001</v>
      </c>
      <c r="D17" s="9">
        <f t="shared" ref="D17:E17" si="0">D18+D20+D22+D25+D29+D30+D36+D37+D40+D44+D45</f>
        <v>24893400.173</v>
      </c>
      <c r="E17" s="9">
        <f t="shared" si="0"/>
        <v>25620444.867000002</v>
      </c>
    </row>
    <row r="18" spans="1:5" x14ac:dyDescent="0.3">
      <c r="A18" s="7" t="s">
        <v>15</v>
      </c>
      <c r="B18" s="8" t="s">
        <v>16</v>
      </c>
      <c r="C18" s="9">
        <f>C19</f>
        <v>12599930.299999999</v>
      </c>
      <c r="D18" s="9">
        <f t="shared" ref="D18:E18" si="1">D19</f>
        <v>13128785.373</v>
      </c>
      <c r="E18" s="9">
        <f t="shared" si="1"/>
        <v>13925933.367000001</v>
      </c>
    </row>
    <row r="19" spans="1:5" x14ac:dyDescent="0.3">
      <c r="A19" s="7" t="s">
        <v>17</v>
      </c>
      <c r="B19" s="8" t="s">
        <v>18</v>
      </c>
      <c r="C19" s="9">
        <f>12162189.2+83751.1+44937.5+199387.3+109665.2</f>
        <v>12599930.299999999</v>
      </c>
      <c r="D19" s="9">
        <f>12923634.5+88467.1+116683.773</f>
        <v>13128785.373</v>
      </c>
      <c r="E19" s="9">
        <f>13708685.3+93329.9+123918.167</f>
        <v>13925933.367000001</v>
      </c>
    </row>
    <row r="20" spans="1:5" ht="36" x14ac:dyDescent="0.3">
      <c r="A20" s="7" t="s">
        <v>19</v>
      </c>
      <c r="B20" s="8" t="s">
        <v>20</v>
      </c>
      <c r="C20" s="9">
        <f>C21</f>
        <v>63209.8</v>
      </c>
      <c r="D20" s="9">
        <f t="shared" ref="D20:E20" si="2">D21</f>
        <v>65572</v>
      </c>
      <c r="E20" s="9">
        <f t="shared" si="2"/>
        <v>65398.7</v>
      </c>
    </row>
    <row r="21" spans="1:5" ht="36" x14ac:dyDescent="0.3">
      <c r="A21" s="7" t="s">
        <v>21</v>
      </c>
      <c r="B21" s="8" t="s">
        <v>22</v>
      </c>
      <c r="C21" s="9">
        <v>63209.8</v>
      </c>
      <c r="D21" s="9">
        <v>65572</v>
      </c>
      <c r="E21" s="9">
        <v>65398.7</v>
      </c>
    </row>
    <row r="22" spans="1:5" x14ac:dyDescent="0.3">
      <c r="A22" s="7" t="s">
        <v>23</v>
      </c>
      <c r="B22" s="8" t="s">
        <v>24</v>
      </c>
      <c r="C22" s="9">
        <f>SUM(C23:C24)</f>
        <v>220206.1</v>
      </c>
      <c r="D22" s="9">
        <f t="shared" ref="D22:E22" si="3">SUM(D23:D24)</f>
        <v>231231.4</v>
      </c>
      <c r="E22" s="9">
        <f t="shared" si="3"/>
        <v>242808.9</v>
      </c>
    </row>
    <row r="23" spans="1:5" x14ac:dyDescent="0.3">
      <c r="A23" s="7" t="s">
        <v>25</v>
      </c>
      <c r="B23" s="8" t="s">
        <v>26</v>
      </c>
      <c r="C23" s="9">
        <v>1029.0999999999999</v>
      </c>
      <c r="D23" s="9">
        <v>1070.2</v>
      </c>
      <c r="E23" s="9">
        <v>1113.0999999999999</v>
      </c>
    </row>
    <row r="24" spans="1:5" x14ac:dyDescent="0.3">
      <c r="A24" s="7" t="s">
        <v>27</v>
      </c>
      <c r="B24" s="8" t="s">
        <v>28</v>
      </c>
      <c r="C24" s="9">
        <f>192983.8+26193.2</f>
        <v>219177</v>
      </c>
      <c r="D24" s="9">
        <f>202655.3+27505.9</f>
        <v>230161.19999999998</v>
      </c>
      <c r="E24" s="9">
        <f>212811.4+28884.4</f>
        <v>241695.8</v>
      </c>
    </row>
    <row r="25" spans="1:5" x14ac:dyDescent="0.3">
      <c r="A25" s="7" t="s">
        <v>29</v>
      </c>
      <c r="B25" s="8" t="s">
        <v>30</v>
      </c>
      <c r="C25" s="9">
        <f>SUM(C26:C28)</f>
        <v>5116011.97</v>
      </c>
      <c r="D25" s="9">
        <f t="shared" ref="D25:E25" si="4">SUM(D26:D28)</f>
        <v>5428627.2000000002</v>
      </c>
      <c r="E25" s="9">
        <f t="shared" si="4"/>
        <v>5527554.3000000007</v>
      </c>
    </row>
    <row r="26" spans="1:5" x14ac:dyDescent="0.3">
      <c r="A26" s="7" t="s">
        <v>31</v>
      </c>
      <c r="B26" s="8" t="s">
        <v>32</v>
      </c>
      <c r="C26" s="9">
        <v>1056411.2</v>
      </c>
      <c r="D26" s="9">
        <v>1105840</v>
      </c>
      <c r="E26" s="9">
        <v>1122238.3</v>
      </c>
    </row>
    <row r="27" spans="1:5" x14ac:dyDescent="0.3">
      <c r="A27" s="7" t="s">
        <v>33</v>
      </c>
      <c r="B27" s="8" t="s">
        <v>34</v>
      </c>
      <c r="C27" s="9">
        <v>1645800.2</v>
      </c>
      <c r="D27" s="9">
        <v>1689880.6</v>
      </c>
      <c r="E27" s="9">
        <v>1735437.6</v>
      </c>
    </row>
    <row r="28" spans="1:5" x14ac:dyDescent="0.3">
      <c r="A28" s="7" t="s">
        <v>35</v>
      </c>
      <c r="B28" s="8" t="s">
        <v>36</v>
      </c>
      <c r="C28" s="9">
        <f>2386913.8+26886.77</f>
        <v>2413800.5699999998</v>
      </c>
      <c r="D28" s="9">
        <v>2632906.6</v>
      </c>
      <c r="E28" s="9">
        <v>2669878.4</v>
      </c>
    </row>
    <row r="29" spans="1:5" x14ac:dyDescent="0.3">
      <c r="A29" s="7" t="s">
        <v>37</v>
      </c>
      <c r="B29" s="8" t="s">
        <v>38</v>
      </c>
      <c r="C29" s="9">
        <v>248449.6</v>
      </c>
      <c r="D29" s="9">
        <v>248465.1</v>
      </c>
      <c r="E29" s="9">
        <v>248851.6</v>
      </c>
    </row>
    <row r="30" spans="1:5" ht="36" x14ac:dyDescent="0.3">
      <c r="A30" s="7" t="s">
        <v>39</v>
      </c>
      <c r="B30" s="8" t="s">
        <v>40</v>
      </c>
      <c r="C30" s="9">
        <f>SUM(C31:C35)</f>
        <v>853320.29999999993</v>
      </c>
      <c r="D30" s="9">
        <f t="shared" ref="D30:E30" si="5">SUM(D31:D35)</f>
        <v>849181.6</v>
      </c>
      <c r="E30" s="9">
        <f t="shared" si="5"/>
        <v>700160.79999999993</v>
      </c>
    </row>
    <row r="31" spans="1:5" ht="72" x14ac:dyDescent="0.3">
      <c r="A31" s="7" t="s">
        <v>41</v>
      </c>
      <c r="B31" s="8" t="s">
        <v>42</v>
      </c>
      <c r="C31" s="9">
        <v>416</v>
      </c>
      <c r="D31" s="9">
        <v>496</v>
      </c>
      <c r="E31" s="9">
        <v>1167</v>
      </c>
    </row>
    <row r="32" spans="1:5" ht="84" customHeight="1" x14ac:dyDescent="0.3">
      <c r="A32" s="7" t="s">
        <v>43</v>
      </c>
      <c r="B32" s="10" t="s">
        <v>44</v>
      </c>
      <c r="C32" s="9">
        <f>767117.1+10350.2</f>
        <v>777467.29999999993</v>
      </c>
      <c r="D32" s="9">
        <f>752626+14242.1</f>
        <v>766868.1</v>
      </c>
      <c r="E32" s="9">
        <f>604818.4+14088.7</f>
        <v>618907.1</v>
      </c>
    </row>
    <row r="33" spans="1:5" ht="38.25" customHeight="1" x14ac:dyDescent="0.3">
      <c r="A33" s="7" t="s">
        <v>45</v>
      </c>
      <c r="B33" s="8" t="s">
        <v>46</v>
      </c>
      <c r="C33" s="9">
        <v>2866.6</v>
      </c>
      <c r="D33" s="9">
        <v>2290.5</v>
      </c>
      <c r="E33" s="9">
        <v>1889.6</v>
      </c>
    </row>
    <row r="34" spans="1:5" x14ac:dyDescent="0.3">
      <c r="A34" s="7" t="s">
        <v>47</v>
      </c>
      <c r="B34" s="8" t="s">
        <v>48</v>
      </c>
      <c r="C34" s="9">
        <v>15523</v>
      </c>
      <c r="D34" s="9">
        <v>23055</v>
      </c>
      <c r="E34" s="9">
        <v>22294.5</v>
      </c>
    </row>
    <row r="35" spans="1:5" ht="86.25" customHeight="1" x14ac:dyDescent="0.3">
      <c r="A35" s="7" t="s">
        <v>49</v>
      </c>
      <c r="B35" s="10" t="s">
        <v>50</v>
      </c>
      <c r="C35" s="9">
        <v>57047.4</v>
      </c>
      <c r="D35" s="9">
        <v>56472</v>
      </c>
      <c r="E35" s="9">
        <v>55902.6</v>
      </c>
    </row>
    <row r="36" spans="1:5" x14ac:dyDescent="0.3">
      <c r="A36" s="7" t="s">
        <v>51</v>
      </c>
      <c r="B36" s="8" t="s">
        <v>52</v>
      </c>
      <c r="C36" s="9">
        <v>7556.6</v>
      </c>
      <c r="D36" s="9">
        <v>7624.7</v>
      </c>
      <c r="E36" s="9">
        <v>7702.9</v>
      </c>
    </row>
    <row r="37" spans="1:5" ht="36" x14ac:dyDescent="0.3">
      <c r="A37" s="7" t="s">
        <v>53</v>
      </c>
      <c r="B37" s="8" t="s">
        <v>54</v>
      </c>
      <c r="C37" s="9">
        <f>SUM(C38:C39)</f>
        <v>4397210.5</v>
      </c>
      <c r="D37" s="9">
        <f t="shared" ref="D37:E37" si="6">SUM(D38:D39)</f>
        <v>4403465.8</v>
      </c>
      <c r="E37" s="9">
        <f t="shared" si="6"/>
        <v>4403465.8</v>
      </c>
    </row>
    <row r="38" spans="1:5" x14ac:dyDescent="0.3">
      <c r="A38" s="7" t="s">
        <v>55</v>
      </c>
      <c r="B38" s="8" t="s">
        <v>56</v>
      </c>
      <c r="C38" s="9">
        <v>1125.7</v>
      </c>
      <c r="D38" s="9">
        <v>1125.7</v>
      </c>
      <c r="E38" s="9">
        <v>1125.7</v>
      </c>
    </row>
    <row r="39" spans="1:5" x14ac:dyDescent="0.3">
      <c r="A39" s="7" t="s">
        <v>57</v>
      </c>
      <c r="B39" s="8" t="s">
        <v>58</v>
      </c>
      <c r="C39" s="9">
        <v>4396084.8</v>
      </c>
      <c r="D39" s="9">
        <v>4402340.0999999996</v>
      </c>
      <c r="E39" s="9">
        <v>4402340.0999999996</v>
      </c>
    </row>
    <row r="40" spans="1:5" x14ac:dyDescent="0.3">
      <c r="A40" s="7" t="s">
        <v>59</v>
      </c>
      <c r="B40" s="8" t="s">
        <v>60</v>
      </c>
      <c r="C40" s="9">
        <f>SUM(C41:C43)</f>
        <v>515938.70000000007</v>
      </c>
      <c r="D40" s="9">
        <f t="shared" ref="D40:E40" si="7">SUM(D41:D43)</f>
        <v>206419.69999999998</v>
      </c>
      <c r="E40" s="9">
        <f t="shared" si="7"/>
        <v>201605.1</v>
      </c>
    </row>
    <row r="41" spans="1:5" ht="72" x14ac:dyDescent="0.3">
      <c r="A41" s="7" t="s">
        <v>61</v>
      </c>
      <c r="B41" s="10" t="s">
        <v>62</v>
      </c>
      <c r="C41" s="9">
        <f>57159.8+111189.1</f>
        <v>168348.90000000002</v>
      </c>
      <c r="D41" s="9">
        <v>59486</v>
      </c>
      <c r="E41" s="9">
        <v>54671.4</v>
      </c>
    </row>
    <row r="42" spans="1:5" ht="36" x14ac:dyDescent="0.3">
      <c r="A42" s="7" t="s">
        <v>63</v>
      </c>
      <c r="B42" s="8" t="s">
        <v>64</v>
      </c>
      <c r="C42" s="9">
        <f>106108.8+45656.1+155000</f>
        <v>306764.90000000002</v>
      </c>
      <c r="D42" s="9">
        <v>106108.8</v>
      </c>
      <c r="E42" s="9">
        <v>106108.8</v>
      </c>
    </row>
    <row r="43" spans="1:5" ht="72" x14ac:dyDescent="0.3">
      <c r="A43" s="7" t="s">
        <v>65</v>
      </c>
      <c r="B43" s="8" t="s">
        <v>66</v>
      </c>
      <c r="C43" s="9">
        <v>40824.9</v>
      </c>
      <c r="D43" s="9">
        <v>40824.9</v>
      </c>
      <c r="E43" s="9">
        <v>40824.9</v>
      </c>
    </row>
    <row r="44" spans="1:5" x14ac:dyDescent="0.3">
      <c r="A44" s="7" t="s">
        <v>67</v>
      </c>
      <c r="B44" s="8" t="s">
        <v>68</v>
      </c>
      <c r="C44" s="9">
        <f>190650.3+4444.2</f>
        <v>195094.5</v>
      </c>
      <c r="D44" s="9">
        <v>190026.4</v>
      </c>
      <c r="E44" s="9">
        <v>189973.4</v>
      </c>
    </row>
    <row r="45" spans="1:5" x14ac:dyDescent="0.3">
      <c r="A45" s="7" t="s">
        <v>69</v>
      </c>
      <c r="B45" s="8" t="s">
        <v>70</v>
      </c>
      <c r="C45" s="9">
        <f>C46</f>
        <v>139668.5</v>
      </c>
      <c r="D45" s="9">
        <f t="shared" ref="D45:E45" si="8">D46</f>
        <v>134000.9</v>
      </c>
      <c r="E45" s="9">
        <f t="shared" si="8"/>
        <v>106990</v>
      </c>
    </row>
    <row r="46" spans="1:5" x14ac:dyDescent="0.3">
      <c r="A46" s="7" t="s">
        <v>71</v>
      </c>
      <c r="B46" s="8" t="s">
        <v>72</v>
      </c>
      <c r="C46" s="9">
        <f>144112.7-4444.2</f>
        <v>139668.5</v>
      </c>
      <c r="D46" s="9">
        <v>134000.9</v>
      </c>
      <c r="E46" s="9">
        <v>106990</v>
      </c>
    </row>
    <row r="47" spans="1:5" x14ac:dyDescent="0.3">
      <c r="A47" s="7" t="s">
        <v>73</v>
      </c>
      <c r="B47" s="8" t="s">
        <v>74</v>
      </c>
      <c r="C47" s="9">
        <f>C48+C53+C54</f>
        <v>21418153.530999999</v>
      </c>
      <c r="D47" s="9">
        <f t="shared" ref="D47:E47" si="9">D48+D53+D54</f>
        <v>18524102.302000001</v>
      </c>
      <c r="E47" s="9">
        <f t="shared" si="9"/>
        <v>15304935.733999999</v>
      </c>
    </row>
    <row r="48" spans="1:5" ht="36" x14ac:dyDescent="0.3">
      <c r="A48" s="7" t="s">
        <v>75</v>
      </c>
      <c r="B48" s="8" t="s">
        <v>76</v>
      </c>
      <c r="C48" s="9">
        <f>SUM(C49:C52)</f>
        <v>21295546.272</v>
      </c>
      <c r="D48" s="9">
        <f t="shared" ref="D48:E48" si="10">SUM(D49:D52)</f>
        <v>18524102.302000001</v>
      </c>
      <c r="E48" s="9">
        <f t="shared" si="10"/>
        <v>15304935.733999999</v>
      </c>
    </row>
    <row r="49" spans="1:5" x14ac:dyDescent="0.3">
      <c r="A49" s="7" t="s">
        <v>77</v>
      </c>
      <c r="B49" s="8" t="s">
        <v>78</v>
      </c>
      <c r="C49" s="9">
        <f>539943.4+64076.3</f>
        <v>604019.70000000007</v>
      </c>
      <c r="D49" s="9">
        <v>0</v>
      </c>
      <c r="E49" s="9">
        <v>0</v>
      </c>
    </row>
    <row r="50" spans="1:5" ht="36" x14ac:dyDescent="0.3">
      <c r="A50" s="7" t="s">
        <v>79</v>
      </c>
      <c r="B50" s="8" t="s">
        <v>80</v>
      </c>
      <c r="C50" s="9">
        <f>5278724.9+270691.63+24997.3-331017.7</f>
        <v>5243396.13</v>
      </c>
      <c r="D50" s="9">
        <f>2768148.8+359012.2-365025.3</f>
        <v>2762135.7</v>
      </c>
      <c r="E50" s="9">
        <f>1963822.5+4854.748-483099.8</f>
        <v>1485577.4479999999</v>
      </c>
    </row>
    <row r="51" spans="1:5" x14ac:dyDescent="0.3">
      <c r="A51" s="7" t="s">
        <v>81</v>
      </c>
      <c r="B51" s="8" t="s">
        <v>82</v>
      </c>
      <c r="C51" s="9">
        <f>11047891.9</f>
        <v>11047891.9</v>
      </c>
      <c r="D51" s="9">
        <v>11188042.4</v>
      </c>
      <c r="E51" s="9">
        <v>11157413.5</v>
      </c>
    </row>
    <row r="52" spans="1:5" x14ac:dyDescent="0.3">
      <c r="A52" s="7" t="s">
        <v>83</v>
      </c>
      <c r="B52" s="8" t="s">
        <v>84</v>
      </c>
      <c r="C52" s="9">
        <f>2879305.5+17274.442+1503658.6</f>
        <v>4400238.5419999994</v>
      </c>
      <c r="D52" s="9">
        <f>6654877.4-196067.998-1884885.2</f>
        <v>4573924.2020000005</v>
      </c>
      <c r="E52" s="9">
        <f>2057761.3+50423.486+553760</f>
        <v>2661944.7859999998</v>
      </c>
    </row>
    <row r="53" spans="1:5" x14ac:dyDescent="0.3">
      <c r="A53" s="6" t="s">
        <v>85</v>
      </c>
      <c r="B53" s="11" t="s">
        <v>86</v>
      </c>
      <c r="C53" s="9">
        <f>33813.606+15837.5+13019.335</f>
        <v>62670.440999999999</v>
      </c>
      <c r="D53" s="9">
        <v>0</v>
      </c>
      <c r="E53" s="9">
        <v>0</v>
      </c>
    </row>
    <row r="54" spans="1:5" ht="72" x14ac:dyDescent="0.3">
      <c r="A54" s="12" t="s">
        <v>87</v>
      </c>
      <c r="B54" s="13" t="s">
        <v>88</v>
      </c>
      <c r="C54" s="9">
        <f>9936.818+50000</f>
        <v>59936.817999999999</v>
      </c>
      <c r="D54" s="9">
        <v>0</v>
      </c>
      <c r="E54" s="9">
        <v>0</v>
      </c>
    </row>
    <row r="55" spans="1:5" ht="17.399999999999999" x14ac:dyDescent="0.3">
      <c r="A55" s="24" t="s">
        <v>89</v>
      </c>
      <c r="B55" s="25"/>
      <c r="C55" s="21">
        <f>C17+C47</f>
        <v>45774750.401000001</v>
      </c>
      <c r="D55" s="21">
        <f t="shared" ref="D55:E55" si="11">D17+D47</f>
        <v>43417502.475000001</v>
      </c>
      <c r="E55" s="21">
        <f t="shared" si="11"/>
        <v>40925380.601000004</v>
      </c>
    </row>
    <row r="57" spans="1:5" x14ac:dyDescent="0.35">
      <c r="C57" s="14"/>
      <c r="D57" s="14"/>
      <c r="E57" s="14"/>
    </row>
    <row r="58" spans="1:5" x14ac:dyDescent="0.35">
      <c r="C58" s="15"/>
      <c r="D58" s="16"/>
    </row>
    <row r="59" spans="1:5" x14ac:dyDescent="0.35">
      <c r="D59" s="16"/>
      <c r="E59" s="16"/>
    </row>
    <row r="60" spans="1:5" x14ac:dyDescent="0.35">
      <c r="C60" s="17"/>
      <c r="D60" s="17"/>
      <c r="E60" s="17"/>
    </row>
    <row r="61" spans="1:5" x14ac:dyDescent="0.35">
      <c r="C61" s="17"/>
    </row>
  </sheetData>
  <sheetProtection password="CF5C" sheet="1" objects="1" scenarios="1"/>
  <mergeCells count="6">
    <mergeCell ref="A55:B55"/>
    <mergeCell ref="D4:E4"/>
    <mergeCell ref="D9:E9"/>
    <mergeCell ref="A11:E11"/>
    <mergeCell ref="A12:E12"/>
    <mergeCell ref="A13:E13"/>
  </mergeCells>
  <pageMargins left="0.7" right="0.26" top="0.48" bottom="0.48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2022-12-19T11:36:23Z</dcterms:modified>
</cp:coreProperties>
</file>