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3 год\февраль\"/>
    </mc:Choice>
  </mc:AlternateContent>
  <bookViews>
    <workbookView xWindow="0" yWindow="0" windowWidth="28800" windowHeight="11835"/>
  </bookViews>
  <sheets>
    <sheet name="2023-2025" sheetId="1" r:id="rId1"/>
  </sheets>
  <definedNames>
    <definedName name="_xlnm._FilterDatabase" localSheetId="0" hidden="1">'2023-2025'!$A$14:$U$205</definedName>
    <definedName name="_xlnm.Print_Titles" localSheetId="0">'2023-2025'!$13:$14</definedName>
    <definedName name="_xlnm.Print_Area" localSheetId="0">'2023-2025'!$A$1:$R$203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8" i="1" l="1"/>
  <c r="Q105" i="1" l="1"/>
  <c r="L105" i="1"/>
  <c r="G105" i="1"/>
  <c r="R152" i="1"/>
  <c r="M152" i="1"/>
  <c r="H152" i="1"/>
  <c r="D106" i="1" l="1"/>
  <c r="D192" i="1" s="1"/>
  <c r="G106" i="1"/>
  <c r="Q55" i="1" l="1"/>
  <c r="L55" i="1"/>
  <c r="G55" i="1"/>
  <c r="Q56" i="1"/>
  <c r="L56" i="1"/>
  <c r="Q57" i="1"/>
  <c r="L57" i="1"/>
  <c r="G57" i="1"/>
  <c r="L58" i="1"/>
  <c r="G56" i="1"/>
  <c r="D56" i="1"/>
  <c r="G75" i="1" l="1"/>
  <c r="E75" i="1"/>
  <c r="G70" i="1" l="1"/>
  <c r="G68" i="1"/>
  <c r="G60" i="1"/>
  <c r="G174" i="1"/>
  <c r="G23" i="1"/>
  <c r="Q17" i="1"/>
  <c r="L17" i="1"/>
  <c r="G17" i="1"/>
  <c r="R52" i="1"/>
  <c r="M52" i="1"/>
  <c r="H52" i="1"/>
  <c r="G162" i="1"/>
  <c r="G100" i="1" l="1"/>
  <c r="R151" i="1"/>
  <c r="M151" i="1"/>
  <c r="H151" i="1"/>
  <c r="Q98" i="1"/>
  <c r="L98" i="1"/>
  <c r="G98" i="1"/>
  <c r="R102" i="1"/>
  <c r="M102" i="1"/>
  <c r="H102" i="1"/>
  <c r="R97" i="1"/>
  <c r="M97" i="1"/>
  <c r="H97" i="1"/>
  <c r="R174" i="1"/>
  <c r="M174" i="1"/>
  <c r="H174" i="1"/>
  <c r="Q175" i="1"/>
  <c r="L175" i="1"/>
  <c r="G175" i="1"/>
  <c r="Q161" i="1"/>
  <c r="R161" i="1" s="1"/>
  <c r="L161" i="1"/>
  <c r="M161" i="1" s="1"/>
  <c r="G161" i="1"/>
  <c r="R186" i="1"/>
  <c r="R187" i="1"/>
  <c r="M186" i="1"/>
  <c r="M187" i="1"/>
  <c r="H186" i="1"/>
  <c r="H187" i="1"/>
  <c r="R162" i="1"/>
  <c r="M162" i="1"/>
  <c r="H162" i="1"/>
  <c r="H161" i="1" l="1"/>
  <c r="Q188" i="1" l="1"/>
  <c r="R188" i="1" s="1"/>
  <c r="R189" i="1"/>
  <c r="L188" i="1"/>
  <c r="M188" i="1" s="1"/>
  <c r="M189" i="1"/>
  <c r="G188" i="1"/>
  <c r="H188" i="1" s="1"/>
  <c r="H189" i="1"/>
  <c r="G64" i="1" l="1"/>
  <c r="Q62" i="1"/>
  <c r="L62" i="1"/>
  <c r="G62" i="1"/>
  <c r="R64" i="1"/>
  <c r="R65" i="1"/>
  <c r="R66" i="1"/>
  <c r="M64" i="1"/>
  <c r="M65" i="1"/>
  <c r="M66" i="1"/>
  <c r="F64" i="1"/>
  <c r="H64" i="1" s="1"/>
  <c r="F65" i="1"/>
  <c r="H65" i="1" s="1"/>
  <c r="F66" i="1"/>
  <c r="H66" i="1" s="1"/>
  <c r="Q203" i="1" l="1"/>
  <c r="Q202" i="1"/>
  <c r="Q198" i="1"/>
  <c r="Q163" i="1"/>
  <c r="Q166" i="1"/>
  <c r="Q165" i="1"/>
  <c r="Q157" i="1"/>
  <c r="Q201" i="1" s="1"/>
  <c r="Q156" i="1"/>
  <c r="Q155" i="1"/>
  <c r="Q147" i="1"/>
  <c r="Q143" i="1"/>
  <c r="Q139" i="1"/>
  <c r="Q135" i="1"/>
  <c r="Q131" i="1"/>
  <c r="Q127" i="1"/>
  <c r="Q123" i="1"/>
  <c r="Q119" i="1"/>
  <c r="Q115" i="1"/>
  <c r="Q111" i="1"/>
  <c r="Q106" i="1"/>
  <c r="Q192" i="1" s="1"/>
  <c r="Q94" i="1"/>
  <c r="Q91" i="1"/>
  <c r="Q88" i="1"/>
  <c r="Q84" i="1"/>
  <c r="Q81" i="1"/>
  <c r="Q78" i="1"/>
  <c r="Q73" i="1"/>
  <c r="Q58" i="1"/>
  <c r="Q195" i="1" s="1"/>
  <c r="Q42" i="1"/>
  <c r="Q37" i="1"/>
  <c r="Q32" i="1"/>
  <c r="Q28" i="1"/>
  <c r="Q21" i="1"/>
  <c r="Q19" i="1"/>
  <c r="Q18" i="1"/>
  <c r="L203" i="1"/>
  <c r="L202" i="1"/>
  <c r="L198" i="1"/>
  <c r="L168" i="1"/>
  <c r="L163" i="1" s="1"/>
  <c r="L166" i="1"/>
  <c r="L165" i="1"/>
  <c r="L157" i="1"/>
  <c r="L201" i="1" s="1"/>
  <c r="L156" i="1"/>
  <c r="L155" i="1"/>
  <c r="L147" i="1"/>
  <c r="L143" i="1"/>
  <c r="L139" i="1"/>
  <c r="L135" i="1"/>
  <c r="L131" i="1"/>
  <c r="L127" i="1"/>
  <c r="L123" i="1"/>
  <c r="L119" i="1"/>
  <c r="L115" i="1"/>
  <c r="L111" i="1"/>
  <c r="L106" i="1"/>
  <c r="L192" i="1" s="1"/>
  <c r="L94" i="1"/>
  <c r="L91" i="1"/>
  <c r="L88" i="1"/>
  <c r="L84" i="1"/>
  <c r="L81" i="1"/>
  <c r="L78" i="1"/>
  <c r="L73" i="1"/>
  <c r="L195" i="1"/>
  <c r="L42" i="1"/>
  <c r="L37" i="1"/>
  <c r="L32" i="1"/>
  <c r="L28" i="1"/>
  <c r="L21" i="1"/>
  <c r="L19" i="1"/>
  <c r="L18" i="1"/>
  <c r="G203" i="1"/>
  <c r="G198" i="1"/>
  <c r="G168" i="1"/>
  <c r="G163" i="1" s="1"/>
  <c r="G166" i="1"/>
  <c r="G165" i="1"/>
  <c r="G157" i="1"/>
  <c r="G153" i="1" s="1"/>
  <c r="G156" i="1"/>
  <c r="G155" i="1"/>
  <c r="G147" i="1"/>
  <c r="G143" i="1"/>
  <c r="G139" i="1"/>
  <c r="G135" i="1"/>
  <c r="G131" i="1"/>
  <c r="G127" i="1"/>
  <c r="G123" i="1"/>
  <c r="G119" i="1"/>
  <c r="G115" i="1"/>
  <c r="G111" i="1"/>
  <c r="G94" i="1"/>
  <c r="G91" i="1"/>
  <c r="G88" i="1"/>
  <c r="G84" i="1"/>
  <c r="G81" i="1"/>
  <c r="G78" i="1"/>
  <c r="G73" i="1"/>
  <c r="G58" i="1"/>
  <c r="G195" i="1" s="1"/>
  <c r="G42" i="1"/>
  <c r="G37" i="1"/>
  <c r="G32" i="1"/>
  <c r="G28" i="1"/>
  <c r="G21" i="1"/>
  <c r="G19" i="1"/>
  <c r="G18" i="1"/>
  <c r="G200" i="1" l="1"/>
  <c r="G103" i="1"/>
  <c r="L200" i="1"/>
  <c r="L103" i="1"/>
  <c r="Q200" i="1"/>
  <c r="Q103" i="1"/>
  <c r="Q15" i="1"/>
  <c r="G53" i="1"/>
  <c r="G197" i="1"/>
  <c r="L197" i="1"/>
  <c r="Q197" i="1"/>
  <c r="L194" i="1"/>
  <c r="L15" i="1"/>
  <c r="G15" i="1"/>
  <c r="G194" i="1"/>
  <c r="G193" i="1"/>
  <c r="L193" i="1"/>
  <c r="Q193" i="1"/>
  <c r="Q153" i="1"/>
  <c r="L153" i="1"/>
  <c r="L199" i="1"/>
  <c r="L53" i="1"/>
  <c r="Q53" i="1"/>
  <c r="G199" i="1"/>
  <c r="Q194" i="1"/>
  <c r="Q199" i="1"/>
  <c r="G202" i="1"/>
  <c r="G192" i="1"/>
  <c r="G201" i="1"/>
  <c r="J75" i="1"/>
  <c r="E167" i="1"/>
  <c r="E21" i="1"/>
  <c r="E17" i="1"/>
  <c r="F20" i="1"/>
  <c r="H20" i="1" s="1"/>
  <c r="Q190" i="1" l="1"/>
  <c r="Q204" i="1" s="1"/>
  <c r="L190" i="1"/>
  <c r="L204" i="1" s="1"/>
  <c r="G190" i="1"/>
  <c r="G204" i="1" s="1"/>
  <c r="P185" i="1"/>
  <c r="R185" i="1" s="1"/>
  <c r="P184" i="1"/>
  <c r="R184" i="1" s="1"/>
  <c r="P183" i="1"/>
  <c r="R183" i="1" s="1"/>
  <c r="P182" i="1"/>
  <c r="R182" i="1" s="1"/>
  <c r="P181" i="1"/>
  <c r="R181" i="1" s="1"/>
  <c r="P180" i="1"/>
  <c r="R180" i="1" s="1"/>
  <c r="P179" i="1"/>
  <c r="R179" i="1" s="1"/>
  <c r="P178" i="1"/>
  <c r="R178" i="1" s="1"/>
  <c r="P177" i="1"/>
  <c r="R177" i="1" s="1"/>
  <c r="P176" i="1"/>
  <c r="R176" i="1" s="1"/>
  <c r="P173" i="1"/>
  <c r="R173" i="1" s="1"/>
  <c r="P172" i="1"/>
  <c r="R172" i="1" s="1"/>
  <c r="P171" i="1"/>
  <c r="R171" i="1" s="1"/>
  <c r="P170" i="1"/>
  <c r="R170" i="1" s="1"/>
  <c r="P167" i="1"/>
  <c r="R167" i="1" s="1"/>
  <c r="P160" i="1"/>
  <c r="R160" i="1" s="1"/>
  <c r="P159" i="1"/>
  <c r="R159" i="1" s="1"/>
  <c r="P150" i="1"/>
  <c r="R150" i="1" s="1"/>
  <c r="P149" i="1"/>
  <c r="R149" i="1" s="1"/>
  <c r="P146" i="1"/>
  <c r="R146" i="1" s="1"/>
  <c r="P145" i="1"/>
  <c r="R145" i="1" s="1"/>
  <c r="P142" i="1"/>
  <c r="R142" i="1" s="1"/>
  <c r="P141" i="1"/>
  <c r="R141" i="1" s="1"/>
  <c r="P138" i="1"/>
  <c r="R138" i="1" s="1"/>
  <c r="P137" i="1"/>
  <c r="R137" i="1" s="1"/>
  <c r="P134" i="1"/>
  <c r="R134" i="1" s="1"/>
  <c r="P133" i="1"/>
  <c r="R133" i="1" s="1"/>
  <c r="P130" i="1"/>
  <c r="R130" i="1" s="1"/>
  <c r="P129" i="1"/>
  <c r="R129" i="1" s="1"/>
  <c r="P126" i="1"/>
  <c r="R126" i="1" s="1"/>
  <c r="P125" i="1"/>
  <c r="R125" i="1" s="1"/>
  <c r="P122" i="1"/>
  <c r="R122" i="1" s="1"/>
  <c r="P121" i="1"/>
  <c r="R121" i="1" s="1"/>
  <c r="P118" i="1"/>
  <c r="R118" i="1" s="1"/>
  <c r="P117" i="1"/>
  <c r="R117" i="1" s="1"/>
  <c r="P114" i="1"/>
  <c r="R114" i="1" s="1"/>
  <c r="P113" i="1"/>
  <c r="R113" i="1" s="1"/>
  <c r="P110" i="1"/>
  <c r="R110" i="1" s="1"/>
  <c r="P109" i="1"/>
  <c r="R109" i="1" s="1"/>
  <c r="P108" i="1"/>
  <c r="R108" i="1" s="1"/>
  <c r="P107" i="1"/>
  <c r="R107" i="1" s="1"/>
  <c r="P101" i="1"/>
  <c r="R101" i="1" s="1"/>
  <c r="P100" i="1"/>
  <c r="R100" i="1" s="1"/>
  <c r="P99" i="1"/>
  <c r="R99" i="1" s="1"/>
  <c r="P96" i="1"/>
  <c r="R96" i="1" s="1"/>
  <c r="P93" i="1"/>
  <c r="R93" i="1" s="1"/>
  <c r="P90" i="1"/>
  <c r="R90" i="1" s="1"/>
  <c r="P87" i="1"/>
  <c r="R87" i="1" s="1"/>
  <c r="P86" i="1"/>
  <c r="R86" i="1" s="1"/>
  <c r="P83" i="1"/>
  <c r="R83" i="1" s="1"/>
  <c r="P80" i="1"/>
  <c r="R80" i="1" s="1"/>
  <c r="P77" i="1"/>
  <c r="R77" i="1" s="1"/>
  <c r="P76" i="1"/>
  <c r="R76" i="1" s="1"/>
  <c r="P75" i="1"/>
  <c r="R75" i="1" s="1"/>
  <c r="P72" i="1"/>
  <c r="R72" i="1" s="1"/>
  <c r="P71" i="1"/>
  <c r="R71" i="1" s="1"/>
  <c r="P70" i="1"/>
  <c r="R70" i="1" s="1"/>
  <c r="P69" i="1"/>
  <c r="R69" i="1" s="1"/>
  <c r="P68" i="1"/>
  <c r="R68" i="1" s="1"/>
  <c r="P67" i="1"/>
  <c r="R67" i="1" s="1"/>
  <c r="P62" i="1"/>
  <c r="R62" i="1" s="1"/>
  <c r="P61" i="1"/>
  <c r="R61" i="1" s="1"/>
  <c r="P60" i="1"/>
  <c r="R60" i="1" s="1"/>
  <c r="P59" i="1"/>
  <c r="R59" i="1" s="1"/>
  <c r="P51" i="1"/>
  <c r="R51" i="1" s="1"/>
  <c r="P50" i="1"/>
  <c r="R50" i="1" s="1"/>
  <c r="P49" i="1"/>
  <c r="R49" i="1" s="1"/>
  <c r="P48" i="1"/>
  <c r="R48" i="1" s="1"/>
  <c r="P47" i="1"/>
  <c r="R47" i="1" s="1"/>
  <c r="P46" i="1"/>
  <c r="R46" i="1" s="1"/>
  <c r="P45" i="1"/>
  <c r="R45" i="1" s="1"/>
  <c r="P44" i="1"/>
  <c r="R44" i="1" s="1"/>
  <c r="P41" i="1"/>
  <c r="R41" i="1" s="1"/>
  <c r="P40" i="1"/>
  <c r="R40" i="1" s="1"/>
  <c r="P39" i="1"/>
  <c r="R39" i="1" s="1"/>
  <c r="P36" i="1"/>
  <c r="R36" i="1" s="1"/>
  <c r="P35" i="1"/>
  <c r="R35" i="1" s="1"/>
  <c r="P34" i="1"/>
  <c r="R34" i="1" s="1"/>
  <c r="P31" i="1"/>
  <c r="R31" i="1" s="1"/>
  <c r="P30" i="1"/>
  <c r="R30" i="1" s="1"/>
  <c r="P27" i="1"/>
  <c r="R27" i="1" s="1"/>
  <c r="P26" i="1"/>
  <c r="R26" i="1" s="1"/>
  <c r="P25" i="1"/>
  <c r="R25" i="1" s="1"/>
  <c r="P24" i="1"/>
  <c r="R24" i="1" s="1"/>
  <c r="P23" i="1"/>
  <c r="R23" i="1" s="1"/>
  <c r="P20" i="1"/>
  <c r="R20" i="1" s="1"/>
  <c r="K185" i="1"/>
  <c r="M185" i="1" s="1"/>
  <c r="K184" i="1"/>
  <c r="M184" i="1" s="1"/>
  <c r="K183" i="1"/>
  <c r="M183" i="1" s="1"/>
  <c r="K182" i="1"/>
  <c r="M182" i="1" s="1"/>
  <c r="K181" i="1"/>
  <c r="M181" i="1" s="1"/>
  <c r="K180" i="1"/>
  <c r="M180" i="1" s="1"/>
  <c r="K179" i="1"/>
  <c r="M179" i="1" s="1"/>
  <c r="K178" i="1"/>
  <c r="M178" i="1" s="1"/>
  <c r="K177" i="1"/>
  <c r="M177" i="1" s="1"/>
  <c r="K176" i="1"/>
  <c r="M176" i="1" s="1"/>
  <c r="K173" i="1"/>
  <c r="M173" i="1" s="1"/>
  <c r="K172" i="1"/>
  <c r="M172" i="1" s="1"/>
  <c r="K171" i="1"/>
  <c r="M171" i="1" s="1"/>
  <c r="K170" i="1"/>
  <c r="M170" i="1" s="1"/>
  <c r="K167" i="1"/>
  <c r="M167" i="1" s="1"/>
  <c r="K160" i="1"/>
  <c r="M160" i="1" s="1"/>
  <c r="K159" i="1"/>
  <c r="M159" i="1" s="1"/>
  <c r="K150" i="1"/>
  <c r="M150" i="1" s="1"/>
  <c r="K149" i="1"/>
  <c r="M149" i="1" s="1"/>
  <c r="K146" i="1"/>
  <c r="M146" i="1" s="1"/>
  <c r="K145" i="1"/>
  <c r="M145" i="1" s="1"/>
  <c r="K142" i="1"/>
  <c r="M142" i="1" s="1"/>
  <c r="K141" i="1"/>
  <c r="M141" i="1" s="1"/>
  <c r="K138" i="1"/>
  <c r="M138" i="1" s="1"/>
  <c r="K137" i="1"/>
  <c r="M137" i="1" s="1"/>
  <c r="K134" i="1"/>
  <c r="M134" i="1" s="1"/>
  <c r="K133" i="1"/>
  <c r="M133" i="1" s="1"/>
  <c r="K130" i="1"/>
  <c r="M130" i="1" s="1"/>
  <c r="K129" i="1"/>
  <c r="M129" i="1" s="1"/>
  <c r="K126" i="1"/>
  <c r="M126" i="1" s="1"/>
  <c r="K125" i="1"/>
  <c r="M125" i="1" s="1"/>
  <c r="K122" i="1"/>
  <c r="M122" i="1" s="1"/>
  <c r="K121" i="1"/>
  <c r="M121" i="1" s="1"/>
  <c r="K118" i="1"/>
  <c r="M118" i="1" s="1"/>
  <c r="K117" i="1"/>
  <c r="M117" i="1" s="1"/>
  <c r="K114" i="1"/>
  <c r="M114" i="1" s="1"/>
  <c r="K113" i="1"/>
  <c r="M113" i="1" s="1"/>
  <c r="K110" i="1"/>
  <c r="M110" i="1" s="1"/>
  <c r="K109" i="1"/>
  <c r="M109" i="1" s="1"/>
  <c r="K108" i="1"/>
  <c r="M108" i="1" s="1"/>
  <c r="K107" i="1"/>
  <c r="M107" i="1" s="1"/>
  <c r="K101" i="1"/>
  <c r="M101" i="1" s="1"/>
  <c r="K100" i="1"/>
  <c r="M100" i="1" s="1"/>
  <c r="K99" i="1"/>
  <c r="M99" i="1" s="1"/>
  <c r="K96" i="1"/>
  <c r="M96" i="1" s="1"/>
  <c r="K93" i="1"/>
  <c r="M93" i="1" s="1"/>
  <c r="K90" i="1"/>
  <c r="M90" i="1" s="1"/>
  <c r="K87" i="1"/>
  <c r="M87" i="1" s="1"/>
  <c r="K86" i="1"/>
  <c r="M86" i="1" s="1"/>
  <c r="K83" i="1"/>
  <c r="M83" i="1" s="1"/>
  <c r="K80" i="1"/>
  <c r="M80" i="1" s="1"/>
  <c r="K77" i="1"/>
  <c r="M77" i="1" s="1"/>
  <c r="K76" i="1"/>
  <c r="M76" i="1" s="1"/>
  <c r="K75" i="1"/>
  <c r="M75" i="1" s="1"/>
  <c r="K72" i="1"/>
  <c r="M72" i="1" s="1"/>
  <c r="K71" i="1"/>
  <c r="M71" i="1" s="1"/>
  <c r="K70" i="1"/>
  <c r="M70" i="1" s="1"/>
  <c r="K69" i="1"/>
  <c r="M69" i="1" s="1"/>
  <c r="K68" i="1"/>
  <c r="M68" i="1" s="1"/>
  <c r="K67" i="1"/>
  <c r="M67" i="1" s="1"/>
  <c r="K62" i="1"/>
  <c r="M62" i="1" s="1"/>
  <c r="K61" i="1"/>
  <c r="M61" i="1" s="1"/>
  <c r="K60" i="1"/>
  <c r="M60" i="1" s="1"/>
  <c r="K59" i="1"/>
  <c r="M59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K44" i="1"/>
  <c r="M44" i="1" s="1"/>
  <c r="K41" i="1"/>
  <c r="M41" i="1" s="1"/>
  <c r="K40" i="1"/>
  <c r="M40" i="1" s="1"/>
  <c r="K39" i="1"/>
  <c r="M39" i="1" s="1"/>
  <c r="K36" i="1"/>
  <c r="M36" i="1" s="1"/>
  <c r="K35" i="1"/>
  <c r="M35" i="1" s="1"/>
  <c r="K34" i="1"/>
  <c r="M34" i="1" s="1"/>
  <c r="K31" i="1"/>
  <c r="M31" i="1" s="1"/>
  <c r="K30" i="1"/>
  <c r="M30" i="1" s="1"/>
  <c r="K27" i="1"/>
  <c r="M27" i="1" s="1"/>
  <c r="K26" i="1"/>
  <c r="M26" i="1" s="1"/>
  <c r="K25" i="1"/>
  <c r="M25" i="1" s="1"/>
  <c r="K24" i="1"/>
  <c r="M24" i="1" s="1"/>
  <c r="K23" i="1"/>
  <c r="M23" i="1" s="1"/>
  <c r="K20" i="1"/>
  <c r="M20" i="1" s="1"/>
  <c r="F185" i="1"/>
  <c r="H185" i="1" s="1"/>
  <c r="F184" i="1"/>
  <c r="H184" i="1" s="1"/>
  <c r="F183" i="1"/>
  <c r="H183" i="1" s="1"/>
  <c r="F182" i="1"/>
  <c r="H182" i="1" s="1"/>
  <c r="F181" i="1"/>
  <c r="H181" i="1" s="1"/>
  <c r="F180" i="1"/>
  <c r="H180" i="1" s="1"/>
  <c r="F179" i="1"/>
  <c r="H179" i="1" s="1"/>
  <c r="F178" i="1"/>
  <c r="H178" i="1" s="1"/>
  <c r="F177" i="1"/>
  <c r="H177" i="1" s="1"/>
  <c r="F176" i="1"/>
  <c r="H176" i="1" s="1"/>
  <c r="F173" i="1"/>
  <c r="H173" i="1" s="1"/>
  <c r="F172" i="1"/>
  <c r="H172" i="1" s="1"/>
  <c r="F171" i="1"/>
  <c r="H171" i="1" s="1"/>
  <c r="F170" i="1"/>
  <c r="H170" i="1" s="1"/>
  <c r="F167" i="1"/>
  <c r="H167" i="1" s="1"/>
  <c r="F160" i="1"/>
  <c r="H160" i="1" s="1"/>
  <c r="F159" i="1"/>
  <c r="H159" i="1" s="1"/>
  <c r="F150" i="1"/>
  <c r="H150" i="1" s="1"/>
  <c r="F149" i="1"/>
  <c r="H149" i="1" s="1"/>
  <c r="F146" i="1"/>
  <c r="H146" i="1" s="1"/>
  <c r="F145" i="1"/>
  <c r="H145" i="1" s="1"/>
  <c r="F142" i="1"/>
  <c r="H142" i="1" s="1"/>
  <c r="F141" i="1"/>
  <c r="H141" i="1" s="1"/>
  <c r="F138" i="1"/>
  <c r="H138" i="1" s="1"/>
  <c r="F137" i="1"/>
  <c r="H137" i="1" s="1"/>
  <c r="F134" i="1"/>
  <c r="H134" i="1" s="1"/>
  <c r="F133" i="1"/>
  <c r="H133" i="1" s="1"/>
  <c r="F130" i="1"/>
  <c r="H130" i="1" s="1"/>
  <c r="F129" i="1"/>
  <c r="H129" i="1" s="1"/>
  <c r="F126" i="1"/>
  <c r="H126" i="1" s="1"/>
  <c r="F125" i="1"/>
  <c r="H125" i="1" s="1"/>
  <c r="F122" i="1"/>
  <c r="H122" i="1" s="1"/>
  <c r="F121" i="1"/>
  <c r="H121" i="1" s="1"/>
  <c r="F118" i="1"/>
  <c r="H118" i="1" s="1"/>
  <c r="F117" i="1"/>
  <c r="H117" i="1" s="1"/>
  <c r="F114" i="1"/>
  <c r="H114" i="1" s="1"/>
  <c r="F113" i="1"/>
  <c r="H113" i="1" s="1"/>
  <c r="F110" i="1"/>
  <c r="H110" i="1" s="1"/>
  <c r="F109" i="1"/>
  <c r="H109" i="1" s="1"/>
  <c r="F108" i="1"/>
  <c r="H108" i="1" s="1"/>
  <c r="F107" i="1"/>
  <c r="H107" i="1" s="1"/>
  <c r="F101" i="1"/>
  <c r="H101" i="1" s="1"/>
  <c r="F100" i="1"/>
  <c r="H100" i="1" s="1"/>
  <c r="F99" i="1"/>
  <c r="H99" i="1" s="1"/>
  <c r="F96" i="1"/>
  <c r="H96" i="1" s="1"/>
  <c r="F93" i="1"/>
  <c r="H93" i="1" s="1"/>
  <c r="F90" i="1"/>
  <c r="H90" i="1" s="1"/>
  <c r="F87" i="1"/>
  <c r="H87" i="1" s="1"/>
  <c r="F86" i="1"/>
  <c r="H86" i="1" s="1"/>
  <c r="F83" i="1"/>
  <c r="H83" i="1" s="1"/>
  <c r="F80" i="1"/>
  <c r="H80" i="1" s="1"/>
  <c r="F77" i="1"/>
  <c r="H77" i="1" s="1"/>
  <c r="F76" i="1"/>
  <c r="H76" i="1" s="1"/>
  <c r="F75" i="1"/>
  <c r="H75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2" i="1"/>
  <c r="H62" i="1" s="1"/>
  <c r="F61" i="1"/>
  <c r="H61" i="1" s="1"/>
  <c r="F60" i="1"/>
  <c r="H60" i="1" s="1"/>
  <c r="F59" i="1"/>
  <c r="H59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1" i="1"/>
  <c r="H41" i="1" s="1"/>
  <c r="F40" i="1"/>
  <c r="H40" i="1" s="1"/>
  <c r="F39" i="1"/>
  <c r="H39" i="1" s="1"/>
  <c r="F36" i="1"/>
  <c r="H36" i="1" s="1"/>
  <c r="F35" i="1"/>
  <c r="H35" i="1" s="1"/>
  <c r="F34" i="1"/>
  <c r="H34" i="1" s="1"/>
  <c r="F31" i="1"/>
  <c r="H31" i="1" s="1"/>
  <c r="F30" i="1"/>
  <c r="H30" i="1" s="1"/>
  <c r="F27" i="1"/>
  <c r="H27" i="1" s="1"/>
  <c r="F26" i="1"/>
  <c r="H26" i="1" s="1"/>
  <c r="F25" i="1"/>
  <c r="H25" i="1" s="1"/>
  <c r="F24" i="1"/>
  <c r="H24" i="1" s="1"/>
  <c r="F23" i="1"/>
  <c r="H23" i="1" s="1"/>
  <c r="O203" i="1"/>
  <c r="O202" i="1"/>
  <c r="O198" i="1"/>
  <c r="O175" i="1"/>
  <c r="O168" i="1"/>
  <c r="O163" i="1" s="1"/>
  <c r="O166" i="1"/>
  <c r="O165" i="1"/>
  <c r="O157" i="1"/>
  <c r="O201" i="1" s="1"/>
  <c r="O156" i="1"/>
  <c r="O155" i="1"/>
  <c r="O147" i="1"/>
  <c r="O143" i="1"/>
  <c r="O139" i="1"/>
  <c r="O135" i="1"/>
  <c r="O131" i="1"/>
  <c r="O127" i="1"/>
  <c r="O123" i="1"/>
  <c r="O119" i="1"/>
  <c r="O115" i="1"/>
  <c r="O111" i="1"/>
  <c r="O106" i="1"/>
  <c r="O192" i="1" s="1"/>
  <c r="O105" i="1"/>
  <c r="O98" i="1"/>
  <c r="O94" i="1"/>
  <c r="O91" i="1"/>
  <c r="O88" i="1"/>
  <c r="O84" i="1"/>
  <c r="O81" i="1"/>
  <c r="O78" i="1"/>
  <c r="O73" i="1"/>
  <c r="O58" i="1"/>
  <c r="O195" i="1" s="1"/>
  <c r="O57" i="1"/>
  <c r="O56" i="1"/>
  <c r="O55" i="1"/>
  <c r="O42" i="1"/>
  <c r="O37" i="1"/>
  <c r="O32" i="1"/>
  <c r="O28" i="1"/>
  <c r="O21" i="1"/>
  <c r="O19" i="1"/>
  <c r="O194" i="1" s="1"/>
  <c r="O18" i="1"/>
  <c r="O17" i="1"/>
  <c r="J203" i="1"/>
  <c r="J202" i="1"/>
  <c r="J198" i="1"/>
  <c r="J175" i="1"/>
  <c r="J168" i="1"/>
  <c r="J163" i="1" s="1"/>
  <c r="J166" i="1"/>
  <c r="J165" i="1"/>
  <c r="J157" i="1"/>
  <c r="J201" i="1" s="1"/>
  <c r="J156" i="1"/>
  <c r="J155" i="1"/>
  <c r="J147" i="1"/>
  <c r="J143" i="1"/>
  <c r="J139" i="1"/>
  <c r="J135" i="1"/>
  <c r="J131" i="1"/>
  <c r="J127" i="1"/>
  <c r="J123" i="1"/>
  <c r="J119" i="1"/>
  <c r="J115" i="1"/>
  <c r="J111" i="1"/>
  <c r="J106" i="1"/>
  <c r="J192" i="1" s="1"/>
  <c r="J105" i="1"/>
  <c r="J98" i="1"/>
  <c r="J94" i="1"/>
  <c r="J91" i="1"/>
  <c r="J88" i="1"/>
  <c r="J84" i="1"/>
  <c r="J81" i="1"/>
  <c r="J78" i="1"/>
  <c r="J73" i="1"/>
  <c r="J58" i="1"/>
  <c r="J195" i="1" s="1"/>
  <c r="J57" i="1"/>
  <c r="J56" i="1"/>
  <c r="J55" i="1"/>
  <c r="J42" i="1"/>
  <c r="J37" i="1"/>
  <c r="J32" i="1"/>
  <c r="J28" i="1"/>
  <c r="J21" i="1"/>
  <c r="J19" i="1"/>
  <c r="J194" i="1" s="1"/>
  <c r="J18" i="1"/>
  <c r="J17" i="1"/>
  <c r="E203" i="1"/>
  <c r="E202" i="1"/>
  <c r="E198" i="1"/>
  <c r="E175" i="1"/>
  <c r="E168" i="1"/>
  <c r="E163" i="1" s="1"/>
  <c r="E166" i="1"/>
  <c r="E165" i="1"/>
  <c r="E157" i="1"/>
  <c r="E201" i="1" s="1"/>
  <c r="E156" i="1"/>
  <c r="E155" i="1"/>
  <c r="E147" i="1"/>
  <c r="E143" i="1"/>
  <c r="E139" i="1"/>
  <c r="E135" i="1"/>
  <c r="E131" i="1"/>
  <c r="E127" i="1"/>
  <c r="E123" i="1"/>
  <c r="E119" i="1"/>
  <c r="E115" i="1"/>
  <c r="E111" i="1"/>
  <c r="E106" i="1"/>
  <c r="E105" i="1"/>
  <c r="E98" i="1"/>
  <c r="E94" i="1"/>
  <c r="E91" i="1"/>
  <c r="E88" i="1"/>
  <c r="E84" i="1"/>
  <c r="E81" i="1"/>
  <c r="E78" i="1"/>
  <c r="E73" i="1"/>
  <c r="E58" i="1"/>
  <c r="E195" i="1" s="1"/>
  <c r="E57" i="1"/>
  <c r="E56" i="1"/>
  <c r="E55" i="1"/>
  <c r="E42" i="1"/>
  <c r="E37" i="1"/>
  <c r="E32" i="1"/>
  <c r="E28" i="1"/>
  <c r="E19" i="1"/>
  <c r="E18" i="1"/>
  <c r="E192" i="1" l="1"/>
  <c r="F106" i="1"/>
  <c r="H106" i="1" s="1"/>
  <c r="E194" i="1"/>
  <c r="J193" i="1"/>
  <c r="J153" i="1"/>
  <c r="O15" i="1"/>
  <c r="O53" i="1"/>
  <c r="O103" i="1"/>
  <c r="J53" i="1"/>
  <c r="J103" i="1"/>
  <c r="J197" i="1"/>
  <c r="J15" i="1"/>
  <c r="J199" i="1"/>
  <c r="O199" i="1"/>
  <c r="O153" i="1"/>
  <c r="O193" i="1"/>
  <c r="O197" i="1"/>
  <c r="O200" i="1"/>
  <c r="J200" i="1"/>
  <c r="E193" i="1"/>
  <c r="E153" i="1"/>
  <c r="E200" i="1"/>
  <c r="E103" i="1"/>
  <c r="E199" i="1"/>
  <c r="E53" i="1"/>
  <c r="E15" i="1"/>
  <c r="E197" i="1"/>
  <c r="I198" i="1"/>
  <c r="K198" i="1" s="1"/>
  <c r="M198" i="1" s="1"/>
  <c r="N198" i="1"/>
  <c r="P198" i="1" s="1"/>
  <c r="R198" i="1" s="1"/>
  <c r="D198" i="1"/>
  <c r="F198" i="1" s="1"/>
  <c r="H198" i="1" s="1"/>
  <c r="O190" i="1" l="1"/>
  <c r="O204" i="1" s="1"/>
  <c r="J190" i="1"/>
  <c r="J204" i="1" s="1"/>
  <c r="E190" i="1"/>
  <c r="I17" i="1"/>
  <c r="K17" i="1" s="1"/>
  <c r="M17" i="1" s="1"/>
  <c r="N17" i="1"/>
  <c r="P17" i="1" s="1"/>
  <c r="R17" i="1" s="1"/>
  <c r="I18" i="1"/>
  <c r="K18" i="1" s="1"/>
  <c r="M18" i="1" s="1"/>
  <c r="N18" i="1"/>
  <c r="P18" i="1" s="1"/>
  <c r="R18" i="1" s="1"/>
  <c r="I19" i="1"/>
  <c r="K19" i="1" s="1"/>
  <c r="M19" i="1" s="1"/>
  <c r="N19" i="1"/>
  <c r="P19" i="1" s="1"/>
  <c r="R19" i="1" s="1"/>
  <c r="D19" i="1"/>
  <c r="F19" i="1" s="1"/>
  <c r="H19" i="1" s="1"/>
  <c r="D18" i="1"/>
  <c r="F18" i="1" s="1"/>
  <c r="H18" i="1" s="1"/>
  <c r="D17" i="1"/>
  <c r="F17" i="1" s="1"/>
  <c r="H17" i="1" s="1"/>
  <c r="I42" i="1"/>
  <c r="K42" i="1" s="1"/>
  <c r="M42" i="1" s="1"/>
  <c r="N42" i="1"/>
  <c r="P42" i="1" s="1"/>
  <c r="R42" i="1" s="1"/>
  <c r="D42" i="1"/>
  <c r="F42" i="1" s="1"/>
  <c r="H42" i="1" s="1"/>
  <c r="I37" i="1"/>
  <c r="K37" i="1" s="1"/>
  <c r="M37" i="1" s="1"/>
  <c r="N37" i="1"/>
  <c r="P37" i="1" s="1"/>
  <c r="R37" i="1" s="1"/>
  <c r="D37" i="1"/>
  <c r="F37" i="1" s="1"/>
  <c r="H37" i="1" s="1"/>
  <c r="I32" i="1"/>
  <c r="K32" i="1" s="1"/>
  <c r="M32" i="1" s="1"/>
  <c r="N32" i="1"/>
  <c r="P32" i="1" s="1"/>
  <c r="R32" i="1" s="1"/>
  <c r="D32" i="1"/>
  <c r="F32" i="1" s="1"/>
  <c r="H32" i="1" s="1"/>
  <c r="I28" i="1"/>
  <c r="K28" i="1" s="1"/>
  <c r="M28" i="1" s="1"/>
  <c r="N28" i="1"/>
  <c r="P28" i="1" s="1"/>
  <c r="R28" i="1" s="1"/>
  <c r="D28" i="1"/>
  <c r="F28" i="1" s="1"/>
  <c r="H28" i="1" s="1"/>
  <c r="I21" i="1"/>
  <c r="K21" i="1" s="1"/>
  <c r="M21" i="1" s="1"/>
  <c r="N21" i="1"/>
  <c r="P21" i="1" s="1"/>
  <c r="R21" i="1" s="1"/>
  <c r="D21" i="1"/>
  <c r="F21" i="1" s="1"/>
  <c r="H21" i="1" s="1"/>
  <c r="D15" i="1" l="1"/>
  <c r="F15" i="1" s="1"/>
  <c r="H15" i="1" s="1"/>
  <c r="I15" i="1"/>
  <c r="K15" i="1" s="1"/>
  <c r="M15" i="1" s="1"/>
  <c r="N15" i="1"/>
  <c r="P15" i="1" s="1"/>
  <c r="R15" i="1" s="1"/>
  <c r="I175" i="1"/>
  <c r="K175" i="1" s="1"/>
  <c r="M175" i="1" s="1"/>
  <c r="N175" i="1"/>
  <c r="P175" i="1" s="1"/>
  <c r="R175" i="1" s="1"/>
  <c r="D175" i="1"/>
  <c r="F175" i="1" s="1"/>
  <c r="H175" i="1" s="1"/>
  <c r="I55" i="1" l="1"/>
  <c r="K55" i="1" s="1"/>
  <c r="M55" i="1" s="1"/>
  <c r="N55" i="1"/>
  <c r="P55" i="1" s="1"/>
  <c r="R55" i="1" s="1"/>
  <c r="D55" i="1"/>
  <c r="F55" i="1" s="1"/>
  <c r="H55" i="1" s="1"/>
  <c r="I202" i="1" l="1"/>
  <c r="K202" i="1" s="1"/>
  <c r="M202" i="1" s="1"/>
  <c r="N202" i="1"/>
  <c r="P202" i="1" s="1"/>
  <c r="R202" i="1" s="1"/>
  <c r="D202" i="1"/>
  <c r="F202" i="1" s="1"/>
  <c r="H202" i="1" s="1"/>
  <c r="I166" i="1"/>
  <c r="K166" i="1" s="1"/>
  <c r="M166" i="1" s="1"/>
  <c r="N166" i="1"/>
  <c r="P166" i="1" s="1"/>
  <c r="R166" i="1" s="1"/>
  <c r="D166" i="1"/>
  <c r="F166" i="1" s="1"/>
  <c r="H166" i="1" s="1"/>
  <c r="I165" i="1"/>
  <c r="K165" i="1" s="1"/>
  <c r="M165" i="1" s="1"/>
  <c r="N165" i="1"/>
  <c r="P165" i="1" s="1"/>
  <c r="R165" i="1" s="1"/>
  <c r="D165" i="1"/>
  <c r="F165" i="1" s="1"/>
  <c r="H165" i="1" s="1"/>
  <c r="I168" i="1"/>
  <c r="K168" i="1" s="1"/>
  <c r="M168" i="1" s="1"/>
  <c r="N168" i="1"/>
  <c r="P168" i="1" s="1"/>
  <c r="R168" i="1" s="1"/>
  <c r="D168" i="1"/>
  <c r="D163" i="1" l="1"/>
  <c r="F163" i="1" s="1"/>
  <c r="H163" i="1" s="1"/>
  <c r="F168" i="1"/>
  <c r="H168" i="1" s="1"/>
  <c r="N163" i="1"/>
  <c r="P163" i="1" s="1"/>
  <c r="R163" i="1" s="1"/>
  <c r="I163" i="1"/>
  <c r="K163" i="1" s="1"/>
  <c r="M163" i="1" s="1"/>
  <c r="I156" i="1"/>
  <c r="K156" i="1" s="1"/>
  <c r="M156" i="1" s="1"/>
  <c r="N156" i="1"/>
  <c r="P156" i="1" s="1"/>
  <c r="R156" i="1" s="1"/>
  <c r="D156" i="1"/>
  <c r="F156" i="1" s="1"/>
  <c r="H156" i="1" s="1"/>
  <c r="I155" i="1"/>
  <c r="K155" i="1" s="1"/>
  <c r="M155" i="1" s="1"/>
  <c r="N155" i="1"/>
  <c r="P155" i="1" s="1"/>
  <c r="R155" i="1" s="1"/>
  <c r="D155" i="1"/>
  <c r="F155" i="1" s="1"/>
  <c r="H155" i="1" s="1"/>
  <c r="I157" i="1"/>
  <c r="N157" i="1"/>
  <c r="D157" i="1"/>
  <c r="N201" i="1" l="1"/>
  <c r="P201" i="1" s="1"/>
  <c r="R201" i="1" s="1"/>
  <c r="P157" i="1"/>
  <c r="R157" i="1" s="1"/>
  <c r="I201" i="1"/>
  <c r="K201" i="1" s="1"/>
  <c r="M201" i="1" s="1"/>
  <c r="K157" i="1"/>
  <c r="M157" i="1" s="1"/>
  <c r="D201" i="1"/>
  <c r="F201" i="1" s="1"/>
  <c r="H201" i="1" s="1"/>
  <c r="F157" i="1"/>
  <c r="H157" i="1" s="1"/>
  <c r="I106" i="1"/>
  <c r="K106" i="1" s="1"/>
  <c r="M106" i="1" s="1"/>
  <c r="N106" i="1"/>
  <c r="P106" i="1" s="1"/>
  <c r="R106" i="1" s="1"/>
  <c r="I105" i="1"/>
  <c r="K105" i="1" s="1"/>
  <c r="M105" i="1" s="1"/>
  <c r="N105" i="1"/>
  <c r="P105" i="1" s="1"/>
  <c r="R105" i="1" s="1"/>
  <c r="D105" i="1"/>
  <c r="F105" i="1" s="1"/>
  <c r="H105" i="1" s="1"/>
  <c r="I147" i="1"/>
  <c r="K147" i="1" s="1"/>
  <c r="M147" i="1" s="1"/>
  <c r="N147" i="1"/>
  <c r="P147" i="1" s="1"/>
  <c r="R147" i="1" s="1"/>
  <c r="D147" i="1"/>
  <c r="F147" i="1" s="1"/>
  <c r="H147" i="1" s="1"/>
  <c r="I143" i="1"/>
  <c r="K143" i="1" s="1"/>
  <c r="M143" i="1" s="1"/>
  <c r="N143" i="1"/>
  <c r="P143" i="1" s="1"/>
  <c r="R143" i="1" s="1"/>
  <c r="D143" i="1"/>
  <c r="F143" i="1" s="1"/>
  <c r="H143" i="1" s="1"/>
  <c r="I139" i="1"/>
  <c r="K139" i="1" s="1"/>
  <c r="M139" i="1" s="1"/>
  <c r="N139" i="1"/>
  <c r="P139" i="1" s="1"/>
  <c r="R139" i="1" s="1"/>
  <c r="D139" i="1"/>
  <c r="F139" i="1" s="1"/>
  <c r="H139" i="1" s="1"/>
  <c r="I135" i="1"/>
  <c r="K135" i="1" s="1"/>
  <c r="M135" i="1" s="1"/>
  <c r="N135" i="1"/>
  <c r="P135" i="1" s="1"/>
  <c r="R135" i="1" s="1"/>
  <c r="D135" i="1"/>
  <c r="F135" i="1" s="1"/>
  <c r="H135" i="1" s="1"/>
  <c r="I131" i="1"/>
  <c r="K131" i="1" s="1"/>
  <c r="M131" i="1" s="1"/>
  <c r="N131" i="1"/>
  <c r="P131" i="1" s="1"/>
  <c r="R131" i="1" s="1"/>
  <c r="D131" i="1"/>
  <c r="F131" i="1" s="1"/>
  <c r="H131" i="1" s="1"/>
  <c r="I127" i="1"/>
  <c r="K127" i="1" s="1"/>
  <c r="M127" i="1" s="1"/>
  <c r="N127" i="1"/>
  <c r="P127" i="1" s="1"/>
  <c r="R127" i="1" s="1"/>
  <c r="D127" i="1"/>
  <c r="F127" i="1" s="1"/>
  <c r="H127" i="1" s="1"/>
  <c r="I123" i="1"/>
  <c r="K123" i="1" s="1"/>
  <c r="M123" i="1" s="1"/>
  <c r="N123" i="1"/>
  <c r="P123" i="1" s="1"/>
  <c r="R123" i="1" s="1"/>
  <c r="D123" i="1"/>
  <c r="F123" i="1" s="1"/>
  <c r="H123" i="1" s="1"/>
  <c r="I119" i="1"/>
  <c r="K119" i="1" s="1"/>
  <c r="M119" i="1" s="1"/>
  <c r="N119" i="1"/>
  <c r="P119" i="1" s="1"/>
  <c r="R119" i="1" s="1"/>
  <c r="D119" i="1"/>
  <c r="F119" i="1" s="1"/>
  <c r="H119" i="1" s="1"/>
  <c r="I115" i="1"/>
  <c r="K115" i="1" s="1"/>
  <c r="M115" i="1" s="1"/>
  <c r="N115" i="1"/>
  <c r="P115" i="1" s="1"/>
  <c r="R115" i="1" s="1"/>
  <c r="D115" i="1"/>
  <c r="F115" i="1" s="1"/>
  <c r="H115" i="1" s="1"/>
  <c r="I111" i="1"/>
  <c r="K111" i="1" s="1"/>
  <c r="M111" i="1" s="1"/>
  <c r="N111" i="1"/>
  <c r="P111" i="1" s="1"/>
  <c r="R111" i="1" s="1"/>
  <c r="D111" i="1"/>
  <c r="F111" i="1" s="1"/>
  <c r="H111" i="1" s="1"/>
  <c r="I98" i="1"/>
  <c r="K98" i="1" s="1"/>
  <c r="M98" i="1" s="1"/>
  <c r="N98" i="1"/>
  <c r="P98" i="1" s="1"/>
  <c r="R98" i="1" s="1"/>
  <c r="D98" i="1"/>
  <c r="F98" i="1" s="1"/>
  <c r="H98" i="1" s="1"/>
  <c r="F192" i="1" l="1"/>
  <c r="H192" i="1" s="1"/>
  <c r="D200" i="1"/>
  <c r="F200" i="1" s="1"/>
  <c r="H200" i="1" s="1"/>
  <c r="I103" i="1"/>
  <c r="K103" i="1" s="1"/>
  <c r="M103" i="1" s="1"/>
  <c r="N200" i="1"/>
  <c r="P200" i="1" s="1"/>
  <c r="R200" i="1" s="1"/>
  <c r="I200" i="1"/>
  <c r="K200" i="1" s="1"/>
  <c r="M200" i="1" s="1"/>
  <c r="D103" i="1"/>
  <c r="F103" i="1" s="1"/>
  <c r="H103" i="1" s="1"/>
  <c r="N103" i="1"/>
  <c r="P103" i="1" s="1"/>
  <c r="R103" i="1" s="1"/>
  <c r="I203" i="1"/>
  <c r="K203" i="1" s="1"/>
  <c r="M203" i="1" s="1"/>
  <c r="N203" i="1"/>
  <c r="P203" i="1" s="1"/>
  <c r="R203" i="1" s="1"/>
  <c r="D203" i="1"/>
  <c r="F203" i="1" s="1"/>
  <c r="H203" i="1" s="1"/>
  <c r="I56" i="1" l="1"/>
  <c r="N56" i="1"/>
  <c r="I57" i="1"/>
  <c r="K57" i="1" s="1"/>
  <c r="M57" i="1" s="1"/>
  <c r="N57" i="1"/>
  <c r="P57" i="1" s="1"/>
  <c r="R57" i="1" s="1"/>
  <c r="I58" i="1"/>
  <c r="K58" i="1" s="1"/>
  <c r="M58" i="1" s="1"/>
  <c r="N58" i="1"/>
  <c r="P58" i="1" s="1"/>
  <c r="R58" i="1" s="1"/>
  <c r="D58" i="1"/>
  <c r="F58" i="1" s="1"/>
  <c r="H58" i="1" s="1"/>
  <c r="D57" i="1"/>
  <c r="F57" i="1" s="1"/>
  <c r="H57" i="1" s="1"/>
  <c r="D94" i="1"/>
  <c r="F94" i="1" s="1"/>
  <c r="H94" i="1" s="1"/>
  <c r="I94" i="1"/>
  <c r="K94" i="1" s="1"/>
  <c r="M94" i="1" s="1"/>
  <c r="N94" i="1"/>
  <c r="P94" i="1" s="1"/>
  <c r="R94" i="1" s="1"/>
  <c r="I91" i="1"/>
  <c r="K91" i="1" s="1"/>
  <c r="M91" i="1" s="1"/>
  <c r="N91" i="1"/>
  <c r="P91" i="1" s="1"/>
  <c r="R91" i="1" s="1"/>
  <c r="D91" i="1"/>
  <c r="F91" i="1" s="1"/>
  <c r="H91" i="1" s="1"/>
  <c r="I88" i="1"/>
  <c r="K88" i="1" s="1"/>
  <c r="M88" i="1" s="1"/>
  <c r="N88" i="1"/>
  <c r="P88" i="1" s="1"/>
  <c r="R88" i="1" s="1"/>
  <c r="D88" i="1"/>
  <c r="F88" i="1" s="1"/>
  <c r="H88" i="1" s="1"/>
  <c r="I84" i="1"/>
  <c r="K84" i="1" s="1"/>
  <c r="M84" i="1" s="1"/>
  <c r="N84" i="1"/>
  <c r="P84" i="1" s="1"/>
  <c r="R84" i="1" s="1"/>
  <c r="D84" i="1"/>
  <c r="F84" i="1" s="1"/>
  <c r="H84" i="1" s="1"/>
  <c r="I81" i="1"/>
  <c r="K81" i="1" s="1"/>
  <c r="M81" i="1" s="1"/>
  <c r="N81" i="1"/>
  <c r="P81" i="1" s="1"/>
  <c r="R81" i="1" s="1"/>
  <c r="D81" i="1"/>
  <c r="F81" i="1" s="1"/>
  <c r="H81" i="1" s="1"/>
  <c r="I78" i="1"/>
  <c r="K78" i="1" s="1"/>
  <c r="M78" i="1" s="1"/>
  <c r="N78" i="1"/>
  <c r="P78" i="1" s="1"/>
  <c r="R78" i="1" s="1"/>
  <c r="D78" i="1"/>
  <c r="I73" i="1"/>
  <c r="K73" i="1" s="1"/>
  <c r="M73" i="1" s="1"/>
  <c r="N73" i="1"/>
  <c r="P73" i="1" s="1"/>
  <c r="R73" i="1" s="1"/>
  <c r="D73" i="1"/>
  <c r="F73" i="1" s="1"/>
  <c r="H73" i="1" s="1"/>
  <c r="N193" i="1" l="1"/>
  <c r="P193" i="1" s="1"/>
  <c r="R193" i="1" s="1"/>
  <c r="P56" i="1"/>
  <c r="R56" i="1" s="1"/>
  <c r="I193" i="1"/>
  <c r="K193" i="1" s="1"/>
  <c r="M193" i="1" s="1"/>
  <c r="K56" i="1"/>
  <c r="M56" i="1" s="1"/>
  <c r="D197" i="1"/>
  <c r="F197" i="1" s="1"/>
  <c r="H197" i="1" s="1"/>
  <c r="F78" i="1"/>
  <c r="H78" i="1" s="1"/>
  <c r="D193" i="1"/>
  <c r="F193" i="1" s="1"/>
  <c r="H193" i="1" s="1"/>
  <c r="F56" i="1"/>
  <c r="H56" i="1" s="1"/>
  <c r="N197" i="1"/>
  <c r="P197" i="1" s="1"/>
  <c r="R197" i="1" s="1"/>
  <c r="I197" i="1"/>
  <c r="K197" i="1" s="1"/>
  <c r="M197" i="1" s="1"/>
  <c r="D53" i="1"/>
  <c r="F53" i="1" s="1"/>
  <c r="H53" i="1" s="1"/>
  <c r="N199" i="1"/>
  <c r="P199" i="1" s="1"/>
  <c r="R199" i="1" s="1"/>
  <c r="N53" i="1"/>
  <c r="P53" i="1" s="1"/>
  <c r="R53" i="1" s="1"/>
  <c r="I53" i="1"/>
  <c r="K53" i="1" s="1"/>
  <c r="M53" i="1" s="1"/>
  <c r="D199" i="1"/>
  <c r="F199" i="1" s="1"/>
  <c r="H199" i="1" s="1"/>
  <c r="I199" i="1"/>
  <c r="K199" i="1" s="1"/>
  <c r="M199" i="1" s="1"/>
  <c r="I195" i="1" l="1"/>
  <c r="K195" i="1" s="1"/>
  <c r="M195" i="1" s="1"/>
  <c r="N195" i="1"/>
  <c r="P195" i="1" s="1"/>
  <c r="R195" i="1" s="1"/>
  <c r="D195" i="1"/>
  <c r="F195" i="1" s="1"/>
  <c r="H195" i="1" s="1"/>
  <c r="I153" i="1" l="1"/>
  <c r="K153" i="1" s="1"/>
  <c r="M153" i="1" s="1"/>
  <c r="N153" i="1"/>
  <c r="P153" i="1" s="1"/>
  <c r="R153" i="1" s="1"/>
  <c r="D153" i="1"/>
  <c r="F153" i="1" s="1"/>
  <c r="H153" i="1" s="1"/>
  <c r="I192" i="1" l="1"/>
  <c r="K192" i="1" s="1"/>
  <c r="M192" i="1" s="1"/>
  <c r="N192" i="1"/>
  <c r="P192" i="1" s="1"/>
  <c r="R192" i="1" s="1"/>
  <c r="I194" i="1" l="1"/>
  <c r="K194" i="1" s="1"/>
  <c r="M194" i="1" s="1"/>
  <c r="N194" i="1"/>
  <c r="P194" i="1" s="1"/>
  <c r="R194" i="1" s="1"/>
  <c r="D194" i="1"/>
  <c r="F194" i="1" s="1"/>
  <c r="H194" i="1" s="1"/>
  <c r="D190" i="1" l="1"/>
  <c r="F190" i="1" s="1"/>
  <c r="I190" i="1"/>
  <c r="I204" i="1" s="1"/>
  <c r="N190" i="1"/>
  <c r="N204" i="1" s="1"/>
  <c r="H190" i="1" l="1"/>
  <c r="F204" i="1"/>
  <c r="P190" i="1"/>
  <c r="K190" i="1"/>
  <c r="M190" i="1" l="1"/>
  <c r="K204" i="1"/>
  <c r="R190" i="1"/>
  <c r="P204" i="1"/>
</calcChain>
</file>

<file path=xl/sharedStrings.xml><?xml version="1.0" encoding="utf-8"?>
<sst xmlns="http://schemas.openxmlformats.org/spreadsheetml/2006/main" count="475" uniqueCount="255">
  <si>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</si>
  <si>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</si>
  <si>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</si>
  <si>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</si>
  <si>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</si>
  <si>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</si>
  <si>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</si>
  <si>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</si>
  <si>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</si>
  <si>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</si>
  <si>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</si>
  <si>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</si>
  <si>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</si>
  <si>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</si>
  <si>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</si>
  <si>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</si>
  <si>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</si>
  <si>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</si>
  <si>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</si>
  <si>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</si>
  <si>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ПЕРЕЧЕНЬ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</si>
  <si>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</si>
  <si>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</si>
  <si>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</si>
  <si>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</si>
  <si>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</si>
  <si>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</si>
  <si>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</si>
  <si>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 xml:space="preserve">Комитет по физической культуре и спорту </t>
  </si>
  <si>
    <t>2024 год</t>
  </si>
  <si>
    <t>Департамент жилищно-коммунального хозяйства</t>
  </si>
  <si>
    <t>0</t>
  </si>
  <si>
    <t>ПРИЛОЖЕНИЕ 4</t>
  </si>
  <si>
    <t>2025 год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</si>
  <si>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</si>
  <si>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капитального строительства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</si>
  <si>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</si>
  <si>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</si>
  <si>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</si>
  <si>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</si>
  <si>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</si>
  <si>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</si>
  <si>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</si>
  <si>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</si>
  <si>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</si>
  <si>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</si>
  <si>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</si>
  <si>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</si>
  <si>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</si>
  <si>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</si>
  <si>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городского питомника растений на земельном участке с кадастровым номером 59:01:0000000:91384</t>
  </si>
  <si>
    <t>1710141090</t>
  </si>
  <si>
    <t>Реконструкция канализационной насосной станции «Речник» Дзержинского района города Перми</t>
  </si>
  <si>
    <t>1710141210</t>
  </si>
  <si>
    <t>1710141320</t>
  </si>
  <si>
    <t>1710143480</t>
  </si>
  <si>
    <t>1710142370</t>
  </si>
  <si>
    <t>1710241100</t>
  </si>
  <si>
    <t>1710142410</t>
  </si>
  <si>
    <t>1710143310</t>
  </si>
  <si>
    <t>1410743570</t>
  </si>
  <si>
    <t>Строительство крематория на кладбище «Восточное» города Перми</t>
  </si>
  <si>
    <t>Департамент дорог и благоустройства</t>
  </si>
  <si>
    <t>Строительство подпорной стенки с устройством противопожарного проезда по ул. Льва Шатрова, 35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</si>
  <si>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</si>
  <si>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</si>
  <si>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</si>
  <si>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</si>
  <si>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</si>
  <si>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ул. Углеуральской на участке от проспекта Парковый до автомобильной дороги переход от ул. Строителей до площади Гайдара</t>
  </si>
  <si>
    <t>Строительство автомобильной дороги по ул. Агатовой</t>
  </si>
  <si>
    <t>Строительство автомобильной дороги по ул. Топазной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</si>
  <si>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</si>
  <si>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Татьяны Барамзиной от ул. Папанинцев до ул. Локомотивной</t>
  </si>
  <si>
    <t>Реконструкция ул. Карпинского от ул. Архитектора Свиязева до ул. Космонавта Леонова</t>
  </si>
  <si>
    <t>Реконструкция ул. Пушкина от ул. Крисанова до Колхозной площади, ул. Революции от Колхозной площади до ул. Куйбышева</t>
  </si>
  <si>
    <t>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</t>
  </si>
  <si>
    <t>Строительство транспортной развязки в разных уровнях на пересечении ул. Макаренко и бульвара Гагарина</t>
  </si>
  <si>
    <t>1120441120</t>
  </si>
  <si>
    <t>2010343340</t>
  </si>
  <si>
    <t>2010143420</t>
  </si>
  <si>
    <t>2010143430</t>
  </si>
  <si>
    <t>2010143440</t>
  </si>
  <si>
    <t>2010143450</t>
  </si>
  <si>
    <t>20101ST04В</t>
  </si>
  <si>
    <t>20101ST04U</t>
  </si>
  <si>
    <t>20101ST04К</t>
  </si>
  <si>
    <t>20101ST04W</t>
  </si>
  <si>
    <t>20101ST04E</t>
  </si>
  <si>
    <t>20101ST04V</t>
  </si>
  <si>
    <t>20101ST04P</t>
  </si>
  <si>
    <t>20101ST04A</t>
  </si>
  <si>
    <t>Транспорт</t>
  </si>
  <si>
    <t>Реализация проекта, направленного на комплексное развитие городского наземного электрического транспорта г. Перми</t>
  </si>
  <si>
    <t>Департамент транспорта</t>
  </si>
  <si>
    <t>12106ST420</t>
  </si>
  <si>
    <t>Реконструкция физкультурно-оздоровительного комплекса по адресу: г. Пермь, ул. Рабочая, 9</t>
  </si>
  <si>
    <t>Строительство плавательного бассейна по адресу: ул. Гайвинская, 50</t>
  </si>
  <si>
    <t>Строительство спортивной трассы для велосипедов, лыжероллеров по адресу: г. Пермь, ул. Агрономическая, 23</t>
  </si>
  <si>
    <t>051012Ф280</t>
  </si>
  <si>
    <t>0510141880</t>
  </si>
  <si>
    <t>0510141950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</si>
  <si>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</si>
  <si>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</si>
  <si>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</si>
  <si>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</si>
  <si>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0220241030</t>
  </si>
  <si>
    <t>0220443730</t>
  </si>
  <si>
    <t>0230243130</t>
  </si>
  <si>
    <t>0230243170</t>
  </si>
  <si>
    <t>0230243210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</si>
  <si>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</si>
  <si>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</si>
  <si>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</si>
  <si>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</si>
  <si>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</si>
  <si>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</si>
  <si>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</si>
  <si>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</si>
  <si>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</si>
  <si>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</si>
  <si>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</si>
  <si>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</si>
  <si>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здания под размещение общеобразовательной организации по ул. Целинной, 15</t>
  </si>
  <si>
    <t xml:space="preserve">в том числе 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</si>
  <si>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</si>
  <si>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</si>
  <si>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</si>
  <si>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</si>
  <si>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Строительство корпуса МАОУ «Гимназия № 33» г. Перми</t>
  </si>
  <si>
    <t>Строительство здания для размещения общеобразовательного учреждения по ул. КИМ/В. Соломина г. Перми</t>
  </si>
  <si>
    <t>Строительство спортивного зала МАОУ «СОШ № 81» г. Перми</t>
  </si>
  <si>
    <t>Департамент образования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</si>
  <si>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</si>
  <si>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</si>
  <si>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</si>
  <si>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</si>
  <si>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</si>
  <si>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</si>
  <si>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</si>
  <si>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</si>
  <si>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</si>
  <si>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</si>
  <si>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</si>
  <si>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</si>
  <si>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</si>
  <si>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</si>
  <si>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</si>
  <si>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</si>
  <si>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</si>
  <si>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</si>
  <si>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</si>
  <si>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</si>
  <si>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</si>
  <si>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</si>
  <si>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</si>
  <si>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</si>
  <si>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</si>
  <si>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</si>
  <si>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</si>
  <si>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</si>
  <si>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</si>
  <si>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</si>
  <si>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</si>
  <si>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0810143350</t>
  </si>
  <si>
    <t>0820141160</t>
  </si>
  <si>
    <t>0820141300</t>
  </si>
  <si>
    <t>0820142550</t>
  </si>
  <si>
    <t>0820141230</t>
  </si>
  <si>
    <t>0820143360</t>
  </si>
  <si>
    <t>0820143490</t>
  </si>
  <si>
    <t>0820143500</t>
  </si>
  <si>
    <t>0820141010</t>
  </si>
  <si>
    <t>0820243510</t>
  </si>
  <si>
    <t>0820243520</t>
  </si>
  <si>
    <t>0820242640</t>
  </si>
  <si>
    <t>08201SН070</t>
  </si>
  <si>
    <t>082E153050</t>
  </si>
  <si>
    <t>153012С080</t>
  </si>
  <si>
    <t>15301R0820</t>
  </si>
  <si>
    <t>151F367483</t>
  </si>
  <si>
    <t>151F367484</t>
  </si>
  <si>
    <t>20101ST04R</t>
  </si>
  <si>
    <t>20101ST04S</t>
  </si>
  <si>
    <t>20101ST040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</si>
  <si>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</si>
  <si>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</si>
  <si>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</si>
  <si>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</si>
  <si>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</si>
  <si>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</si>
  <si>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</si>
  <si>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</si>
  <si>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</si>
  <si>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</si>
  <si>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</si>
  <si>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</si>
  <si>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</si>
  <si>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</si>
  <si>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</si>
  <si>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</si>
  <si>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</si>
  <si>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</si>
  <si>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</si>
  <si>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</si>
  <si>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</si>
  <si>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</si>
  <si>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</si>
  <si>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</si>
  <si>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</si>
  <si>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</si>
  <si>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</si>
  <si>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</si>
  <si>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</si>
  <si>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</si>
  <si>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</si>
  <si>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 xml:space="preserve">Строительство корпуса МАОУ «Школа дизайна «Точка» г. Перми
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</si>
  <si>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</si>
  <si>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2023 год и на плановый период 2024 и 2025 годов</t>
  </si>
  <si>
    <t>Поправки</t>
  </si>
  <si>
    <t>08201SH070, 082E153050</t>
  </si>
  <si>
    <t>Уточнение февраль</t>
  </si>
  <si>
    <t>171F552430</t>
  </si>
  <si>
    <t>1710142260, 171F552430</t>
  </si>
  <si>
    <t>1510121480, 15101SЖ860, 15101SЖ160, 1530343260</t>
  </si>
  <si>
    <t>61.</t>
  </si>
  <si>
    <t>Строительство нежилого здания под размещение общественного центра по адресу: г. Пермь, Кировский район, ул. Батумская</t>
  </si>
  <si>
    <t>Прочие объекты</t>
  </si>
  <si>
    <t>0110441040</t>
  </si>
  <si>
    <t>Культура и молодежная политика</t>
  </si>
  <si>
    <t>Реконструкция здания МАУ "Дворец молодежи" г. Перми</t>
  </si>
  <si>
    <t>0410241910</t>
  </si>
  <si>
    <t>Строительство пожарного водоема в микрорайоне Верхнемуллинский (Субботино) Индустриального района города Перми</t>
  </si>
  <si>
    <t>Реконструкция здания по ул. Ижевской, 25 (литер Д)</t>
  </si>
  <si>
    <t>0230243280</t>
  </si>
  <si>
    <t>0220443720</t>
  </si>
  <si>
    <t>Строительство плавательного бассейна по адресу: ул. Гашкова, 20а</t>
  </si>
  <si>
    <t>0510141470</t>
  </si>
  <si>
    <t>Строительство водопроводных сетей в микрорайоне "Вышка-1" Мотовилихинского района города Перми</t>
  </si>
  <si>
    <t>62.</t>
  </si>
  <si>
    <t>63.</t>
  </si>
  <si>
    <t>64.</t>
  </si>
  <si>
    <t>65.</t>
  </si>
  <si>
    <t>66.</t>
  </si>
  <si>
    <t>Строительство места отвала снега по ул. Промышленной</t>
  </si>
  <si>
    <t>Реконструкция ул. Героев Хасана от ул. Хлебозаводская до ул. Василия Васильева</t>
  </si>
  <si>
    <t>20101ST04J</t>
  </si>
  <si>
    <t>Строительство здания для размещения дошкольного образовательного учреждения по ул. Ветлужской, 89в</t>
  </si>
  <si>
    <t>0810141940</t>
  </si>
  <si>
    <t>67.</t>
  </si>
  <si>
    <t>68.</t>
  </si>
  <si>
    <t>69.</t>
  </si>
  <si>
    <t>Строительство автомобильной дороги по Ивинскому проспекту</t>
  </si>
  <si>
    <t>70.</t>
  </si>
  <si>
    <t>от 20.12.2022 № 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</si>
</sst>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3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/>
    </xf>
    <xf numFmtId="165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4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5" fontId="1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left" vertical="top" wrapText="1"/>
    </xf>
    <xf numFmtId="49" fontId="0" fillId="0" borderId="8" xfId="0" applyNumberForma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207"/>
  <sheetViews>
    <sheetView tabSelected="1" zoomScale="70" zoomScaleNormal="70" workbookViewId="0">
      <selection activeCell="B1" sqref="B1"/>
    </sheetView>
  </sheetViews>
  <sheetFormatPr defaultColWidth="9.140625" defaultRowHeight="18.75" x14ac:dyDescent="0.3"/>
  <cols>
    <col min="1" max="1" width="5.5703125" style="32" customWidth="1"/>
    <col min="2" max="2" width="82.7109375" style="62" customWidth="1"/>
    <col min="3" max="3" width="21.28515625" style="62" customWidth="1"/>
    <col min="4" max="6" width="17.5703125" style="41" hidden="1" customWidth="1"/>
    <col min="7" max="7" width="17.5703125" style="44" hidden="1" customWidth="1"/>
    <col min="8" max="8" width="17.5703125" style="66" customWidth="1"/>
    <col min="9" max="11" width="17.5703125" style="41" hidden="1" customWidth="1"/>
    <col min="12" max="12" width="17.5703125" style="44" hidden="1" customWidth="1"/>
    <col min="13" max="13" width="17.5703125" style="66" customWidth="1"/>
    <col min="14" max="16" width="17.5703125" style="41" hidden="1" customWidth="1"/>
    <col min="17" max="17" width="17.5703125" style="44" hidden="1" customWidth="1"/>
    <col min="18" max="18" width="17.5703125" style="66" customWidth="1"/>
    <col min="19" max="19" width="17.140625" style="20" hidden="1" customWidth="1"/>
    <col min="20" max="20" width="10" style="18" hidden="1" customWidth="1"/>
    <col min="21" max="21" width="9.42578125" style="3" hidden="1" customWidth="1"/>
    <col min="22" max="23" width="9.140625" style="32" customWidth="1"/>
    <col min="24" max="16384" width="9.140625" style="32"/>
  </cols>
  <sheetData>
    <row r="1" spans="1:21" x14ac:dyDescent="0.3">
      <c r="N1" s="42"/>
      <c r="P1" s="42"/>
      <c r="R1" s="67" t="s">
        <v>32</v>
      </c>
    </row>
    <row r="2" spans="1:21" x14ac:dyDescent="0.3">
      <c r="N2" s="42"/>
      <c r="P2" s="42"/>
      <c r="R2" s="67" t="s">
        <v>16</v>
      </c>
    </row>
    <row r="3" spans="1:21" x14ac:dyDescent="0.3">
      <c r="N3" s="42"/>
      <c r="P3" s="42"/>
      <c r="R3" s="67" t="s">
        <v>17</v>
      </c>
    </row>
    <row r="5" spans="1:21" x14ac:dyDescent="0.3">
      <c r="R5" s="67" t="s">
        <v>32</v>
      </c>
    </row>
    <row r="6" spans="1:21" x14ac:dyDescent="0.3">
      <c r="R6" s="67" t="s">
        <v>16</v>
      </c>
    </row>
    <row r="7" spans="1:21" x14ac:dyDescent="0.3">
      <c r="R7" s="67" t="s">
        <v>17</v>
      </c>
    </row>
    <row r="8" spans="1:21" x14ac:dyDescent="0.3">
      <c r="R8" s="67" t="s">
        <v>254</v>
      </c>
    </row>
    <row r="9" spans="1:21" ht="15.75" customHeight="1" x14ac:dyDescent="0.3">
      <c r="A9" s="99" t="s">
        <v>20</v>
      </c>
      <c r="B9" s="100"/>
      <c r="C9" s="100"/>
      <c r="D9" s="101"/>
      <c r="E9" s="101"/>
      <c r="F9" s="101"/>
      <c r="G9" s="101"/>
      <c r="H9" s="102"/>
      <c r="I9" s="101"/>
      <c r="J9" s="101"/>
      <c r="K9" s="101"/>
      <c r="L9" s="101"/>
      <c r="M9" s="102"/>
      <c r="N9" s="103"/>
      <c r="O9" s="104"/>
      <c r="P9" s="105"/>
      <c r="Q9" s="104"/>
      <c r="R9" s="106"/>
      <c r="S9" s="21"/>
    </row>
    <row r="10" spans="1:21" ht="19.5" customHeight="1" x14ac:dyDescent="0.3">
      <c r="A10" s="99" t="s">
        <v>218</v>
      </c>
      <c r="B10" s="100"/>
      <c r="C10" s="100"/>
      <c r="D10" s="101"/>
      <c r="E10" s="101"/>
      <c r="F10" s="101"/>
      <c r="G10" s="101"/>
      <c r="H10" s="102"/>
      <c r="I10" s="101"/>
      <c r="J10" s="101"/>
      <c r="K10" s="101"/>
      <c r="L10" s="101"/>
      <c r="M10" s="102"/>
      <c r="N10" s="103"/>
      <c r="O10" s="104"/>
      <c r="P10" s="105"/>
      <c r="Q10" s="104"/>
      <c r="R10" s="106"/>
      <c r="S10" s="21"/>
    </row>
    <row r="11" spans="1:21" x14ac:dyDescent="0.3">
      <c r="A11" s="107"/>
      <c r="B11" s="100"/>
      <c r="C11" s="100"/>
      <c r="D11" s="101"/>
      <c r="E11" s="101"/>
      <c r="F11" s="101"/>
      <c r="G11" s="101"/>
      <c r="H11" s="102"/>
      <c r="I11" s="101"/>
      <c r="J11" s="101"/>
      <c r="K11" s="101"/>
      <c r="L11" s="101"/>
      <c r="M11" s="102"/>
      <c r="N11" s="103"/>
      <c r="O11" s="104"/>
      <c r="P11" s="105"/>
      <c r="Q11" s="104"/>
      <c r="R11" s="106"/>
      <c r="S11" s="21"/>
    </row>
    <row r="12" spans="1:21" x14ac:dyDescent="0.3">
      <c r="A12" s="63"/>
      <c r="B12" s="64"/>
      <c r="C12" s="64"/>
      <c r="N12" s="42"/>
      <c r="P12" s="42"/>
      <c r="R12" s="67" t="s">
        <v>15</v>
      </c>
    </row>
    <row r="13" spans="1:21" ht="18.75" customHeight="1" x14ac:dyDescent="0.3">
      <c r="A13" s="109" t="s">
        <v>0</v>
      </c>
      <c r="B13" s="109" t="s">
        <v>12</v>
      </c>
      <c r="C13" s="109" t="s">
        <v>1</v>
      </c>
      <c r="D13" s="77" t="s">
        <v>26</v>
      </c>
      <c r="E13" s="77" t="s">
        <v>219</v>
      </c>
      <c r="F13" s="77" t="s">
        <v>26</v>
      </c>
      <c r="G13" s="81" t="s">
        <v>221</v>
      </c>
      <c r="H13" s="83" t="s">
        <v>26</v>
      </c>
      <c r="I13" s="79" t="s">
        <v>29</v>
      </c>
      <c r="J13" s="77" t="s">
        <v>219</v>
      </c>
      <c r="K13" s="79" t="s">
        <v>29</v>
      </c>
      <c r="L13" s="81" t="s">
        <v>221</v>
      </c>
      <c r="M13" s="85" t="s">
        <v>29</v>
      </c>
      <c r="N13" s="79" t="s">
        <v>33</v>
      </c>
      <c r="O13" s="77" t="s">
        <v>219</v>
      </c>
      <c r="P13" s="79" t="s">
        <v>33</v>
      </c>
      <c r="Q13" s="81" t="s">
        <v>221</v>
      </c>
      <c r="R13" s="85" t="s">
        <v>33</v>
      </c>
      <c r="S13" s="22"/>
    </row>
    <row r="14" spans="1:21" x14ac:dyDescent="0.3">
      <c r="A14" s="110"/>
      <c r="B14" s="111"/>
      <c r="C14" s="110"/>
      <c r="D14" s="78"/>
      <c r="E14" s="78"/>
      <c r="F14" s="78"/>
      <c r="G14" s="82"/>
      <c r="H14" s="84"/>
      <c r="I14" s="80"/>
      <c r="J14" s="78"/>
      <c r="K14" s="80"/>
      <c r="L14" s="82"/>
      <c r="M14" s="86"/>
      <c r="N14" s="80"/>
      <c r="O14" s="78"/>
      <c r="P14" s="80"/>
      <c r="Q14" s="82"/>
      <c r="R14" s="86"/>
      <c r="S14" s="23"/>
    </row>
    <row r="15" spans="1:21" x14ac:dyDescent="0.3">
      <c r="A15" s="33"/>
      <c r="B15" s="65" t="s">
        <v>2</v>
      </c>
      <c r="C15" s="65"/>
      <c r="D15" s="46">
        <f>D20+D21+D25+D26+D27+D28+D32+D37+D42+D46+D47+D48+D49+D50+D51</f>
        <v>2485883.4999999995</v>
      </c>
      <c r="E15" s="46">
        <f>E20+E21+E25+E26+E27+E28+E32+E37+E42+E46+E47+E48+E49+E50+E51</f>
        <v>-62212.889000000003</v>
      </c>
      <c r="F15" s="46">
        <f>D15+E15</f>
        <v>2423670.6109999996</v>
      </c>
      <c r="G15" s="46">
        <f>G20+G21+G25+G26+G27+G28+G32+G37+G42+G46+G47+G48+G49+G50+G51+G52</f>
        <v>-64802.659999999989</v>
      </c>
      <c r="H15" s="53">
        <f>F15+G15</f>
        <v>2358867.9509999994</v>
      </c>
      <c r="I15" s="46">
        <f t="shared" ref="I15:N15" si="0">I20+I21+I25+I26+I27+I28+I32+I37+I42+I46+I47+I48+I49+I50+I51</f>
        <v>1281790.9000000001</v>
      </c>
      <c r="J15" s="46">
        <f>J20+J21+J25+J26+J27+J28+J32+J37+J42+J46+J47+J48+J49+J50+J51</f>
        <v>0</v>
      </c>
      <c r="K15" s="46">
        <f>I15+J15</f>
        <v>1281790.9000000001</v>
      </c>
      <c r="L15" s="46">
        <f>L20+L21+L25+L26+L27+L28+L32+L37+L42+L46+L47+L48+L49+L50+L51+L52</f>
        <v>155932.80000000002</v>
      </c>
      <c r="M15" s="53">
        <f>K15+L15</f>
        <v>1437723.7000000002</v>
      </c>
      <c r="N15" s="46">
        <f t="shared" si="0"/>
        <v>1617032.4000000001</v>
      </c>
      <c r="O15" s="46">
        <f>O20+O21+O25+O26+O27+O28+O32+O37+O42+O46+O47+O48+O49+O50+O51</f>
        <v>0</v>
      </c>
      <c r="P15" s="47">
        <f>N15+O15</f>
        <v>1617032.4000000001</v>
      </c>
      <c r="Q15" s="46">
        <f>Q20+Q21+Q25+Q26+Q27+Q28+Q32+Q37+Q42+Q46+Q47+Q48+Q49+Q50+Q51+Q52</f>
        <v>0</v>
      </c>
      <c r="R15" s="54">
        <f>P15+Q15</f>
        <v>1617032.4000000001</v>
      </c>
      <c r="S15" s="26"/>
      <c r="T15" s="19"/>
      <c r="U15" s="13"/>
    </row>
    <row r="16" spans="1:21" x14ac:dyDescent="0.3">
      <c r="A16" s="33"/>
      <c r="B16" s="65" t="s">
        <v>5</v>
      </c>
      <c r="C16" s="65"/>
      <c r="D16" s="46"/>
      <c r="E16" s="46"/>
      <c r="F16" s="46"/>
      <c r="G16" s="46"/>
      <c r="H16" s="53"/>
      <c r="I16" s="46"/>
      <c r="J16" s="46"/>
      <c r="K16" s="46"/>
      <c r="L16" s="46"/>
      <c r="M16" s="53"/>
      <c r="N16" s="46"/>
      <c r="O16" s="46"/>
      <c r="P16" s="47"/>
      <c r="Q16" s="46"/>
      <c r="R16" s="54"/>
      <c r="S16" s="26"/>
      <c r="T16" s="19"/>
      <c r="U16" s="13"/>
    </row>
    <row r="17" spans="1:22" s="13" customFormat="1" hidden="1" x14ac:dyDescent="0.3">
      <c r="A17" s="10"/>
      <c r="B17" s="14" t="s">
        <v>6</v>
      </c>
      <c r="C17" s="29"/>
      <c r="D17" s="48">
        <f>D20+D23+D25+D26+D27+D30+D34+D39+D44+D46+D47+D48+D49+D50+D51</f>
        <v>1414161.8</v>
      </c>
      <c r="E17" s="48">
        <f>E20+E23+E25+E26+E27+E30+E34+E39+E44+E46+E47+E48+E49+E50+E51</f>
        <v>-62212.889000000003</v>
      </c>
      <c r="F17" s="48">
        <f t="shared" ref="F17:F84" si="1">D17+E17</f>
        <v>1351948.9110000001</v>
      </c>
      <c r="G17" s="48">
        <f>G20+G23+G25+G26+G27+G30+G34+G39+G44+G46+G47+G48+G49+G50+G51+G52</f>
        <v>-64802.659999999989</v>
      </c>
      <c r="H17" s="48">
        <f t="shared" ref="H17:H19" si="2">F17+G17</f>
        <v>1287146.2510000002</v>
      </c>
      <c r="I17" s="48">
        <f t="shared" ref="I17:N17" si="3">I20+I23+I25+I26+I27+I30+I34+I39+I44+I46+I47+I48+I49+I50+I51</f>
        <v>1046269.4000000001</v>
      </c>
      <c r="J17" s="48">
        <f>J20+J23+J25+J26+J27+J30+J34+J39+J44+J46+J47+J48+J49+J50+J51</f>
        <v>0</v>
      </c>
      <c r="K17" s="48">
        <f t="shared" ref="K17:K84" si="4">I17+J17</f>
        <v>1046269.4000000001</v>
      </c>
      <c r="L17" s="48">
        <f>L20+L23+L25+L26+L27+L30+L34+L39+L44+L46+L47+L48+L49+L50+L51+L52</f>
        <v>49160.2</v>
      </c>
      <c r="M17" s="48">
        <f t="shared" ref="M17:M21" si="5">K17+L17</f>
        <v>1095429.6000000001</v>
      </c>
      <c r="N17" s="48">
        <f t="shared" si="3"/>
        <v>1382127.2</v>
      </c>
      <c r="O17" s="48">
        <f>O20+O23+O25+O26+O27+O30+O34+O39+O44+O46+O47+O48+O49+O50+O51</f>
        <v>0</v>
      </c>
      <c r="P17" s="49">
        <f t="shared" ref="P17:P84" si="6">N17+O17</f>
        <v>1382127.2</v>
      </c>
      <c r="Q17" s="48">
        <f>Q20+Q23+Q25+Q26+Q27+Q30+Q34+Q39+Q44+Q46+Q47+Q48+Q49+Q50+Q51+Q52</f>
        <v>0</v>
      </c>
      <c r="R17" s="49">
        <f t="shared" ref="R17:R21" si="7">P17+Q17</f>
        <v>1382127.2</v>
      </c>
      <c r="S17" s="27"/>
      <c r="T17" s="19" t="s">
        <v>31</v>
      </c>
      <c r="U17" s="12"/>
    </row>
    <row r="18" spans="1:22" x14ac:dyDescent="0.3">
      <c r="A18" s="33"/>
      <c r="B18" s="68" t="s">
        <v>11</v>
      </c>
      <c r="C18" s="65"/>
      <c r="D18" s="46">
        <f>D24+D31+D35+D40+D45</f>
        <v>111810.7</v>
      </c>
      <c r="E18" s="46">
        <f>E24+E31+E35+E40+E45</f>
        <v>0</v>
      </c>
      <c r="F18" s="46">
        <f t="shared" si="1"/>
        <v>111810.7</v>
      </c>
      <c r="G18" s="46">
        <f>G24+G31+G35+G40+G45</f>
        <v>0</v>
      </c>
      <c r="H18" s="53">
        <f t="shared" si="2"/>
        <v>111810.7</v>
      </c>
      <c r="I18" s="46">
        <f t="shared" ref="I18:N18" si="8">I24+I31+I35+I40+I45</f>
        <v>235521.5</v>
      </c>
      <c r="J18" s="46">
        <f>J24+J31+J35+J40+J45</f>
        <v>0</v>
      </c>
      <c r="K18" s="46">
        <f t="shared" si="4"/>
        <v>235521.5</v>
      </c>
      <c r="L18" s="46">
        <f>L24+L31+L35+L40+L45</f>
        <v>106772.6</v>
      </c>
      <c r="M18" s="53">
        <f t="shared" si="5"/>
        <v>342294.1</v>
      </c>
      <c r="N18" s="46">
        <f t="shared" si="8"/>
        <v>234905.2</v>
      </c>
      <c r="O18" s="46">
        <f>O24+O31+O35+O40+O45</f>
        <v>0</v>
      </c>
      <c r="P18" s="47">
        <f t="shared" si="6"/>
        <v>234905.2</v>
      </c>
      <c r="Q18" s="46">
        <f>Q24+Q31+Q35+Q40+Q45</f>
        <v>0</v>
      </c>
      <c r="R18" s="54">
        <f t="shared" si="7"/>
        <v>234905.2</v>
      </c>
      <c r="S18" s="26"/>
      <c r="T18" s="19"/>
      <c r="U18" s="12"/>
    </row>
    <row r="19" spans="1:22" x14ac:dyDescent="0.3">
      <c r="A19" s="33"/>
      <c r="B19" s="69" t="s">
        <v>24</v>
      </c>
      <c r="C19" s="65"/>
      <c r="D19" s="46">
        <f>D36+D41</f>
        <v>959911</v>
      </c>
      <c r="E19" s="46">
        <f>E36+E41</f>
        <v>0</v>
      </c>
      <c r="F19" s="46">
        <f t="shared" si="1"/>
        <v>959911</v>
      </c>
      <c r="G19" s="46">
        <f>G36+G41</f>
        <v>0</v>
      </c>
      <c r="H19" s="53">
        <f t="shared" si="2"/>
        <v>959911</v>
      </c>
      <c r="I19" s="46">
        <f t="shared" ref="I19:N19" si="9">I36+I41</f>
        <v>0</v>
      </c>
      <c r="J19" s="46">
        <f>J36+J41</f>
        <v>0</v>
      </c>
      <c r="K19" s="46">
        <f t="shared" si="4"/>
        <v>0</v>
      </c>
      <c r="L19" s="46">
        <f>L36+L41</f>
        <v>0</v>
      </c>
      <c r="M19" s="53">
        <f t="shared" si="5"/>
        <v>0</v>
      </c>
      <c r="N19" s="46">
        <f t="shared" si="9"/>
        <v>0</v>
      </c>
      <c r="O19" s="46">
        <f>O36+O41</f>
        <v>0</v>
      </c>
      <c r="P19" s="47">
        <f t="shared" si="6"/>
        <v>0</v>
      </c>
      <c r="Q19" s="46">
        <f>Q36+Q41</f>
        <v>0</v>
      </c>
      <c r="R19" s="54">
        <f t="shared" si="7"/>
        <v>0</v>
      </c>
      <c r="S19" s="26"/>
      <c r="T19" s="19"/>
      <c r="U19" s="12"/>
    </row>
    <row r="20" spans="1:22" ht="75" x14ac:dyDescent="0.3">
      <c r="A20" s="33" t="s">
        <v>135</v>
      </c>
      <c r="B20" s="68" t="s">
        <v>122</v>
      </c>
      <c r="C20" s="68" t="s">
        <v>35</v>
      </c>
      <c r="D20" s="50">
        <v>10976.8</v>
      </c>
      <c r="E20" s="50"/>
      <c r="F20" s="50">
        <f>D20+E20</f>
        <v>10976.8</v>
      </c>
      <c r="G20" s="51">
        <v>-10976.8</v>
      </c>
      <c r="H20" s="53">
        <f>F20+G20</f>
        <v>0</v>
      </c>
      <c r="I20" s="50">
        <v>293919.5</v>
      </c>
      <c r="J20" s="50"/>
      <c r="K20" s="50">
        <f t="shared" si="4"/>
        <v>293919.5</v>
      </c>
      <c r="L20" s="51">
        <v>10976.8</v>
      </c>
      <c r="M20" s="53">
        <f t="shared" si="5"/>
        <v>304896.3</v>
      </c>
      <c r="N20" s="52">
        <v>0</v>
      </c>
      <c r="O20" s="50"/>
      <c r="P20" s="52">
        <f t="shared" si="6"/>
        <v>0</v>
      </c>
      <c r="Q20" s="51"/>
      <c r="R20" s="54">
        <f t="shared" si="7"/>
        <v>0</v>
      </c>
      <c r="S20" s="31" t="s">
        <v>164</v>
      </c>
      <c r="U20" s="5"/>
    </row>
    <row r="21" spans="1:22" ht="56.25" x14ac:dyDescent="0.3">
      <c r="A21" s="33" t="s">
        <v>137</v>
      </c>
      <c r="B21" s="68" t="s">
        <v>123</v>
      </c>
      <c r="C21" s="68" t="s">
        <v>35</v>
      </c>
      <c r="D21" s="50">
        <f>D23+D24</f>
        <v>173061.80000000002</v>
      </c>
      <c r="E21" s="50">
        <f>E23+E24</f>
        <v>0</v>
      </c>
      <c r="F21" s="50">
        <f t="shared" si="1"/>
        <v>173061.80000000002</v>
      </c>
      <c r="G21" s="51">
        <f>G23+G24</f>
        <v>4105.6480000000001</v>
      </c>
      <c r="H21" s="53">
        <f t="shared" ref="H21" si="10">F21+G21</f>
        <v>177167.448</v>
      </c>
      <c r="I21" s="50">
        <f t="shared" ref="I21:N21" si="11">I23+I24</f>
        <v>0</v>
      </c>
      <c r="J21" s="50">
        <f>J23+J24</f>
        <v>0</v>
      </c>
      <c r="K21" s="50">
        <f t="shared" si="4"/>
        <v>0</v>
      </c>
      <c r="L21" s="51">
        <f>L23+L24</f>
        <v>0</v>
      </c>
      <c r="M21" s="53">
        <f t="shared" si="5"/>
        <v>0</v>
      </c>
      <c r="N21" s="50">
        <f t="shared" si="11"/>
        <v>0</v>
      </c>
      <c r="O21" s="50">
        <f>O23+O24</f>
        <v>0</v>
      </c>
      <c r="P21" s="52">
        <f t="shared" si="6"/>
        <v>0</v>
      </c>
      <c r="Q21" s="51">
        <f>Q23+Q24</f>
        <v>0</v>
      </c>
      <c r="R21" s="54">
        <f t="shared" si="7"/>
        <v>0</v>
      </c>
      <c r="S21" s="31"/>
      <c r="U21" s="5"/>
    </row>
    <row r="22" spans="1:22" x14ac:dyDescent="0.3">
      <c r="A22" s="33"/>
      <c r="B22" s="69" t="s">
        <v>124</v>
      </c>
      <c r="C22" s="68"/>
      <c r="D22" s="50"/>
      <c r="E22" s="50"/>
      <c r="F22" s="50"/>
      <c r="G22" s="51"/>
      <c r="H22" s="53"/>
      <c r="I22" s="50"/>
      <c r="J22" s="50"/>
      <c r="K22" s="50"/>
      <c r="L22" s="51"/>
      <c r="M22" s="53"/>
      <c r="N22" s="52"/>
      <c r="O22" s="50"/>
      <c r="P22" s="52"/>
      <c r="Q22" s="51"/>
      <c r="R22" s="54"/>
      <c r="S22" s="39"/>
      <c r="U22" s="5"/>
    </row>
    <row r="23" spans="1:22" hidden="1" x14ac:dyDescent="0.3">
      <c r="A23" s="33"/>
      <c r="B23" s="35" t="s">
        <v>6</v>
      </c>
      <c r="C23" s="34"/>
      <c r="D23" s="53">
        <v>158784.20000000001</v>
      </c>
      <c r="E23" s="50"/>
      <c r="F23" s="53">
        <f t="shared" si="1"/>
        <v>158784.20000000001</v>
      </c>
      <c r="G23" s="51">
        <f>99.813+4005.835</f>
        <v>4105.6480000000001</v>
      </c>
      <c r="H23" s="53">
        <f t="shared" ref="H23:H28" si="12">F23+G23</f>
        <v>162889.848</v>
      </c>
      <c r="I23" s="53">
        <v>0</v>
      </c>
      <c r="J23" s="50"/>
      <c r="K23" s="53">
        <f t="shared" si="4"/>
        <v>0</v>
      </c>
      <c r="L23" s="51"/>
      <c r="M23" s="53">
        <f t="shared" ref="M23:M28" si="13">K23+L23</f>
        <v>0</v>
      </c>
      <c r="N23" s="54">
        <v>0</v>
      </c>
      <c r="O23" s="50"/>
      <c r="P23" s="54">
        <f t="shared" si="6"/>
        <v>0</v>
      </c>
      <c r="Q23" s="51"/>
      <c r="R23" s="54">
        <f t="shared" ref="R23:R28" si="14">P23+Q23</f>
        <v>0</v>
      </c>
      <c r="S23" s="31" t="s">
        <v>165</v>
      </c>
      <c r="T23" s="18" t="s">
        <v>31</v>
      </c>
      <c r="U23" s="5"/>
      <c r="V23" s="3"/>
    </row>
    <row r="24" spans="1:22" x14ac:dyDescent="0.3">
      <c r="A24" s="33"/>
      <c r="B24" s="69" t="s">
        <v>11</v>
      </c>
      <c r="C24" s="68"/>
      <c r="D24" s="50">
        <v>14277.6</v>
      </c>
      <c r="E24" s="50"/>
      <c r="F24" s="50">
        <f t="shared" si="1"/>
        <v>14277.6</v>
      </c>
      <c r="G24" s="51"/>
      <c r="H24" s="53">
        <f t="shared" si="12"/>
        <v>14277.6</v>
      </c>
      <c r="I24" s="50">
        <v>0</v>
      </c>
      <c r="J24" s="50"/>
      <c r="K24" s="50">
        <f t="shared" si="4"/>
        <v>0</v>
      </c>
      <c r="L24" s="51"/>
      <c r="M24" s="53">
        <f t="shared" si="13"/>
        <v>0</v>
      </c>
      <c r="N24" s="50">
        <v>0</v>
      </c>
      <c r="O24" s="50"/>
      <c r="P24" s="52">
        <f t="shared" si="6"/>
        <v>0</v>
      </c>
      <c r="Q24" s="51"/>
      <c r="R24" s="54">
        <f t="shared" si="14"/>
        <v>0</v>
      </c>
      <c r="S24" s="31" t="s">
        <v>176</v>
      </c>
      <c r="U24" s="5"/>
    </row>
    <row r="25" spans="1:22" ht="56.25" x14ac:dyDescent="0.3">
      <c r="A25" s="33" t="s">
        <v>138</v>
      </c>
      <c r="B25" s="65" t="s">
        <v>125</v>
      </c>
      <c r="C25" s="68" t="s">
        <v>35</v>
      </c>
      <c r="D25" s="50">
        <v>102477.8</v>
      </c>
      <c r="E25" s="50"/>
      <c r="F25" s="50">
        <f t="shared" si="1"/>
        <v>102477.8</v>
      </c>
      <c r="G25" s="51">
        <v>20179.974999999999</v>
      </c>
      <c r="H25" s="53">
        <f t="shared" si="12"/>
        <v>122657.77499999999</v>
      </c>
      <c r="I25" s="50">
        <v>105958.39999999999</v>
      </c>
      <c r="J25" s="50"/>
      <c r="K25" s="50">
        <f t="shared" si="4"/>
        <v>105958.39999999999</v>
      </c>
      <c r="L25" s="51"/>
      <c r="M25" s="53">
        <f t="shared" si="13"/>
        <v>105958.39999999999</v>
      </c>
      <c r="N25" s="50">
        <v>0</v>
      </c>
      <c r="O25" s="50"/>
      <c r="P25" s="52">
        <f t="shared" si="6"/>
        <v>0</v>
      </c>
      <c r="Q25" s="51"/>
      <c r="R25" s="54">
        <f t="shared" si="14"/>
        <v>0</v>
      </c>
      <c r="S25" s="31" t="s">
        <v>166</v>
      </c>
      <c r="U25" s="5"/>
    </row>
    <row r="26" spans="1:22" ht="56.25" x14ac:dyDescent="0.3">
      <c r="A26" s="33" t="s">
        <v>139</v>
      </c>
      <c r="B26" s="68" t="s">
        <v>126</v>
      </c>
      <c r="C26" s="70" t="s">
        <v>35</v>
      </c>
      <c r="D26" s="50">
        <v>0</v>
      </c>
      <c r="E26" s="50"/>
      <c r="F26" s="50">
        <f t="shared" si="1"/>
        <v>0</v>
      </c>
      <c r="G26" s="51"/>
      <c r="H26" s="53">
        <f t="shared" si="12"/>
        <v>0</v>
      </c>
      <c r="I26" s="50">
        <v>100000</v>
      </c>
      <c r="J26" s="50"/>
      <c r="K26" s="50">
        <f t="shared" si="4"/>
        <v>100000</v>
      </c>
      <c r="L26" s="51"/>
      <c r="M26" s="53">
        <f t="shared" si="13"/>
        <v>100000</v>
      </c>
      <c r="N26" s="50">
        <v>400000</v>
      </c>
      <c r="O26" s="50"/>
      <c r="P26" s="52">
        <f t="shared" si="6"/>
        <v>400000</v>
      </c>
      <c r="Q26" s="51"/>
      <c r="R26" s="54">
        <f t="shared" si="14"/>
        <v>400000</v>
      </c>
      <c r="S26" s="31" t="s">
        <v>167</v>
      </c>
      <c r="U26" s="5"/>
    </row>
    <row r="27" spans="1:22" ht="56.25" x14ac:dyDescent="0.3">
      <c r="A27" s="33" t="s">
        <v>140</v>
      </c>
      <c r="B27" s="69" t="s">
        <v>127</v>
      </c>
      <c r="C27" s="68" t="s">
        <v>35</v>
      </c>
      <c r="D27" s="50">
        <v>0</v>
      </c>
      <c r="E27" s="50"/>
      <c r="F27" s="50">
        <f t="shared" si="1"/>
        <v>0</v>
      </c>
      <c r="G27" s="51"/>
      <c r="H27" s="53">
        <f t="shared" si="12"/>
        <v>0</v>
      </c>
      <c r="I27" s="50">
        <v>0</v>
      </c>
      <c r="J27" s="50"/>
      <c r="K27" s="50">
        <f t="shared" si="4"/>
        <v>0</v>
      </c>
      <c r="L27" s="51"/>
      <c r="M27" s="53">
        <f t="shared" si="13"/>
        <v>0</v>
      </c>
      <c r="N27" s="50">
        <v>300000</v>
      </c>
      <c r="O27" s="50"/>
      <c r="P27" s="52">
        <f t="shared" si="6"/>
        <v>300000</v>
      </c>
      <c r="Q27" s="51"/>
      <c r="R27" s="54">
        <f t="shared" si="14"/>
        <v>300000</v>
      </c>
      <c r="S27" s="31" t="s">
        <v>168</v>
      </c>
      <c r="U27" s="5"/>
    </row>
    <row r="28" spans="1:22" ht="56.25" x14ac:dyDescent="0.3">
      <c r="A28" s="33" t="s">
        <v>141</v>
      </c>
      <c r="B28" s="69" t="s">
        <v>128</v>
      </c>
      <c r="C28" s="68" t="s">
        <v>35</v>
      </c>
      <c r="D28" s="50">
        <f>D30+D31</f>
        <v>19435.099999999999</v>
      </c>
      <c r="E28" s="50">
        <f>E30+E31</f>
        <v>0</v>
      </c>
      <c r="F28" s="50">
        <f t="shared" si="1"/>
        <v>19435.099999999999</v>
      </c>
      <c r="G28" s="51">
        <f>G30+G31</f>
        <v>-19435.099999999999</v>
      </c>
      <c r="H28" s="53">
        <f t="shared" si="12"/>
        <v>0</v>
      </c>
      <c r="I28" s="50">
        <f t="shared" ref="I28:N28" si="15">I30+I31</f>
        <v>338288.2</v>
      </c>
      <c r="J28" s="50">
        <f>J30+J31</f>
        <v>0</v>
      </c>
      <c r="K28" s="50">
        <f t="shared" si="4"/>
        <v>338288.2</v>
      </c>
      <c r="L28" s="51">
        <f>L30+L31</f>
        <v>19435.099999999999</v>
      </c>
      <c r="M28" s="53">
        <f t="shared" si="13"/>
        <v>357723.3</v>
      </c>
      <c r="N28" s="50">
        <f t="shared" si="15"/>
        <v>287879.90000000002</v>
      </c>
      <c r="O28" s="50">
        <f>O30+O31</f>
        <v>0</v>
      </c>
      <c r="P28" s="52">
        <f t="shared" si="6"/>
        <v>287879.90000000002</v>
      </c>
      <c r="Q28" s="51">
        <f>Q30+Q31</f>
        <v>0</v>
      </c>
      <c r="R28" s="54">
        <f t="shared" si="14"/>
        <v>287879.90000000002</v>
      </c>
      <c r="S28" s="31"/>
      <c r="U28" s="5"/>
    </row>
    <row r="29" spans="1:22" x14ac:dyDescent="0.3">
      <c r="A29" s="36"/>
      <c r="B29" s="65" t="s">
        <v>124</v>
      </c>
      <c r="C29" s="68"/>
      <c r="D29" s="50"/>
      <c r="E29" s="50"/>
      <c r="F29" s="50"/>
      <c r="G29" s="51"/>
      <c r="H29" s="53"/>
      <c r="I29" s="50"/>
      <c r="J29" s="50"/>
      <c r="K29" s="50"/>
      <c r="L29" s="51"/>
      <c r="M29" s="53"/>
      <c r="N29" s="50"/>
      <c r="O29" s="50"/>
      <c r="P29" s="52"/>
      <c r="Q29" s="51"/>
      <c r="R29" s="54"/>
      <c r="S29" s="31"/>
      <c r="U29" s="5"/>
    </row>
    <row r="30" spans="1:22" hidden="1" x14ac:dyDescent="0.3">
      <c r="A30" s="36"/>
      <c r="B30" s="37" t="s">
        <v>6</v>
      </c>
      <c r="C30" s="34"/>
      <c r="D30" s="53">
        <v>19435.099999999999</v>
      </c>
      <c r="E30" s="50"/>
      <c r="F30" s="53">
        <f t="shared" si="1"/>
        <v>19435.099999999999</v>
      </c>
      <c r="G30" s="51">
        <v>-19435.099999999999</v>
      </c>
      <c r="H30" s="53">
        <f t="shared" ref="H30:H32" si="16">F30+G30</f>
        <v>0</v>
      </c>
      <c r="I30" s="53">
        <v>102766.7</v>
      </c>
      <c r="J30" s="50"/>
      <c r="K30" s="53">
        <f t="shared" si="4"/>
        <v>102766.7</v>
      </c>
      <c r="L30" s="51">
        <v>19435.099999999999</v>
      </c>
      <c r="M30" s="53">
        <f t="shared" ref="M30:M32" si="17">K30+L30</f>
        <v>122201.79999999999</v>
      </c>
      <c r="N30" s="53">
        <v>287879.90000000002</v>
      </c>
      <c r="O30" s="50"/>
      <c r="P30" s="54">
        <f t="shared" si="6"/>
        <v>287879.90000000002</v>
      </c>
      <c r="Q30" s="51"/>
      <c r="R30" s="54">
        <f t="shared" ref="R30:R32" si="18">P30+Q30</f>
        <v>287879.90000000002</v>
      </c>
      <c r="S30" s="31" t="s">
        <v>169</v>
      </c>
      <c r="T30" s="18" t="s">
        <v>31</v>
      </c>
      <c r="U30" s="5"/>
      <c r="V30" s="3"/>
    </row>
    <row r="31" spans="1:22" x14ac:dyDescent="0.3">
      <c r="A31" s="33"/>
      <c r="B31" s="69" t="s">
        <v>11</v>
      </c>
      <c r="C31" s="68"/>
      <c r="D31" s="50">
        <v>0</v>
      </c>
      <c r="E31" s="50"/>
      <c r="F31" s="50">
        <f t="shared" si="1"/>
        <v>0</v>
      </c>
      <c r="G31" s="51"/>
      <c r="H31" s="53">
        <f t="shared" si="16"/>
        <v>0</v>
      </c>
      <c r="I31" s="50">
        <v>235521.5</v>
      </c>
      <c r="J31" s="50"/>
      <c r="K31" s="50">
        <f t="shared" si="4"/>
        <v>235521.5</v>
      </c>
      <c r="L31" s="51"/>
      <c r="M31" s="53">
        <f t="shared" si="17"/>
        <v>235521.5</v>
      </c>
      <c r="N31" s="50">
        <v>0</v>
      </c>
      <c r="O31" s="50"/>
      <c r="P31" s="52">
        <f t="shared" si="6"/>
        <v>0</v>
      </c>
      <c r="Q31" s="51"/>
      <c r="R31" s="54">
        <f t="shared" si="18"/>
        <v>0</v>
      </c>
      <c r="S31" s="31" t="s">
        <v>176</v>
      </c>
      <c r="U31" s="5"/>
    </row>
    <row r="32" spans="1:22" ht="56.25" x14ac:dyDescent="0.3">
      <c r="A32" s="33" t="s">
        <v>142</v>
      </c>
      <c r="B32" s="68" t="s">
        <v>129</v>
      </c>
      <c r="C32" s="68" t="s">
        <v>35</v>
      </c>
      <c r="D32" s="50">
        <f>D34+D35+D36</f>
        <v>838324.4</v>
      </c>
      <c r="E32" s="50">
        <f>E34+E35+E36</f>
        <v>62161.696000000004</v>
      </c>
      <c r="F32" s="50">
        <f t="shared" si="1"/>
        <v>900486.09600000002</v>
      </c>
      <c r="G32" s="51">
        <f>G34+G35+G36</f>
        <v>-41463.421999999999</v>
      </c>
      <c r="H32" s="53">
        <f t="shared" si="16"/>
        <v>859022.674</v>
      </c>
      <c r="I32" s="50">
        <f t="shared" ref="I32:N32" si="19">I34+I35+I36</f>
        <v>0</v>
      </c>
      <c r="J32" s="50">
        <f>J34+J35+J36</f>
        <v>0</v>
      </c>
      <c r="K32" s="50">
        <f t="shared" si="4"/>
        <v>0</v>
      </c>
      <c r="L32" s="51">
        <f>L34+L35+L36</f>
        <v>0</v>
      </c>
      <c r="M32" s="53">
        <f t="shared" si="17"/>
        <v>0</v>
      </c>
      <c r="N32" s="50">
        <f t="shared" si="19"/>
        <v>0</v>
      </c>
      <c r="O32" s="50">
        <f>O34+O35+O36</f>
        <v>0</v>
      </c>
      <c r="P32" s="52">
        <f t="shared" si="6"/>
        <v>0</v>
      </c>
      <c r="Q32" s="51">
        <f>Q34+Q35+Q36</f>
        <v>0</v>
      </c>
      <c r="R32" s="54">
        <f t="shared" si="18"/>
        <v>0</v>
      </c>
      <c r="S32" s="31"/>
      <c r="U32" s="5"/>
    </row>
    <row r="33" spans="1:22" x14ac:dyDescent="0.3">
      <c r="A33" s="33"/>
      <c r="B33" s="65" t="s">
        <v>124</v>
      </c>
      <c r="C33" s="68"/>
      <c r="D33" s="50"/>
      <c r="E33" s="50"/>
      <c r="F33" s="50"/>
      <c r="G33" s="51"/>
      <c r="H33" s="53"/>
      <c r="I33" s="50"/>
      <c r="J33" s="50"/>
      <c r="K33" s="50"/>
      <c r="L33" s="51"/>
      <c r="M33" s="53"/>
      <c r="N33" s="50"/>
      <c r="O33" s="50"/>
      <c r="P33" s="52"/>
      <c r="Q33" s="51"/>
      <c r="R33" s="54"/>
      <c r="S33" s="31"/>
      <c r="U33" s="5"/>
    </row>
    <row r="34" spans="1:22" hidden="1" x14ac:dyDescent="0.3">
      <c r="A34" s="33"/>
      <c r="B34" s="37" t="s">
        <v>6</v>
      </c>
      <c r="C34" s="34"/>
      <c r="D34" s="53">
        <v>317956.5</v>
      </c>
      <c r="E34" s="50">
        <v>62161.696000000004</v>
      </c>
      <c r="F34" s="53">
        <f t="shared" si="1"/>
        <v>380118.196</v>
      </c>
      <c r="G34" s="51">
        <v>-41463.421999999999</v>
      </c>
      <c r="H34" s="53">
        <f t="shared" ref="H34:H37" si="20">F34+G34</f>
        <v>338654.77399999998</v>
      </c>
      <c r="I34" s="53">
        <v>0</v>
      </c>
      <c r="J34" s="50"/>
      <c r="K34" s="53">
        <f t="shared" si="4"/>
        <v>0</v>
      </c>
      <c r="L34" s="51"/>
      <c r="M34" s="53">
        <f t="shared" ref="M34:M37" si="21">K34+L34</f>
        <v>0</v>
      </c>
      <c r="N34" s="53">
        <v>0</v>
      </c>
      <c r="O34" s="50"/>
      <c r="P34" s="54">
        <f t="shared" si="6"/>
        <v>0</v>
      </c>
      <c r="Q34" s="51"/>
      <c r="R34" s="54">
        <f t="shared" ref="R34:R37" si="22">P34+Q34</f>
        <v>0</v>
      </c>
      <c r="S34" s="31" t="s">
        <v>170</v>
      </c>
      <c r="T34" s="18" t="s">
        <v>31</v>
      </c>
      <c r="U34" s="5"/>
      <c r="V34" s="3"/>
    </row>
    <row r="35" spans="1:22" x14ac:dyDescent="0.3">
      <c r="A35" s="33"/>
      <c r="B35" s="69" t="s">
        <v>11</v>
      </c>
      <c r="C35" s="68"/>
      <c r="D35" s="50">
        <v>40412.400000000001</v>
      </c>
      <c r="E35" s="50"/>
      <c r="F35" s="50">
        <f t="shared" si="1"/>
        <v>40412.400000000001</v>
      </c>
      <c r="G35" s="51"/>
      <c r="H35" s="53">
        <f t="shared" si="20"/>
        <v>40412.400000000001</v>
      </c>
      <c r="I35" s="50">
        <v>0</v>
      </c>
      <c r="J35" s="50"/>
      <c r="K35" s="50">
        <f t="shared" si="4"/>
        <v>0</v>
      </c>
      <c r="L35" s="51"/>
      <c r="M35" s="53">
        <f t="shared" si="21"/>
        <v>0</v>
      </c>
      <c r="N35" s="50">
        <v>0</v>
      </c>
      <c r="O35" s="50"/>
      <c r="P35" s="52">
        <f t="shared" si="6"/>
        <v>0</v>
      </c>
      <c r="Q35" s="51"/>
      <c r="R35" s="54">
        <f t="shared" si="22"/>
        <v>0</v>
      </c>
      <c r="S35" s="31" t="s">
        <v>220</v>
      </c>
      <c r="U35" s="5"/>
    </row>
    <row r="36" spans="1:22" x14ac:dyDescent="0.3">
      <c r="A36" s="33"/>
      <c r="B36" s="69" t="s">
        <v>24</v>
      </c>
      <c r="C36" s="70"/>
      <c r="D36" s="50">
        <v>479955.5</v>
      </c>
      <c r="E36" s="50"/>
      <c r="F36" s="50">
        <f t="shared" si="1"/>
        <v>479955.5</v>
      </c>
      <c r="G36" s="51"/>
      <c r="H36" s="53">
        <f t="shared" si="20"/>
        <v>479955.5</v>
      </c>
      <c r="I36" s="50">
        <v>0</v>
      </c>
      <c r="J36" s="50"/>
      <c r="K36" s="50">
        <f t="shared" si="4"/>
        <v>0</v>
      </c>
      <c r="L36" s="51"/>
      <c r="M36" s="53">
        <f t="shared" si="21"/>
        <v>0</v>
      </c>
      <c r="N36" s="50">
        <v>0</v>
      </c>
      <c r="O36" s="50"/>
      <c r="P36" s="52">
        <f t="shared" si="6"/>
        <v>0</v>
      </c>
      <c r="Q36" s="51"/>
      <c r="R36" s="54">
        <f t="shared" si="22"/>
        <v>0</v>
      </c>
      <c r="S36" s="31" t="s">
        <v>177</v>
      </c>
      <c r="U36" s="5"/>
    </row>
    <row r="37" spans="1:22" ht="56.25" x14ac:dyDescent="0.3">
      <c r="A37" s="33" t="s">
        <v>136</v>
      </c>
      <c r="B37" s="68" t="s">
        <v>216</v>
      </c>
      <c r="C37" s="68" t="s">
        <v>35</v>
      </c>
      <c r="D37" s="50">
        <f>D39+D40+D41</f>
        <v>1244283.7</v>
      </c>
      <c r="E37" s="50">
        <f>E39+E40+E41</f>
        <v>-124374.58500000001</v>
      </c>
      <c r="F37" s="50">
        <f t="shared" si="1"/>
        <v>1119909.115</v>
      </c>
      <c r="G37" s="51">
        <f>G39+G40+G41</f>
        <v>1113.6679999999999</v>
      </c>
      <c r="H37" s="53">
        <f t="shared" si="20"/>
        <v>1121022.7830000001</v>
      </c>
      <c r="I37" s="50">
        <f t="shared" ref="I37:N37" si="23">I39+I40+I41</f>
        <v>0</v>
      </c>
      <c r="J37" s="50">
        <f>J39+J40+J41</f>
        <v>0</v>
      </c>
      <c r="K37" s="50">
        <f t="shared" si="4"/>
        <v>0</v>
      </c>
      <c r="L37" s="51">
        <f>L39+L40+L41</f>
        <v>0</v>
      </c>
      <c r="M37" s="53">
        <f t="shared" si="21"/>
        <v>0</v>
      </c>
      <c r="N37" s="50">
        <f t="shared" si="23"/>
        <v>0</v>
      </c>
      <c r="O37" s="50">
        <f>O39+O40+O41</f>
        <v>0</v>
      </c>
      <c r="P37" s="52">
        <f t="shared" si="6"/>
        <v>0</v>
      </c>
      <c r="Q37" s="51">
        <f>Q39+Q40+Q41</f>
        <v>0</v>
      </c>
      <c r="R37" s="54">
        <f t="shared" si="22"/>
        <v>0</v>
      </c>
      <c r="S37" s="31"/>
      <c r="U37" s="5"/>
    </row>
    <row r="38" spans="1:22" x14ac:dyDescent="0.3">
      <c r="A38" s="33"/>
      <c r="B38" s="69" t="s">
        <v>124</v>
      </c>
      <c r="C38" s="68"/>
      <c r="D38" s="50"/>
      <c r="E38" s="50"/>
      <c r="F38" s="50"/>
      <c r="G38" s="51"/>
      <c r="H38" s="53"/>
      <c r="I38" s="50"/>
      <c r="J38" s="50"/>
      <c r="K38" s="50"/>
      <c r="L38" s="51"/>
      <c r="M38" s="53"/>
      <c r="N38" s="50"/>
      <c r="O38" s="50"/>
      <c r="P38" s="52"/>
      <c r="Q38" s="51"/>
      <c r="R38" s="54"/>
      <c r="S38" s="31"/>
      <c r="U38" s="5"/>
    </row>
    <row r="39" spans="1:22" hidden="1" x14ac:dyDescent="0.3">
      <c r="A39" s="33"/>
      <c r="B39" s="37" t="s">
        <v>6</v>
      </c>
      <c r="C39" s="34"/>
      <c r="D39" s="53">
        <v>707207.5</v>
      </c>
      <c r="E39" s="50">
        <v>-124374.58500000001</v>
      </c>
      <c r="F39" s="53">
        <f t="shared" si="1"/>
        <v>582832.91500000004</v>
      </c>
      <c r="G39" s="51">
        <v>1113.6679999999999</v>
      </c>
      <c r="H39" s="53">
        <f t="shared" ref="H39:H42" si="24">F39+G39</f>
        <v>583946.58299999998</v>
      </c>
      <c r="I39" s="53">
        <v>0</v>
      </c>
      <c r="J39" s="50"/>
      <c r="K39" s="53">
        <f t="shared" si="4"/>
        <v>0</v>
      </c>
      <c r="L39" s="51"/>
      <c r="M39" s="53">
        <f t="shared" ref="M39:M42" si="25">K39+L39</f>
        <v>0</v>
      </c>
      <c r="N39" s="53">
        <v>0</v>
      </c>
      <c r="O39" s="50"/>
      <c r="P39" s="54">
        <f t="shared" si="6"/>
        <v>0</v>
      </c>
      <c r="Q39" s="51"/>
      <c r="R39" s="54">
        <f t="shared" ref="R39:R42" si="26">P39+Q39</f>
        <v>0</v>
      </c>
      <c r="S39" s="31" t="s">
        <v>171</v>
      </c>
      <c r="T39" s="18" t="s">
        <v>31</v>
      </c>
      <c r="U39" s="5"/>
      <c r="V39" s="3"/>
    </row>
    <row r="40" spans="1:22" x14ac:dyDescent="0.3">
      <c r="A40" s="33"/>
      <c r="B40" s="69" t="s">
        <v>11</v>
      </c>
      <c r="C40" s="68"/>
      <c r="D40" s="50">
        <v>57120.7</v>
      </c>
      <c r="E40" s="50"/>
      <c r="F40" s="50">
        <f t="shared" si="1"/>
        <v>57120.7</v>
      </c>
      <c r="G40" s="51"/>
      <c r="H40" s="53">
        <f t="shared" si="24"/>
        <v>57120.7</v>
      </c>
      <c r="I40" s="50">
        <v>0</v>
      </c>
      <c r="J40" s="50"/>
      <c r="K40" s="50">
        <f t="shared" si="4"/>
        <v>0</v>
      </c>
      <c r="L40" s="51"/>
      <c r="M40" s="53">
        <f t="shared" si="25"/>
        <v>0</v>
      </c>
      <c r="N40" s="50">
        <v>0</v>
      </c>
      <c r="O40" s="50"/>
      <c r="P40" s="52">
        <f t="shared" si="6"/>
        <v>0</v>
      </c>
      <c r="Q40" s="51"/>
      <c r="R40" s="54">
        <f t="shared" si="26"/>
        <v>0</v>
      </c>
      <c r="S40" s="31" t="s">
        <v>220</v>
      </c>
      <c r="U40" s="5"/>
    </row>
    <row r="41" spans="1:22" x14ac:dyDescent="0.3">
      <c r="A41" s="33"/>
      <c r="B41" s="69" t="s">
        <v>24</v>
      </c>
      <c r="C41" s="68"/>
      <c r="D41" s="50">
        <v>479955.5</v>
      </c>
      <c r="E41" s="50"/>
      <c r="F41" s="50">
        <f t="shared" si="1"/>
        <v>479955.5</v>
      </c>
      <c r="G41" s="51"/>
      <c r="H41" s="53">
        <f t="shared" si="24"/>
        <v>479955.5</v>
      </c>
      <c r="I41" s="50">
        <v>0</v>
      </c>
      <c r="J41" s="50"/>
      <c r="K41" s="50">
        <f t="shared" si="4"/>
        <v>0</v>
      </c>
      <c r="L41" s="51"/>
      <c r="M41" s="53">
        <f t="shared" si="25"/>
        <v>0</v>
      </c>
      <c r="N41" s="50">
        <v>0</v>
      </c>
      <c r="O41" s="50"/>
      <c r="P41" s="52">
        <f t="shared" si="6"/>
        <v>0</v>
      </c>
      <c r="Q41" s="51"/>
      <c r="R41" s="54">
        <f t="shared" si="26"/>
        <v>0</v>
      </c>
      <c r="S41" s="31" t="s">
        <v>177</v>
      </c>
      <c r="U41" s="5"/>
    </row>
    <row r="42" spans="1:22" ht="56.25" x14ac:dyDescent="0.3">
      <c r="A42" s="33" t="s">
        <v>143</v>
      </c>
      <c r="B42" s="68" t="s">
        <v>130</v>
      </c>
      <c r="C42" s="68" t="s">
        <v>35</v>
      </c>
      <c r="D42" s="50">
        <f>D44+D45</f>
        <v>18748.3</v>
      </c>
      <c r="E42" s="50">
        <f>E44+E45</f>
        <v>0</v>
      </c>
      <c r="F42" s="50">
        <f t="shared" si="1"/>
        <v>18748.3</v>
      </c>
      <c r="G42" s="51">
        <f>G44+G45</f>
        <v>-18748.3</v>
      </c>
      <c r="H42" s="53">
        <f t="shared" si="24"/>
        <v>0</v>
      </c>
      <c r="I42" s="50">
        <f t="shared" ref="I42:N42" si="27">I44+I45</f>
        <v>107362.3</v>
      </c>
      <c r="J42" s="50">
        <f>J44+J45</f>
        <v>0</v>
      </c>
      <c r="K42" s="50">
        <f t="shared" si="4"/>
        <v>107362.3</v>
      </c>
      <c r="L42" s="51">
        <f>L44+L45</f>
        <v>125520.90000000001</v>
      </c>
      <c r="M42" s="53">
        <f t="shared" si="25"/>
        <v>232883.20000000001</v>
      </c>
      <c r="N42" s="50">
        <f t="shared" si="27"/>
        <v>576234.69999999995</v>
      </c>
      <c r="O42" s="50">
        <f>O44+O45</f>
        <v>0</v>
      </c>
      <c r="P42" s="52">
        <f t="shared" si="6"/>
        <v>576234.69999999995</v>
      </c>
      <c r="Q42" s="51">
        <f>Q44+Q45</f>
        <v>0</v>
      </c>
      <c r="R42" s="54">
        <f t="shared" si="26"/>
        <v>576234.69999999995</v>
      </c>
      <c r="S42" s="31"/>
      <c r="U42" s="5"/>
    </row>
    <row r="43" spans="1:22" x14ac:dyDescent="0.3">
      <c r="A43" s="33"/>
      <c r="B43" s="69" t="s">
        <v>124</v>
      </c>
      <c r="C43" s="68"/>
      <c r="D43" s="50"/>
      <c r="E43" s="50"/>
      <c r="F43" s="50"/>
      <c r="G43" s="51"/>
      <c r="H43" s="53"/>
      <c r="I43" s="50"/>
      <c r="J43" s="50"/>
      <c r="K43" s="50"/>
      <c r="L43" s="51"/>
      <c r="M43" s="53"/>
      <c r="N43" s="50"/>
      <c r="O43" s="50"/>
      <c r="P43" s="52"/>
      <c r="Q43" s="51"/>
      <c r="R43" s="54"/>
      <c r="S43" s="31"/>
      <c r="U43" s="5"/>
    </row>
    <row r="44" spans="1:22" hidden="1" x14ac:dyDescent="0.3">
      <c r="A44" s="33"/>
      <c r="B44" s="37" t="s">
        <v>6</v>
      </c>
      <c r="C44" s="34"/>
      <c r="D44" s="53">
        <v>18748.3</v>
      </c>
      <c r="E44" s="50"/>
      <c r="F44" s="53">
        <f t="shared" si="1"/>
        <v>18748.3</v>
      </c>
      <c r="G44" s="51">
        <v>-18748.3</v>
      </c>
      <c r="H44" s="53">
        <f t="shared" ref="H44:H53" si="28">F44+G44</f>
        <v>0</v>
      </c>
      <c r="I44" s="53">
        <v>107362.3</v>
      </c>
      <c r="J44" s="50"/>
      <c r="K44" s="53">
        <f t="shared" si="4"/>
        <v>107362.3</v>
      </c>
      <c r="L44" s="51">
        <v>18748.3</v>
      </c>
      <c r="M44" s="53">
        <f t="shared" ref="M44:M53" si="29">K44+L44</f>
        <v>126110.6</v>
      </c>
      <c r="N44" s="53">
        <v>341329.5</v>
      </c>
      <c r="O44" s="50"/>
      <c r="P44" s="54">
        <f t="shared" si="6"/>
        <v>341329.5</v>
      </c>
      <c r="Q44" s="51"/>
      <c r="R44" s="54">
        <f t="shared" ref="R44:R53" si="30">P44+Q44</f>
        <v>341329.5</v>
      </c>
      <c r="S44" s="31" t="s">
        <v>172</v>
      </c>
      <c r="T44" s="18" t="s">
        <v>31</v>
      </c>
      <c r="U44" s="5"/>
      <c r="V44" s="3"/>
    </row>
    <row r="45" spans="1:22" x14ac:dyDescent="0.3">
      <c r="A45" s="33"/>
      <c r="B45" s="69" t="s">
        <v>11</v>
      </c>
      <c r="C45" s="68"/>
      <c r="D45" s="50">
        <v>0</v>
      </c>
      <c r="E45" s="50"/>
      <c r="F45" s="50">
        <f t="shared" si="1"/>
        <v>0</v>
      </c>
      <c r="G45" s="51"/>
      <c r="H45" s="53">
        <f t="shared" si="28"/>
        <v>0</v>
      </c>
      <c r="I45" s="50">
        <v>0</v>
      </c>
      <c r="J45" s="50"/>
      <c r="K45" s="50">
        <f t="shared" si="4"/>
        <v>0</v>
      </c>
      <c r="L45" s="51">
        <v>106772.6</v>
      </c>
      <c r="M45" s="53">
        <f t="shared" si="29"/>
        <v>106772.6</v>
      </c>
      <c r="N45" s="50">
        <v>234905.2</v>
      </c>
      <c r="O45" s="50"/>
      <c r="P45" s="52">
        <f t="shared" si="6"/>
        <v>234905.2</v>
      </c>
      <c r="Q45" s="51"/>
      <c r="R45" s="54">
        <f t="shared" si="30"/>
        <v>234905.2</v>
      </c>
      <c r="S45" s="31" t="s">
        <v>176</v>
      </c>
      <c r="U45" s="5"/>
    </row>
    <row r="46" spans="1:22" ht="56.25" x14ac:dyDescent="0.3">
      <c r="A46" s="87" t="s">
        <v>144</v>
      </c>
      <c r="B46" s="89" t="s">
        <v>131</v>
      </c>
      <c r="C46" s="70" t="s">
        <v>35</v>
      </c>
      <c r="D46" s="50">
        <v>37249.1</v>
      </c>
      <c r="E46" s="50"/>
      <c r="F46" s="50">
        <f t="shared" si="1"/>
        <v>37249.1</v>
      </c>
      <c r="G46" s="51"/>
      <c r="H46" s="53">
        <f t="shared" si="28"/>
        <v>37249.1</v>
      </c>
      <c r="I46" s="50">
        <v>157804</v>
      </c>
      <c r="J46" s="50"/>
      <c r="K46" s="50">
        <f t="shared" si="4"/>
        <v>157804</v>
      </c>
      <c r="L46" s="51"/>
      <c r="M46" s="53">
        <f t="shared" si="29"/>
        <v>157804</v>
      </c>
      <c r="N46" s="50">
        <v>0</v>
      </c>
      <c r="O46" s="50"/>
      <c r="P46" s="52">
        <f t="shared" si="6"/>
        <v>0</v>
      </c>
      <c r="Q46" s="51"/>
      <c r="R46" s="54">
        <f t="shared" si="30"/>
        <v>0</v>
      </c>
      <c r="S46" s="31" t="s">
        <v>173</v>
      </c>
      <c r="U46" s="5"/>
    </row>
    <row r="47" spans="1:22" ht="47.25" customHeight="1" x14ac:dyDescent="0.3">
      <c r="A47" s="88"/>
      <c r="B47" s="90"/>
      <c r="C47" s="70" t="s">
        <v>132</v>
      </c>
      <c r="D47" s="50">
        <v>0</v>
      </c>
      <c r="E47" s="50"/>
      <c r="F47" s="50">
        <f t="shared" si="1"/>
        <v>0</v>
      </c>
      <c r="G47" s="51"/>
      <c r="H47" s="53">
        <f t="shared" si="28"/>
        <v>0</v>
      </c>
      <c r="I47" s="50">
        <v>1534.9</v>
      </c>
      <c r="J47" s="50"/>
      <c r="K47" s="50">
        <f t="shared" si="4"/>
        <v>1534.9</v>
      </c>
      <c r="L47" s="51"/>
      <c r="M47" s="53">
        <f t="shared" si="29"/>
        <v>1534.9</v>
      </c>
      <c r="N47" s="50">
        <v>0</v>
      </c>
      <c r="O47" s="50"/>
      <c r="P47" s="52">
        <f t="shared" si="6"/>
        <v>0</v>
      </c>
      <c r="Q47" s="51"/>
      <c r="R47" s="54">
        <f t="shared" si="30"/>
        <v>0</v>
      </c>
      <c r="S47" s="31" t="s">
        <v>173</v>
      </c>
      <c r="U47" s="5"/>
    </row>
    <row r="48" spans="1:22" ht="56.25" x14ac:dyDescent="0.3">
      <c r="A48" s="87" t="s">
        <v>145</v>
      </c>
      <c r="B48" s="89" t="s">
        <v>133</v>
      </c>
      <c r="C48" s="68" t="s">
        <v>35</v>
      </c>
      <c r="D48" s="50">
        <v>41326.5</v>
      </c>
      <c r="E48" s="50"/>
      <c r="F48" s="50">
        <f t="shared" si="1"/>
        <v>41326.5</v>
      </c>
      <c r="G48" s="51"/>
      <c r="H48" s="53">
        <f t="shared" si="28"/>
        <v>41326.5</v>
      </c>
      <c r="I48" s="50">
        <v>122993.8</v>
      </c>
      <c r="J48" s="50"/>
      <c r="K48" s="50">
        <f t="shared" si="4"/>
        <v>122993.8</v>
      </c>
      <c r="L48" s="51"/>
      <c r="M48" s="53">
        <f t="shared" si="29"/>
        <v>122993.8</v>
      </c>
      <c r="N48" s="50">
        <v>0</v>
      </c>
      <c r="O48" s="50"/>
      <c r="P48" s="52">
        <f t="shared" si="6"/>
        <v>0</v>
      </c>
      <c r="Q48" s="51"/>
      <c r="R48" s="54">
        <f t="shared" si="30"/>
        <v>0</v>
      </c>
      <c r="S48" s="31" t="s">
        <v>174</v>
      </c>
      <c r="U48" s="5"/>
    </row>
    <row r="49" spans="1:21" ht="37.5" x14ac:dyDescent="0.3">
      <c r="A49" s="88"/>
      <c r="B49" s="90"/>
      <c r="C49" s="68" t="s">
        <v>132</v>
      </c>
      <c r="D49" s="50">
        <v>0</v>
      </c>
      <c r="E49" s="50"/>
      <c r="F49" s="50">
        <f t="shared" si="1"/>
        <v>0</v>
      </c>
      <c r="G49" s="51"/>
      <c r="H49" s="53">
        <f t="shared" si="28"/>
        <v>0</v>
      </c>
      <c r="I49" s="50">
        <v>377.3</v>
      </c>
      <c r="J49" s="50"/>
      <c r="K49" s="50">
        <f t="shared" si="4"/>
        <v>377.3</v>
      </c>
      <c r="L49" s="51"/>
      <c r="M49" s="53">
        <f t="shared" si="29"/>
        <v>377.3</v>
      </c>
      <c r="N49" s="50">
        <v>0</v>
      </c>
      <c r="O49" s="50"/>
      <c r="P49" s="52">
        <f t="shared" si="6"/>
        <v>0</v>
      </c>
      <c r="Q49" s="51"/>
      <c r="R49" s="54">
        <f t="shared" si="30"/>
        <v>0</v>
      </c>
      <c r="S49" s="31" t="s">
        <v>174</v>
      </c>
      <c r="U49" s="5"/>
    </row>
    <row r="50" spans="1:21" ht="56.25" x14ac:dyDescent="0.3">
      <c r="A50" s="87" t="s">
        <v>146</v>
      </c>
      <c r="B50" s="89" t="s">
        <v>134</v>
      </c>
      <c r="C50" s="68" t="s">
        <v>35</v>
      </c>
      <c r="D50" s="50">
        <v>0</v>
      </c>
      <c r="E50" s="50"/>
      <c r="F50" s="50">
        <f t="shared" si="1"/>
        <v>0</v>
      </c>
      <c r="G50" s="51"/>
      <c r="H50" s="53">
        <f t="shared" si="28"/>
        <v>0</v>
      </c>
      <c r="I50" s="50">
        <v>53552.5</v>
      </c>
      <c r="J50" s="50"/>
      <c r="K50" s="50">
        <f t="shared" si="4"/>
        <v>53552.5</v>
      </c>
      <c r="L50" s="51"/>
      <c r="M50" s="53">
        <f t="shared" si="29"/>
        <v>53552.5</v>
      </c>
      <c r="N50" s="50">
        <v>51507.3</v>
      </c>
      <c r="O50" s="50"/>
      <c r="P50" s="52">
        <f t="shared" si="6"/>
        <v>51507.3</v>
      </c>
      <c r="Q50" s="51"/>
      <c r="R50" s="54">
        <f t="shared" si="30"/>
        <v>51507.3</v>
      </c>
      <c r="S50" s="31" t="s">
        <v>175</v>
      </c>
      <c r="U50" s="5"/>
    </row>
    <row r="51" spans="1:21" ht="37.5" x14ac:dyDescent="0.3">
      <c r="A51" s="88"/>
      <c r="B51" s="90"/>
      <c r="C51" s="68" t="s">
        <v>132</v>
      </c>
      <c r="D51" s="50">
        <v>0</v>
      </c>
      <c r="E51" s="50"/>
      <c r="F51" s="50">
        <f t="shared" si="1"/>
        <v>0</v>
      </c>
      <c r="G51" s="51"/>
      <c r="H51" s="53">
        <f t="shared" si="28"/>
        <v>0</v>
      </c>
      <c r="I51" s="50">
        <v>0</v>
      </c>
      <c r="J51" s="50"/>
      <c r="K51" s="50">
        <f t="shared" si="4"/>
        <v>0</v>
      </c>
      <c r="L51" s="51"/>
      <c r="M51" s="53">
        <f t="shared" si="29"/>
        <v>0</v>
      </c>
      <c r="N51" s="50">
        <v>1410.5</v>
      </c>
      <c r="O51" s="50"/>
      <c r="P51" s="52">
        <f t="shared" si="6"/>
        <v>1410.5</v>
      </c>
      <c r="Q51" s="51"/>
      <c r="R51" s="54">
        <f t="shared" si="30"/>
        <v>1410.5</v>
      </c>
      <c r="S51" s="31" t="s">
        <v>175</v>
      </c>
      <c r="U51" s="5"/>
    </row>
    <row r="52" spans="1:21" ht="57" customHeight="1" x14ac:dyDescent="0.3">
      <c r="A52" s="33" t="s">
        <v>147</v>
      </c>
      <c r="B52" s="68" t="s">
        <v>247</v>
      </c>
      <c r="C52" s="68" t="s">
        <v>35</v>
      </c>
      <c r="D52" s="50"/>
      <c r="E52" s="50"/>
      <c r="F52" s="50"/>
      <c r="G52" s="51">
        <v>421.67099999999999</v>
      </c>
      <c r="H52" s="53">
        <f t="shared" si="28"/>
        <v>421.67099999999999</v>
      </c>
      <c r="I52" s="50"/>
      <c r="J52" s="50"/>
      <c r="K52" s="50"/>
      <c r="L52" s="51"/>
      <c r="M52" s="53">
        <f t="shared" si="29"/>
        <v>0</v>
      </c>
      <c r="N52" s="50"/>
      <c r="O52" s="50"/>
      <c r="P52" s="52"/>
      <c r="Q52" s="51"/>
      <c r="R52" s="54">
        <f t="shared" si="30"/>
        <v>0</v>
      </c>
      <c r="S52" s="31" t="s">
        <v>248</v>
      </c>
      <c r="U52" s="5"/>
    </row>
    <row r="53" spans="1:21" x14ac:dyDescent="0.3">
      <c r="A53" s="33"/>
      <c r="B53" s="69" t="s">
        <v>22</v>
      </c>
      <c r="C53" s="70"/>
      <c r="D53" s="46">
        <f>D73+D78+D81+D84+D88+D91+D94+D59+D60+D61+D62+D67+D68+D69+D70+D71+D72</f>
        <v>3147673.3999999994</v>
      </c>
      <c r="E53" s="46">
        <f>E73+E78+E81+E84+E88+E91+E94+E59+E60+E61+E62+E67+E68+E69+E70+E71+E72</f>
        <v>111081.14199999999</v>
      </c>
      <c r="F53" s="46">
        <f t="shared" si="1"/>
        <v>3258754.5419999994</v>
      </c>
      <c r="G53" s="46">
        <f>G73+G78+G81+G84+G88+G91+G94+G59+G60+G61+G62+G67+G68+G69+G70+G71+G72+G97</f>
        <v>237544.79</v>
      </c>
      <c r="H53" s="53">
        <f t="shared" si="28"/>
        <v>3496299.3319999995</v>
      </c>
      <c r="I53" s="46">
        <f t="shared" ref="I53:N53" si="31">I73+I78+I81+I84+I88+I91+I94+I59+I60+I61+I62+I67+I68+I69+I70+I71+I72</f>
        <v>1770047.7999999998</v>
      </c>
      <c r="J53" s="46">
        <f>J73+J78+J81+J84+J88+J91+J94+J59+J60+J61+J62+J67+J68+J69+J70+J71+J72</f>
        <v>-12263.9</v>
      </c>
      <c r="K53" s="46">
        <f t="shared" si="4"/>
        <v>1757783.9</v>
      </c>
      <c r="L53" s="46">
        <f>L73+L78+L81+L84+L88+L91+L94+L59+L60+L61+L62+L67+L68+L69+L70+L71+L72+L97</f>
        <v>101540.185</v>
      </c>
      <c r="M53" s="53">
        <f t="shared" si="29"/>
        <v>1859324.085</v>
      </c>
      <c r="N53" s="46">
        <f t="shared" si="31"/>
        <v>855868</v>
      </c>
      <c r="O53" s="46">
        <f>O73+O78+O81+O84+O88+O91+O94+O59+O60+O61+O62+O67+O68+O69+O70+O71+O72</f>
        <v>0</v>
      </c>
      <c r="P53" s="47">
        <f t="shared" si="6"/>
        <v>855868</v>
      </c>
      <c r="Q53" s="46">
        <f>Q73+Q78+Q81+Q84+Q88+Q91+Q94+Q59+Q60+Q61+Q62+Q67+Q68+Q69+Q70+Q71+Q72+Q97</f>
        <v>0.10000000000218279</v>
      </c>
      <c r="R53" s="54">
        <f t="shared" si="30"/>
        <v>855868.1</v>
      </c>
      <c r="S53" s="26"/>
      <c r="T53" s="19"/>
      <c r="U53" s="12"/>
    </row>
    <row r="54" spans="1:21" x14ac:dyDescent="0.3">
      <c r="A54" s="33"/>
      <c r="B54" s="65" t="s">
        <v>5</v>
      </c>
      <c r="C54" s="70"/>
      <c r="D54" s="46"/>
      <c r="E54" s="46"/>
      <c r="F54" s="46"/>
      <c r="G54" s="46"/>
      <c r="H54" s="53"/>
      <c r="I54" s="46"/>
      <c r="J54" s="46"/>
      <c r="K54" s="46"/>
      <c r="L54" s="46"/>
      <c r="M54" s="53"/>
      <c r="N54" s="46"/>
      <c r="O54" s="46"/>
      <c r="P54" s="46"/>
      <c r="Q54" s="46"/>
      <c r="R54" s="53"/>
      <c r="S54" s="26"/>
      <c r="T54" s="19"/>
      <c r="U54" s="12"/>
    </row>
    <row r="55" spans="1:21" s="13" customFormat="1" hidden="1" x14ac:dyDescent="0.3">
      <c r="A55" s="10"/>
      <c r="B55" s="14" t="s">
        <v>6</v>
      </c>
      <c r="C55" s="17"/>
      <c r="D55" s="46">
        <f>D75+D59+D60+D61+D62+D67+D68+D69+D70+D71+D72</f>
        <v>341274.1</v>
      </c>
      <c r="E55" s="46">
        <f>E75+E59+E60+E61+E62+E67+E68+E69+E70+E71+E72</f>
        <v>111081.14199999999</v>
      </c>
      <c r="F55" s="46">
        <f t="shared" si="1"/>
        <v>452355.24199999997</v>
      </c>
      <c r="G55" s="46">
        <f>G75+G59+G60+G61+G67+G68+G69+G70+G71+G72+G97+G64</f>
        <v>26916.989999999998</v>
      </c>
      <c r="H55" s="46">
        <f t="shared" ref="H55:H73" si="32">F55+G55</f>
        <v>479272.23199999996</v>
      </c>
      <c r="I55" s="46">
        <f t="shared" ref="I55:N55" si="33">I75+I59+I60+I61+I62+I67+I68+I69+I70+I71+I72</f>
        <v>747887</v>
      </c>
      <c r="J55" s="46">
        <f>J75+J59+J60+J61+J62+J67+J68+J69+J70+J71+J72</f>
        <v>-12263.9</v>
      </c>
      <c r="K55" s="46">
        <f t="shared" si="4"/>
        <v>735623.1</v>
      </c>
      <c r="L55" s="46">
        <f>L75+L59+L60+L61+L67+L68+L69+L70+L71+L72+L97+L64</f>
        <v>30271.384999999998</v>
      </c>
      <c r="M55" s="46">
        <f t="shared" ref="M55:M73" si="34">K55+L55</f>
        <v>765894.48499999999</v>
      </c>
      <c r="N55" s="46">
        <f t="shared" si="33"/>
        <v>597162.19999999995</v>
      </c>
      <c r="O55" s="46">
        <f>O75+O59+O60+O61+O62+O67+O68+O69+O70+O71+O72</f>
        <v>0</v>
      </c>
      <c r="P55" s="47">
        <f t="shared" si="6"/>
        <v>597162.19999999995</v>
      </c>
      <c r="Q55" s="46">
        <f>Q75+Q59+Q60+Q61+Q67+Q68+Q69+Q70+Q71+Q72+Q97+Q64</f>
        <v>0</v>
      </c>
      <c r="R55" s="47">
        <f t="shared" ref="R55:R73" si="35">P55+Q55</f>
        <v>597162.19999999995</v>
      </c>
      <c r="S55" s="26"/>
      <c r="T55" s="19" t="s">
        <v>31</v>
      </c>
      <c r="U55" s="12"/>
    </row>
    <row r="56" spans="1:21" x14ac:dyDescent="0.3">
      <c r="A56" s="33"/>
      <c r="B56" s="68" t="s">
        <v>11</v>
      </c>
      <c r="C56" s="70"/>
      <c r="D56" s="46">
        <f>D76+D83+D86</f>
        <v>248312.09999999998</v>
      </c>
      <c r="E56" s="46">
        <f>E76+E83+E86</f>
        <v>0</v>
      </c>
      <c r="F56" s="46">
        <f t="shared" si="1"/>
        <v>248312.09999999998</v>
      </c>
      <c r="G56" s="46">
        <f>G76+G83+G86+G65</f>
        <v>-1892.7999999999993</v>
      </c>
      <c r="H56" s="53">
        <f>F56+G56</f>
        <v>246419.3</v>
      </c>
      <c r="I56" s="46">
        <f t="shared" ref="I56:N56" si="36">I76+I83+I86</f>
        <v>560329.6</v>
      </c>
      <c r="J56" s="46">
        <f>J76+J83+J86</f>
        <v>0</v>
      </c>
      <c r="K56" s="46">
        <f t="shared" si="4"/>
        <v>560329.6</v>
      </c>
      <c r="L56" s="46">
        <f>L76+L83+L86+L65</f>
        <v>-8860.8000000000011</v>
      </c>
      <c r="M56" s="53">
        <f t="shared" si="34"/>
        <v>551468.79999999993</v>
      </c>
      <c r="N56" s="46">
        <f t="shared" si="36"/>
        <v>143864.70000000001</v>
      </c>
      <c r="O56" s="46">
        <f>O76+O83+O86</f>
        <v>0</v>
      </c>
      <c r="P56" s="47">
        <f t="shared" si="6"/>
        <v>143864.70000000001</v>
      </c>
      <c r="Q56" s="46">
        <f>Q76+Q83+Q86+Q65</f>
        <v>-14881.199999999999</v>
      </c>
      <c r="R56" s="54">
        <f t="shared" si="35"/>
        <v>128983.50000000001</v>
      </c>
      <c r="S56" s="26"/>
      <c r="T56" s="19"/>
      <c r="U56" s="12"/>
    </row>
    <row r="57" spans="1:21" x14ac:dyDescent="0.3">
      <c r="A57" s="33"/>
      <c r="B57" s="68" t="s">
        <v>18</v>
      </c>
      <c r="C57" s="70"/>
      <c r="D57" s="46">
        <f>D87</f>
        <v>117558.8</v>
      </c>
      <c r="E57" s="46">
        <f>E87</f>
        <v>0</v>
      </c>
      <c r="F57" s="46">
        <f t="shared" si="1"/>
        <v>117558.8</v>
      </c>
      <c r="G57" s="46">
        <f>G87+G66</f>
        <v>212520.6</v>
      </c>
      <c r="H57" s="53">
        <f t="shared" si="32"/>
        <v>330079.40000000002</v>
      </c>
      <c r="I57" s="46">
        <f t="shared" ref="I57:N57" si="37">I87</f>
        <v>115488.1</v>
      </c>
      <c r="J57" s="46">
        <f>J87</f>
        <v>0</v>
      </c>
      <c r="K57" s="46">
        <f t="shared" si="4"/>
        <v>115488.1</v>
      </c>
      <c r="L57" s="46">
        <f>L87+L66</f>
        <v>80129.599999999991</v>
      </c>
      <c r="M57" s="53">
        <f t="shared" si="34"/>
        <v>195617.7</v>
      </c>
      <c r="N57" s="46">
        <f t="shared" si="37"/>
        <v>114841.1</v>
      </c>
      <c r="O57" s="46">
        <f>O87</f>
        <v>0</v>
      </c>
      <c r="P57" s="47">
        <f t="shared" si="6"/>
        <v>114841.1</v>
      </c>
      <c r="Q57" s="46">
        <f>Q87+Q66</f>
        <v>14881.3</v>
      </c>
      <c r="R57" s="54">
        <f t="shared" si="35"/>
        <v>129722.40000000001</v>
      </c>
      <c r="S57" s="26"/>
      <c r="T57" s="19"/>
      <c r="U57" s="12"/>
    </row>
    <row r="58" spans="1:21" ht="37.5" x14ac:dyDescent="0.3">
      <c r="A58" s="33"/>
      <c r="B58" s="68" t="s">
        <v>23</v>
      </c>
      <c r="C58" s="70"/>
      <c r="D58" s="46">
        <f>D77+D80+D90+D93+D96</f>
        <v>2440528.4</v>
      </c>
      <c r="E58" s="46">
        <f>E77+E80+E90+E93+E96</f>
        <v>0</v>
      </c>
      <c r="F58" s="46">
        <f t="shared" si="1"/>
        <v>2440528.4</v>
      </c>
      <c r="G58" s="46">
        <f>G77+G80+G90+G93+G96</f>
        <v>0</v>
      </c>
      <c r="H58" s="53">
        <f t="shared" si="32"/>
        <v>2440528.4</v>
      </c>
      <c r="I58" s="46">
        <f t="shared" ref="I58:N58" si="38">I77+I80+I90+I93+I96</f>
        <v>346343.1</v>
      </c>
      <c r="J58" s="46">
        <f>J77+J80+J90+J93+J96</f>
        <v>0</v>
      </c>
      <c r="K58" s="46">
        <f t="shared" si="4"/>
        <v>346343.1</v>
      </c>
      <c r="L58" s="46">
        <f>L77+L80+L90+L93+L96</f>
        <v>0</v>
      </c>
      <c r="M58" s="53">
        <f t="shared" si="34"/>
        <v>346343.1</v>
      </c>
      <c r="N58" s="46">
        <f t="shared" si="38"/>
        <v>0</v>
      </c>
      <c r="O58" s="46">
        <f>O77+O80+O90+O93+O96</f>
        <v>0</v>
      </c>
      <c r="P58" s="47">
        <f t="shared" si="6"/>
        <v>0</v>
      </c>
      <c r="Q58" s="46">
        <f>Q77+Q80+Q90+Q93+Q96</f>
        <v>0</v>
      </c>
      <c r="R58" s="54">
        <f t="shared" si="35"/>
        <v>0</v>
      </c>
      <c r="S58" s="26"/>
      <c r="T58" s="19"/>
      <c r="U58" s="12"/>
    </row>
    <row r="59" spans="1:21" ht="56.25" x14ac:dyDescent="0.3">
      <c r="A59" s="33" t="s">
        <v>148</v>
      </c>
      <c r="B59" s="68" t="s">
        <v>41</v>
      </c>
      <c r="C59" s="70" t="s">
        <v>35</v>
      </c>
      <c r="D59" s="52">
        <v>0</v>
      </c>
      <c r="E59" s="52">
        <v>0</v>
      </c>
      <c r="F59" s="50">
        <f t="shared" si="1"/>
        <v>0</v>
      </c>
      <c r="G59" s="55">
        <v>0</v>
      </c>
      <c r="H59" s="53">
        <f t="shared" si="32"/>
        <v>0</v>
      </c>
      <c r="I59" s="50">
        <v>100000</v>
      </c>
      <c r="J59" s="52">
        <v>0</v>
      </c>
      <c r="K59" s="50">
        <f t="shared" si="4"/>
        <v>100000</v>
      </c>
      <c r="L59" s="55">
        <v>0</v>
      </c>
      <c r="M59" s="53">
        <f t="shared" si="34"/>
        <v>100000</v>
      </c>
      <c r="N59" s="52">
        <v>97162.2</v>
      </c>
      <c r="O59" s="52">
        <v>0</v>
      </c>
      <c r="P59" s="52">
        <f t="shared" si="6"/>
        <v>97162.2</v>
      </c>
      <c r="Q59" s="55">
        <v>0</v>
      </c>
      <c r="R59" s="54">
        <f t="shared" si="35"/>
        <v>97162.2</v>
      </c>
      <c r="S59" s="24" t="s">
        <v>51</v>
      </c>
      <c r="U59" s="5"/>
    </row>
    <row r="60" spans="1:21" ht="75" x14ac:dyDescent="0.3">
      <c r="A60" s="33" t="s">
        <v>149</v>
      </c>
      <c r="B60" s="68" t="s">
        <v>42</v>
      </c>
      <c r="C60" s="70" t="s">
        <v>30</v>
      </c>
      <c r="D60" s="52">
        <v>37619.800000000003</v>
      </c>
      <c r="E60" s="52"/>
      <c r="F60" s="50">
        <f t="shared" si="1"/>
        <v>37619.800000000003</v>
      </c>
      <c r="G60" s="55">
        <f>48.59+8499.203</f>
        <v>8547.7929999999997</v>
      </c>
      <c r="H60" s="53">
        <f t="shared" si="32"/>
        <v>46167.593000000001</v>
      </c>
      <c r="I60" s="50">
        <v>0</v>
      </c>
      <c r="J60" s="52"/>
      <c r="K60" s="50">
        <f t="shared" si="4"/>
        <v>0</v>
      </c>
      <c r="L60" s="55"/>
      <c r="M60" s="53">
        <f t="shared" si="34"/>
        <v>0</v>
      </c>
      <c r="N60" s="52">
        <v>0</v>
      </c>
      <c r="O60" s="52"/>
      <c r="P60" s="52">
        <f t="shared" si="6"/>
        <v>0</v>
      </c>
      <c r="Q60" s="55"/>
      <c r="R60" s="54">
        <f t="shared" si="35"/>
        <v>0</v>
      </c>
      <c r="S60" s="24" t="s">
        <v>53</v>
      </c>
      <c r="U60" s="5"/>
    </row>
    <row r="61" spans="1:21" ht="75" x14ac:dyDescent="0.3">
      <c r="A61" s="33" t="s">
        <v>150</v>
      </c>
      <c r="B61" s="68" t="s">
        <v>43</v>
      </c>
      <c r="C61" s="70" t="s">
        <v>30</v>
      </c>
      <c r="D61" s="52">
        <v>0</v>
      </c>
      <c r="E61" s="52"/>
      <c r="F61" s="50">
        <f t="shared" si="1"/>
        <v>0</v>
      </c>
      <c r="G61" s="55">
        <v>2697</v>
      </c>
      <c r="H61" s="53">
        <f t="shared" si="32"/>
        <v>2697</v>
      </c>
      <c r="I61" s="50">
        <v>6293</v>
      </c>
      <c r="J61" s="52"/>
      <c r="K61" s="50">
        <f t="shared" si="4"/>
        <v>6293</v>
      </c>
      <c r="L61" s="55"/>
      <c r="M61" s="53">
        <f t="shared" si="34"/>
        <v>6293</v>
      </c>
      <c r="N61" s="52">
        <v>0</v>
      </c>
      <c r="O61" s="52"/>
      <c r="P61" s="52">
        <f t="shared" si="6"/>
        <v>0</v>
      </c>
      <c r="Q61" s="55"/>
      <c r="R61" s="54">
        <f t="shared" si="35"/>
        <v>0</v>
      </c>
      <c r="S61" s="24" t="s">
        <v>54</v>
      </c>
      <c r="U61" s="5"/>
    </row>
    <row r="62" spans="1:21" ht="56.25" x14ac:dyDescent="0.3">
      <c r="A62" s="33" t="s">
        <v>151</v>
      </c>
      <c r="B62" s="68" t="s">
        <v>44</v>
      </c>
      <c r="C62" s="70" t="s">
        <v>35</v>
      </c>
      <c r="D62" s="52">
        <v>19911.3</v>
      </c>
      <c r="E62" s="52"/>
      <c r="F62" s="50">
        <f t="shared" si="1"/>
        <v>19911.3</v>
      </c>
      <c r="G62" s="55">
        <f>G64+G65+G66</f>
        <v>210556.51500000001</v>
      </c>
      <c r="H62" s="53">
        <f t="shared" si="32"/>
        <v>230467.815</v>
      </c>
      <c r="I62" s="50">
        <v>0</v>
      </c>
      <c r="J62" s="52"/>
      <c r="K62" s="50">
        <f t="shared" si="4"/>
        <v>0</v>
      </c>
      <c r="L62" s="55">
        <f>L64+L65+L66</f>
        <v>71340.184999999998</v>
      </c>
      <c r="M62" s="53">
        <f t="shared" si="34"/>
        <v>71340.184999999998</v>
      </c>
      <c r="N62" s="52">
        <v>0</v>
      </c>
      <c r="O62" s="52"/>
      <c r="P62" s="52">
        <f t="shared" si="6"/>
        <v>0</v>
      </c>
      <c r="Q62" s="55">
        <f>Q64+Q65+Q66</f>
        <v>0</v>
      </c>
      <c r="R62" s="54">
        <f t="shared" si="35"/>
        <v>0</v>
      </c>
      <c r="S62" s="24"/>
      <c r="U62" s="5"/>
    </row>
    <row r="63" spans="1:21" x14ac:dyDescent="0.3">
      <c r="A63" s="33"/>
      <c r="B63" s="68" t="s">
        <v>5</v>
      </c>
      <c r="C63" s="70"/>
      <c r="D63" s="52"/>
      <c r="E63" s="52"/>
      <c r="F63" s="50"/>
      <c r="G63" s="55"/>
      <c r="H63" s="53"/>
      <c r="I63" s="50"/>
      <c r="J63" s="52"/>
      <c r="K63" s="50"/>
      <c r="L63" s="55"/>
      <c r="M63" s="53"/>
      <c r="N63" s="52"/>
      <c r="O63" s="52"/>
      <c r="P63" s="52"/>
      <c r="Q63" s="55"/>
      <c r="R63" s="54"/>
      <c r="S63" s="24"/>
      <c r="U63" s="5"/>
    </row>
    <row r="64" spans="1:21" s="3" customFormat="1" hidden="1" x14ac:dyDescent="0.3">
      <c r="A64" s="1"/>
      <c r="B64" s="59" t="s">
        <v>6</v>
      </c>
      <c r="C64" s="60"/>
      <c r="D64" s="52">
        <v>19911.3</v>
      </c>
      <c r="E64" s="52"/>
      <c r="F64" s="50">
        <f t="shared" si="1"/>
        <v>19911.3</v>
      </c>
      <c r="G64" s="55">
        <f>-282.224+210.839</f>
        <v>-71.384999999999991</v>
      </c>
      <c r="H64" s="50">
        <f t="shared" si="32"/>
        <v>19839.915000000001</v>
      </c>
      <c r="I64" s="50"/>
      <c r="J64" s="52"/>
      <c r="K64" s="50"/>
      <c r="L64" s="55">
        <v>71.385000000000005</v>
      </c>
      <c r="M64" s="50">
        <f t="shared" si="34"/>
        <v>71.385000000000005</v>
      </c>
      <c r="N64" s="52"/>
      <c r="O64" s="52"/>
      <c r="P64" s="52"/>
      <c r="Q64" s="55"/>
      <c r="R64" s="52">
        <f t="shared" si="35"/>
        <v>0</v>
      </c>
      <c r="S64" s="24" t="s">
        <v>223</v>
      </c>
      <c r="T64" s="18" t="s">
        <v>31</v>
      </c>
      <c r="U64" s="5"/>
    </row>
    <row r="65" spans="1:21" x14ac:dyDescent="0.3">
      <c r="A65" s="33"/>
      <c r="B65" s="68" t="s">
        <v>11</v>
      </c>
      <c r="C65" s="70"/>
      <c r="D65" s="52"/>
      <c r="E65" s="52"/>
      <c r="F65" s="50">
        <f t="shared" si="1"/>
        <v>0</v>
      </c>
      <c r="G65" s="55">
        <v>10531.4</v>
      </c>
      <c r="H65" s="53">
        <f>F65+G65</f>
        <v>10531.4</v>
      </c>
      <c r="I65" s="50"/>
      <c r="J65" s="52"/>
      <c r="K65" s="50"/>
      <c r="L65" s="55">
        <v>3563.4</v>
      </c>
      <c r="M65" s="53">
        <f t="shared" si="34"/>
        <v>3563.4</v>
      </c>
      <c r="N65" s="52"/>
      <c r="O65" s="52"/>
      <c r="P65" s="52"/>
      <c r="Q65" s="55"/>
      <c r="R65" s="54">
        <f t="shared" si="35"/>
        <v>0</v>
      </c>
      <c r="S65" s="24" t="s">
        <v>222</v>
      </c>
      <c r="U65" s="5"/>
    </row>
    <row r="66" spans="1:21" x14ac:dyDescent="0.3">
      <c r="A66" s="33"/>
      <c r="B66" s="68" t="s">
        <v>18</v>
      </c>
      <c r="C66" s="70"/>
      <c r="D66" s="52"/>
      <c r="E66" s="52"/>
      <c r="F66" s="50">
        <f t="shared" si="1"/>
        <v>0</v>
      </c>
      <c r="G66" s="55">
        <v>200096.5</v>
      </c>
      <c r="H66" s="53">
        <f>F66+G66</f>
        <v>200096.5</v>
      </c>
      <c r="I66" s="50"/>
      <c r="J66" s="52"/>
      <c r="K66" s="50"/>
      <c r="L66" s="55">
        <v>67705.399999999994</v>
      </c>
      <c r="M66" s="53">
        <f t="shared" si="34"/>
        <v>67705.399999999994</v>
      </c>
      <c r="N66" s="52"/>
      <c r="O66" s="52"/>
      <c r="P66" s="52"/>
      <c r="Q66" s="55"/>
      <c r="R66" s="54">
        <f t="shared" si="35"/>
        <v>0</v>
      </c>
      <c r="S66" s="24" t="s">
        <v>222</v>
      </c>
      <c r="U66" s="5"/>
    </row>
    <row r="67" spans="1:21" ht="56.25" x14ac:dyDescent="0.3">
      <c r="A67" s="33" t="s">
        <v>152</v>
      </c>
      <c r="B67" s="68" t="s">
        <v>45</v>
      </c>
      <c r="C67" s="70" t="s">
        <v>35</v>
      </c>
      <c r="D67" s="52">
        <v>30200</v>
      </c>
      <c r="E67" s="52"/>
      <c r="F67" s="50">
        <f t="shared" si="1"/>
        <v>30200</v>
      </c>
      <c r="G67" s="55">
        <v>-30200</v>
      </c>
      <c r="H67" s="53">
        <f t="shared" si="32"/>
        <v>0</v>
      </c>
      <c r="I67" s="50">
        <v>129330.1</v>
      </c>
      <c r="J67" s="52"/>
      <c r="K67" s="50">
        <f t="shared" si="4"/>
        <v>129330.1</v>
      </c>
      <c r="L67" s="55">
        <v>30200</v>
      </c>
      <c r="M67" s="53">
        <f t="shared" si="34"/>
        <v>159530.1</v>
      </c>
      <c r="N67" s="52">
        <v>0</v>
      </c>
      <c r="O67" s="52"/>
      <c r="P67" s="52">
        <f t="shared" si="6"/>
        <v>0</v>
      </c>
      <c r="Q67" s="55"/>
      <c r="R67" s="54">
        <f t="shared" si="35"/>
        <v>0</v>
      </c>
      <c r="S67" s="24" t="s">
        <v>55</v>
      </c>
      <c r="U67" s="5"/>
    </row>
    <row r="68" spans="1:21" ht="75" x14ac:dyDescent="0.3">
      <c r="A68" s="33" t="s">
        <v>153</v>
      </c>
      <c r="B68" s="68" t="s">
        <v>46</v>
      </c>
      <c r="C68" s="70" t="s">
        <v>30</v>
      </c>
      <c r="D68" s="52">
        <v>43835.6</v>
      </c>
      <c r="E68" s="52"/>
      <c r="F68" s="50">
        <f t="shared" si="1"/>
        <v>43835.6</v>
      </c>
      <c r="G68" s="55">
        <f>18842.656-4499.203</f>
        <v>14343.452999999998</v>
      </c>
      <c r="H68" s="53">
        <f t="shared" si="32"/>
        <v>58179.053</v>
      </c>
      <c r="I68" s="50">
        <v>0</v>
      </c>
      <c r="J68" s="52"/>
      <c r="K68" s="50">
        <f t="shared" si="4"/>
        <v>0</v>
      </c>
      <c r="L68" s="55"/>
      <c r="M68" s="53">
        <f t="shared" si="34"/>
        <v>0</v>
      </c>
      <c r="N68" s="52">
        <v>0</v>
      </c>
      <c r="O68" s="52"/>
      <c r="P68" s="52">
        <f t="shared" si="6"/>
        <v>0</v>
      </c>
      <c r="Q68" s="55"/>
      <c r="R68" s="54">
        <f t="shared" si="35"/>
        <v>0</v>
      </c>
      <c r="S68" s="24" t="s">
        <v>56</v>
      </c>
      <c r="U68" s="5"/>
    </row>
    <row r="69" spans="1:21" ht="56.25" x14ac:dyDescent="0.3">
      <c r="A69" s="33" t="s">
        <v>154</v>
      </c>
      <c r="B69" s="68" t="s">
        <v>47</v>
      </c>
      <c r="C69" s="70" t="s">
        <v>35</v>
      </c>
      <c r="D69" s="52">
        <v>10647.7</v>
      </c>
      <c r="E69" s="52">
        <v>-1182.758</v>
      </c>
      <c r="F69" s="50">
        <f t="shared" si="1"/>
        <v>9464.9420000000009</v>
      </c>
      <c r="G69" s="55">
        <v>2830.7579999999998</v>
      </c>
      <c r="H69" s="53">
        <f t="shared" si="32"/>
        <v>12295.7</v>
      </c>
      <c r="I69" s="50">
        <v>0</v>
      </c>
      <c r="J69" s="52"/>
      <c r="K69" s="50">
        <f t="shared" si="4"/>
        <v>0</v>
      </c>
      <c r="L69" s="55"/>
      <c r="M69" s="53">
        <f t="shared" si="34"/>
        <v>0</v>
      </c>
      <c r="N69" s="52">
        <v>0</v>
      </c>
      <c r="O69" s="52"/>
      <c r="P69" s="52">
        <f t="shared" si="6"/>
        <v>0</v>
      </c>
      <c r="Q69" s="55"/>
      <c r="R69" s="54">
        <f t="shared" si="35"/>
        <v>0</v>
      </c>
      <c r="S69" s="24" t="s">
        <v>57</v>
      </c>
      <c r="U69" s="5"/>
    </row>
    <row r="70" spans="1:21" ht="75" x14ac:dyDescent="0.3">
      <c r="A70" s="33" t="s">
        <v>155</v>
      </c>
      <c r="B70" s="68" t="s">
        <v>48</v>
      </c>
      <c r="C70" s="70" t="s">
        <v>30</v>
      </c>
      <c r="D70" s="52">
        <v>49055.3</v>
      </c>
      <c r="E70" s="52">
        <v>12263.9</v>
      </c>
      <c r="F70" s="50">
        <f t="shared" si="1"/>
        <v>61319.200000000004</v>
      </c>
      <c r="G70" s="55">
        <f>57.762-4000</f>
        <v>-3942.2379999999998</v>
      </c>
      <c r="H70" s="53">
        <f t="shared" si="32"/>
        <v>57376.962000000007</v>
      </c>
      <c r="I70" s="50">
        <v>12263.9</v>
      </c>
      <c r="J70" s="52">
        <v>-12263.9</v>
      </c>
      <c r="K70" s="50">
        <f t="shared" si="4"/>
        <v>0</v>
      </c>
      <c r="L70" s="55"/>
      <c r="M70" s="53">
        <f t="shared" si="34"/>
        <v>0</v>
      </c>
      <c r="N70" s="52">
        <v>0</v>
      </c>
      <c r="O70" s="52"/>
      <c r="P70" s="52">
        <f t="shared" si="6"/>
        <v>0</v>
      </c>
      <c r="Q70" s="55"/>
      <c r="R70" s="54">
        <f t="shared" si="35"/>
        <v>0</v>
      </c>
      <c r="S70" s="24" t="s">
        <v>58</v>
      </c>
      <c r="U70" s="5"/>
    </row>
    <row r="71" spans="1:21" ht="75" x14ac:dyDescent="0.3">
      <c r="A71" s="33" t="s">
        <v>156</v>
      </c>
      <c r="B71" s="68" t="s">
        <v>49</v>
      </c>
      <c r="C71" s="70" t="s">
        <v>30</v>
      </c>
      <c r="D71" s="52">
        <v>45376.6</v>
      </c>
      <c r="E71" s="52"/>
      <c r="F71" s="50">
        <f t="shared" si="1"/>
        <v>45376.6</v>
      </c>
      <c r="G71" s="55"/>
      <c r="H71" s="53">
        <f t="shared" si="32"/>
        <v>45376.6</v>
      </c>
      <c r="I71" s="50">
        <v>0</v>
      </c>
      <c r="J71" s="52"/>
      <c r="K71" s="50">
        <f t="shared" si="4"/>
        <v>0</v>
      </c>
      <c r="L71" s="55"/>
      <c r="M71" s="53">
        <f t="shared" si="34"/>
        <v>0</v>
      </c>
      <c r="N71" s="52">
        <v>0</v>
      </c>
      <c r="O71" s="52"/>
      <c r="P71" s="52">
        <f t="shared" si="6"/>
        <v>0</v>
      </c>
      <c r="Q71" s="55"/>
      <c r="R71" s="54">
        <f t="shared" si="35"/>
        <v>0</v>
      </c>
      <c r="S71" s="24" t="s">
        <v>59</v>
      </c>
      <c r="U71" s="5"/>
    </row>
    <row r="72" spans="1:21" ht="56.25" x14ac:dyDescent="0.3">
      <c r="A72" s="33" t="s">
        <v>157</v>
      </c>
      <c r="B72" s="68" t="s">
        <v>52</v>
      </c>
      <c r="C72" s="70" t="s">
        <v>35</v>
      </c>
      <c r="D72" s="52">
        <v>43764.3</v>
      </c>
      <c r="E72" s="52"/>
      <c r="F72" s="50">
        <f t="shared" si="1"/>
        <v>43764.3</v>
      </c>
      <c r="G72" s="55"/>
      <c r="H72" s="53">
        <f t="shared" si="32"/>
        <v>43764.3</v>
      </c>
      <c r="I72" s="50">
        <v>0</v>
      </c>
      <c r="J72" s="52"/>
      <c r="K72" s="50">
        <f t="shared" si="4"/>
        <v>0</v>
      </c>
      <c r="L72" s="55"/>
      <c r="M72" s="53">
        <f t="shared" si="34"/>
        <v>0</v>
      </c>
      <c r="N72" s="52">
        <v>0</v>
      </c>
      <c r="O72" s="52"/>
      <c r="P72" s="52">
        <f t="shared" si="6"/>
        <v>0</v>
      </c>
      <c r="Q72" s="55"/>
      <c r="R72" s="54">
        <f t="shared" si="35"/>
        <v>0</v>
      </c>
      <c r="S72" s="31">
        <v>1710142360</v>
      </c>
      <c r="U72" s="5"/>
    </row>
    <row r="73" spans="1:21" ht="59.25" customHeight="1" x14ac:dyDescent="0.3">
      <c r="A73" s="33" t="s">
        <v>158</v>
      </c>
      <c r="B73" s="68" t="s">
        <v>34</v>
      </c>
      <c r="C73" s="70" t="s">
        <v>3</v>
      </c>
      <c r="D73" s="52">
        <f>D75+D76+D77</f>
        <v>606764.6</v>
      </c>
      <c r="E73" s="52">
        <f>E75+E76+E77</f>
        <v>100000</v>
      </c>
      <c r="F73" s="52">
        <f t="shared" si="1"/>
        <v>706764.6</v>
      </c>
      <c r="G73" s="55">
        <f>G75+G76+G77</f>
        <v>30618.698</v>
      </c>
      <c r="H73" s="54">
        <f t="shared" si="32"/>
        <v>737383.29799999995</v>
      </c>
      <c r="I73" s="52">
        <f t="shared" ref="I73:N73" si="39">I75+I76+I77</f>
        <v>907530.1</v>
      </c>
      <c r="J73" s="52">
        <f>J75+J76+J77</f>
        <v>0</v>
      </c>
      <c r="K73" s="52">
        <f t="shared" si="4"/>
        <v>907530.1</v>
      </c>
      <c r="L73" s="55">
        <f>L75+L76+L77</f>
        <v>0</v>
      </c>
      <c r="M73" s="54">
        <f t="shared" si="34"/>
        <v>907530.1</v>
      </c>
      <c r="N73" s="52">
        <f t="shared" si="39"/>
        <v>500000</v>
      </c>
      <c r="O73" s="52">
        <f>O75+O76+O77</f>
        <v>0</v>
      </c>
      <c r="P73" s="52">
        <f t="shared" si="6"/>
        <v>500000</v>
      </c>
      <c r="Q73" s="55">
        <f>Q75+Q76+Q77</f>
        <v>0</v>
      </c>
      <c r="R73" s="54">
        <f t="shared" si="35"/>
        <v>500000</v>
      </c>
      <c r="S73" s="24"/>
      <c r="U73" s="5"/>
    </row>
    <row r="74" spans="1:21" x14ac:dyDescent="0.3">
      <c r="A74" s="33"/>
      <c r="B74" s="68" t="s">
        <v>5</v>
      </c>
      <c r="C74" s="70"/>
      <c r="D74" s="52"/>
      <c r="E74" s="52"/>
      <c r="F74" s="50"/>
      <c r="G74" s="55"/>
      <c r="H74" s="53"/>
      <c r="I74" s="50"/>
      <c r="J74" s="52"/>
      <c r="K74" s="50"/>
      <c r="L74" s="55"/>
      <c r="M74" s="53"/>
      <c r="N74" s="52"/>
      <c r="O74" s="52"/>
      <c r="P74" s="52"/>
      <c r="Q74" s="55"/>
      <c r="R74" s="54"/>
      <c r="S74" s="24"/>
      <c r="U74" s="5"/>
    </row>
    <row r="75" spans="1:21" s="3" customFormat="1" hidden="1" x14ac:dyDescent="0.3">
      <c r="A75" s="1"/>
      <c r="B75" s="7" t="s">
        <v>6</v>
      </c>
      <c r="C75" s="4"/>
      <c r="D75" s="52">
        <v>60863.5</v>
      </c>
      <c r="E75" s="52">
        <f>100000</f>
        <v>100000</v>
      </c>
      <c r="F75" s="50">
        <f t="shared" si="1"/>
        <v>160863.5</v>
      </c>
      <c r="G75" s="55">
        <f>2844.574+27774.124</f>
        <v>30618.698</v>
      </c>
      <c r="H75" s="50">
        <f t="shared" ref="H75:H78" si="40">F75+G75</f>
        <v>191482.198</v>
      </c>
      <c r="I75" s="50">
        <v>500000</v>
      </c>
      <c r="J75" s="52">
        <f>214003.078-214003.078</f>
        <v>0</v>
      </c>
      <c r="K75" s="50">
        <f t="shared" si="4"/>
        <v>500000</v>
      </c>
      <c r="L75" s="55"/>
      <c r="M75" s="50">
        <f t="shared" ref="M75:M78" si="41">K75+L75</f>
        <v>500000</v>
      </c>
      <c r="N75" s="52">
        <v>500000</v>
      </c>
      <c r="O75" s="52"/>
      <c r="P75" s="52">
        <f t="shared" si="6"/>
        <v>500000</v>
      </c>
      <c r="Q75" s="55"/>
      <c r="R75" s="52">
        <f t="shared" ref="R75:R78" si="42">P75+Q75</f>
        <v>500000</v>
      </c>
      <c r="S75" s="31" t="s">
        <v>224</v>
      </c>
      <c r="T75" s="18" t="s">
        <v>31</v>
      </c>
      <c r="U75" s="5"/>
    </row>
    <row r="76" spans="1:21" x14ac:dyDescent="0.3">
      <c r="A76" s="33"/>
      <c r="B76" s="68" t="s">
        <v>11</v>
      </c>
      <c r="C76" s="70"/>
      <c r="D76" s="52">
        <v>92792.4</v>
      </c>
      <c r="E76" s="52"/>
      <c r="F76" s="50">
        <f t="shared" si="1"/>
        <v>92792.4</v>
      </c>
      <c r="G76" s="55"/>
      <c r="H76" s="53">
        <f t="shared" si="40"/>
        <v>92792.4</v>
      </c>
      <c r="I76" s="50">
        <v>407530.1</v>
      </c>
      <c r="J76" s="52"/>
      <c r="K76" s="50">
        <f t="shared" si="4"/>
        <v>407530.1</v>
      </c>
      <c r="L76" s="55"/>
      <c r="M76" s="53">
        <f t="shared" si="41"/>
        <v>407530.1</v>
      </c>
      <c r="N76" s="52">
        <v>0</v>
      </c>
      <c r="O76" s="52"/>
      <c r="P76" s="52">
        <f t="shared" si="6"/>
        <v>0</v>
      </c>
      <c r="Q76" s="55"/>
      <c r="R76" s="54">
        <f t="shared" si="42"/>
        <v>0</v>
      </c>
      <c r="S76" s="31" t="s">
        <v>181</v>
      </c>
      <c r="U76" s="5"/>
    </row>
    <row r="77" spans="1:21" ht="37.5" x14ac:dyDescent="0.3">
      <c r="A77" s="33"/>
      <c r="B77" s="68" t="s">
        <v>23</v>
      </c>
      <c r="C77" s="70"/>
      <c r="D77" s="52">
        <v>453108.7</v>
      </c>
      <c r="E77" s="52"/>
      <c r="F77" s="50">
        <f t="shared" si="1"/>
        <v>453108.7</v>
      </c>
      <c r="G77" s="55"/>
      <c r="H77" s="53">
        <f t="shared" si="40"/>
        <v>453108.7</v>
      </c>
      <c r="I77" s="50">
        <v>0</v>
      </c>
      <c r="J77" s="52"/>
      <c r="K77" s="50">
        <f t="shared" si="4"/>
        <v>0</v>
      </c>
      <c r="L77" s="55"/>
      <c r="M77" s="53">
        <f t="shared" si="41"/>
        <v>0</v>
      </c>
      <c r="N77" s="52">
        <v>0</v>
      </c>
      <c r="O77" s="52"/>
      <c r="P77" s="52">
        <f t="shared" si="6"/>
        <v>0</v>
      </c>
      <c r="Q77" s="55"/>
      <c r="R77" s="54">
        <f t="shared" si="42"/>
        <v>0</v>
      </c>
      <c r="S77" s="31" t="s">
        <v>180</v>
      </c>
      <c r="U77" s="5"/>
    </row>
    <row r="78" spans="1:21" ht="60.75" customHeight="1" x14ac:dyDescent="0.3">
      <c r="A78" s="33" t="s">
        <v>159</v>
      </c>
      <c r="B78" s="68" t="s">
        <v>217</v>
      </c>
      <c r="C78" s="70" t="s">
        <v>35</v>
      </c>
      <c r="D78" s="52">
        <f>D80</f>
        <v>573235.19999999995</v>
      </c>
      <c r="E78" s="52">
        <f>E80</f>
        <v>0</v>
      </c>
      <c r="F78" s="52">
        <f t="shared" si="1"/>
        <v>573235.19999999995</v>
      </c>
      <c r="G78" s="55">
        <f>G80</f>
        <v>0</v>
      </c>
      <c r="H78" s="54">
        <f t="shared" si="40"/>
        <v>573235.19999999995</v>
      </c>
      <c r="I78" s="52">
        <f t="shared" ref="I78:N78" si="43">I80</f>
        <v>0</v>
      </c>
      <c r="J78" s="52">
        <f>J80</f>
        <v>0</v>
      </c>
      <c r="K78" s="52">
        <f t="shared" si="4"/>
        <v>0</v>
      </c>
      <c r="L78" s="55">
        <f>L80</f>
        <v>0</v>
      </c>
      <c r="M78" s="54">
        <f t="shared" si="41"/>
        <v>0</v>
      </c>
      <c r="N78" s="52">
        <f t="shared" si="43"/>
        <v>0</v>
      </c>
      <c r="O78" s="52">
        <f>O80</f>
        <v>0</v>
      </c>
      <c r="P78" s="52">
        <f t="shared" si="6"/>
        <v>0</v>
      </c>
      <c r="Q78" s="55">
        <f>Q80</f>
        <v>0</v>
      </c>
      <c r="R78" s="54">
        <f t="shared" si="42"/>
        <v>0</v>
      </c>
      <c r="S78" s="31"/>
      <c r="U78" s="5"/>
    </row>
    <row r="79" spans="1:21" x14ac:dyDescent="0.3">
      <c r="A79" s="33"/>
      <c r="B79" s="71" t="s">
        <v>5</v>
      </c>
      <c r="C79" s="70"/>
      <c r="D79" s="52"/>
      <c r="E79" s="52"/>
      <c r="F79" s="50"/>
      <c r="G79" s="55"/>
      <c r="H79" s="53"/>
      <c r="I79" s="50"/>
      <c r="J79" s="52"/>
      <c r="K79" s="50"/>
      <c r="L79" s="55"/>
      <c r="M79" s="53"/>
      <c r="N79" s="52"/>
      <c r="O79" s="52"/>
      <c r="P79" s="52"/>
      <c r="Q79" s="55"/>
      <c r="R79" s="54"/>
      <c r="S79" s="31"/>
      <c r="U79" s="5"/>
    </row>
    <row r="80" spans="1:21" ht="37.5" x14ac:dyDescent="0.3">
      <c r="A80" s="33"/>
      <c r="B80" s="68" t="s">
        <v>23</v>
      </c>
      <c r="C80" s="70"/>
      <c r="D80" s="50">
        <v>573235.19999999995</v>
      </c>
      <c r="E80" s="50"/>
      <c r="F80" s="50">
        <f t="shared" si="1"/>
        <v>573235.19999999995</v>
      </c>
      <c r="G80" s="51"/>
      <c r="H80" s="53">
        <f t="shared" ref="H80:H81" si="44">F80+G80</f>
        <v>573235.19999999995</v>
      </c>
      <c r="I80" s="50">
        <v>0</v>
      </c>
      <c r="J80" s="50"/>
      <c r="K80" s="50">
        <f t="shared" si="4"/>
        <v>0</v>
      </c>
      <c r="L80" s="51"/>
      <c r="M80" s="53">
        <f t="shared" ref="M80:M81" si="45">K80+L80</f>
        <v>0</v>
      </c>
      <c r="N80" s="52">
        <v>0</v>
      </c>
      <c r="O80" s="50"/>
      <c r="P80" s="52">
        <f t="shared" si="6"/>
        <v>0</v>
      </c>
      <c r="Q80" s="51"/>
      <c r="R80" s="54">
        <f t="shared" ref="R80:R81" si="46">P80+Q80</f>
        <v>0</v>
      </c>
      <c r="S80" s="31" t="s">
        <v>180</v>
      </c>
      <c r="U80" s="5"/>
    </row>
    <row r="81" spans="1:21" ht="117.75" customHeight="1" x14ac:dyDescent="0.3">
      <c r="A81" s="33" t="s">
        <v>160</v>
      </c>
      <c r="B81" s="68" t="s">
        <v>36</v>
      </c>
      <c r="C81" s="70" t="s">
        <v>3</v>
      </c>
      <c r="D81" s="50">
        <f>D83</f>
        <v>116333.4</v>
      </c>
      <c r="E81" s="50">
        <f>E83</f>
        <v>0</v>
      </c>
      <c r="F81" s="50">
        <f t="shared" si="1"/>
        <v>116333.4</v>
      </c>
      <c r="G81" s="51">
        <f>G83</f>
        <v>-16565.599999999999</v>
      </c>
      <c r="H81" s="53">
        <f t="shared" si="44"/>
        <v>99767.799999999988</v>
      </c>
      <c r="I81" s="50">
        <f t="shared" ref="I81:N81" si="47">I83</f>
        <v>114303.4</v>
      </c>
      <c r="J81" s="50">
        <f>J83</f>
        <v>0</v>
      </c>
      <c r="K81" s="50">
        <f t="shared" si="4"/>
        <v>114303.4</v>
      </c>
      <c r="L81" s="51">
        <f>L83</f>
        <v>-16565.5</v>
      </c>
      <c r="M81" s="53">
        <f t="shared" si="45"/>
        <v>97737.9</v>
      </c>
      <c r="N81" s="50">
        <f t="shared" si="47"/>
        <v>109561.5</v>
      </c>
      <c r="O81" s="50">
        <f>O83</f>
        <v>0</v>
      </c>
      <c r="P81" s="52">
        <f t="shared" si="6"/>
        <v>109561.5</v>
      </c>
      <c r="Q81" s="51">
        <f>Q83</f>
        <v>-19326.3</v>
      </c>
      <c r="R81" s="54">
        <f t="shared" si="46"/>
        <v>90235.199999999997</v>
      </c>
      <c r="S81" s="31"/>
      <c r="U81" s="5"/>
    </row>
    <row r="82" spans="1:21" x14ac:dyDescent="0.3">
      <c r="A82" s="33"/>
      <c r="B82" s="65" t="s">
        <v>5</v>
      </c>
      <c r="C82" s="70"/>
      <c r="D82" s="50"/>
      <c r="E82" s="50"/>
      <c r="F82" s="50"/>
      <c r="G82" s="51"/>
      <c r="H82" s="53"/>
      <c r="I82" s="50"/>
      <c r="J82" s="50"/>
      <c r="K82" s="50"/>
      <c r="L82" s="51"/>
      <c r="M82" s="53"/>
      <c r="N82" s="50"/>
      <c r="O82" s="50"/>
      <c r="P82" s="52"/>
      <c r="Q82" s="51"/>
      <c r="R82" s="54"/>
      <c r="S82" s="31"/>
      <c r="U82" s="5"/>
    </row>
    <row r="83" spans="1:21" x14ac:dyDescent="0.3">
      <c r="A83" s="33"/>
      <c r="B83" s="71" t="s">
        <v>11</v>
      </c>
      <c r="C83" s="70"/>
      <c r="D83" s="52">
        <v>116333.4</v>
      </c>
      <c r="E83" s="52"/>
      <c r="F83" s="52">
        <f t="shared" si="1"/>
        <v>116333.4</v>
      </c>
      <c r="G83" s="55">
        <v>-16565.599999999999</v>
      </c>
      <c r="H83" s="54">
        <f t="shared" ref="H83:H84" si="48">F83+G83</f>
        <v>99767.799999999988</v>
      </c>
      <c r="I83" s="52">
        <v>114303.4</v>
      </c>
      <c r="J83" s="52"/>
      <c r="K83" s="52">
        <f t="shared" si="4"/>
        <v>114303.4</v>
      </c>
      <c r="L83" s="55">
        <v>-16565.5</v>
      </c>
      <c r="M83" s="54">
        <f t="shared" ref="M83:M84" si="49">K83+L83</f>
        <v>97737.9</v>
      </c>
      <c r="N83" s="52">
        <v>109561.5</v>
      </c>
      <c r="O83" s="52"/>
      <c r="P83" s="52">
        <f t="shared" si="6"/>
        <v>109561.5</v>
      </c>
      <c r="Q83" s="55">
        <v>-19326.3</v>
      </c>
      <c r="R83" s="54">
        <f t="shared" ref="R83:R84" si="50">P83+Q83</f>
        <v>90235.199999999997</v>
      </c>
      <c r="S83" s="31" t="s">
        <v>178</v>
      </c>
      <c r="U83" s="5"/>
    </row>
    <row r="84" spans="1:21" ht="56.25" x14ac:dyDescent="0.3">
      <c r="A84" s="33" t="s">
        <v>161</v>
      </c>
      <c r="B84" s="68" t="s">
        <v>37</v>
      </c>
      <c r="C84" s="70" t="s">
        <v>3</v>
      </c>
      <c r="D84" s="52">
        <f>D86+D87</f>
        <v>156745.1</v>
      </c>
      <c r="E84" s="52">
        <f>E86+E87</f>
        <v>0</v>
      </c>
      <c r="F84" s="52">
        <f t="shared" si="1"/>
        <v>156745.1</v>
      </c>
      <c r="G84" s="55">
        <f>G86+G87</f>
        <v>16565.5</v>
      </c>
      <c r="H84" s="54">
        <f t="shared" si="48"/>
        <v>173310.6</v>
      </c>
      <c r="I84" s="52">
        <f t="shared" ref="I84:N84" si="51">I86+I87</f>
        <v>153984.20000000001</v>
      </c>
      <c r="J84" s="52">
        <f>J86+J87</f>
        <v>0</v>
      </c>
      <c r="K84" s="52">
        <f t="shared" si="4"/>
        <v>153984.20000000001</v>
      </c>
      <c r="L84" s="55">
        <f>L86+L87</f>
        <v>16565.5</v>
      </c>
      <c r="M84" s="54">
        <f t="shared" si="49"/>
        <v>170549.7</v>
      </c>
      <c r="N84" s="52">
        <f t="shared" si="51"/>
        <v>149144.29999999999</v>
      </c>
      <c r="O84" s="52">
        <f>O86+O87</f>
        <v>0</v>
      </c>
      <c r="P84" s="52">
        <f t="shared" si="6"/>
        <v>149144.29999999999</v>
      </c>
      <c r="Q84" s="55">
        <f>Q86+Q87</f>
        <v>19326.400000000001</v>
      </c>
      <c r="R84" s="54">
        <f t="shared" si="50"/>
        <v>168470.69999999998</v>
      </c>
      <c r="S84" s="31"/>
      <c r="U84" s="5"/>
    </row>
    <row r="85" spans="1:21" x14ac:dyDescent="0.3">
      <c r="A85" s="33"/>
      <c r="B85" s="68" t="s">
        <v>5</v>
      </c>
      <c r="C85" s="68"/>
      <c r="D85" s="52"/>
      <c r="E85" s="52"/>
      <c r="F85" s="52"/>
      <c r="G85" s="55"/>
      <c r="H85" s="54"/>
      <c r="I85" s="52"/>
      <c r="J85" s="52"/>
      <c r="K85" s="52"/>
      <c r="L85" s="55"/>
      <c r="M85" s="54"/>
      <c r="N85" s="52"/>
      <c r="O85" s="52"/>
      <c r="P85" s="52"/>
      <c r="Q85" s="55"/>
      <c r="R85" s="54"/>
      <c r="S85" s="31"/>
      <c r="U85" s="5"/>
    </row>
    <row r="86" spans="1:21" x14ac:dyDescent="0.3">
      <c r="A86" s="33"/>
      <c r="B86" s="71" t="s">
        <v>11</v>
      </c>
      <c r="C86" s="70"/>
      <c r="D86" s="52">
        <v>39186.300000000003</v>
      </c>
      <c r="E86" s="52"/>
      <c r="F86" s="52">
        <f t="shared" ref="F86:F150" si="52">D86+E86</f>
        <v>39186.300000000003</v>
      </c>
      <c r="G86" s="55">
        <v>4141.3999999999996</v>
      </c>
      <c r="H86" s="54">
        <f t="shared" ref="H86:H88" si="53">F86+G86</f>
        <v>43327.700000000004</v>
      </c>
      <c r="I86" s="52">
        <v>38496.1</v>
      </c>
      <c r="J86" s="52"/>
      <c r="K86" s="52">
        <f t="shared" ref="K86:K150" si="54">I86+J86</f>
        <v>38496.1</v>
      </c>
      <c r="L86" s="55">
        <v>4141.3</v>
      </c>
      <c r="M86" s="54">
        <f t="shared" ref="M86:M88" si="55">K86+L86</f>
        <v>42637.4</v>
      </c>
      <c r="N86" s="52">
        <v>34303.199999999997</v>
      </c>
      <c r="O86" s="52"/>
      <c r="P86" s="52">
        <f t="shared" ref="P86:P150" si="56">N86+O86</f>
        <v>34303.199999999997</v>
      </c>
      <c r="Q86" s="55">
        <v>4445.1000000000004</v>
      </c>
      <c r="R86" s="54">
        <f t="shared" ref="R86:R88" si="57">P86+Q86</f>
        <v>38748.299999999996</v>
      </c>
      <c r="S86" s="31" t="s">
        <v>179</v>
      </c>
      <c r="U86" s="5"/>
    </row>
    <row r="87" spans="1:21" x14ac:dyDescent="0.3">
      <c r="A87" s="33"/>
      <c r="B87" s="68" t="s">
        <v>18</v>
      </c>
      <c r="C87" s="70"/>
      <c r="D87" s="52">
        <v>117558.8</v>
      </c>
      <c r="E87" s="52"/>
      <c r="F87" s="52">
        <f t="shared" si="52"/>
        <v>117558.8</v>
      </c>
      <c r="G87" s="55">
        <v>12424.1</v>
      </c>
      <c r="H87" s="54">
        <f t="shared" si="53"/>
        <v>129982.90000000001</v>
      </c>
      <c r="I87" s="52">
        <v>115488.1</v>
      </c>
      <c r="J87" s="52"/>
      <c r="K87" s="52">
        <f t="shared" si="54"/>
        <v>115488.1</v>
      </c>
      <c r="L87" s="55">
        <v>12424.2</v>
      </c>
      <c r="M87" s="54">
        <f t="shared" si="55"/>
        <v>127912.3</v>
      </c>
      <c r="N87" s="52">
        <v>114841.1</v>
      </c>
      <c r="O87" s="52"/>
      <c r="P87" s="52">
        <f t="shared" si="56"/>
        <v>114841.1</v>
      </c>
      <c r="Q87" s="55">
        <v>14881.3</v>
      </c>
      <c r="R87" s="54">
        <f t="shared" si="57"/>
        <v>129722.40000000001</v>
      </c>
      <c r="S87" s="31" t="s">
        <v>179</v>
      </c>
      <c r="U87" s="5"/>
    </row>
    <row r="88" spans="1:21" ht="60.75" customHeight="1" x14ac:dyDescent="0.3">
      <c r="A88" s="33" t="s">
        <v>162</v>
      </c>
      <c r="B88" s="68" t="s">
        <v>38</v>
      </c>
      <c r="C88" s="70" t="s">
        <v>35</v>
      </c>
      <c r="D88" s="52">
        <f>D90</f>
        <v>563357.19999999995</v>
      </c>
      <c r="E88" s="52">
        <f>E90</f>
        <v>0</v>
      </c>
      <c r="F88" s="52">
        <f t="shared" si="52"/>
        <v>563357.19999999995</v>
      </c>
      <c r="G88" s="55">
        <f>G90</f>
        <v>0</v>
      </c>
      <c r="H88" s="54">
        <f t="shared" si="53"/>
        <v>563357.19999999995</v>
      </c>
      <c r="I88" s="52">
        <f t="shared" ref="I88:N88" si="58">I90</f>
        <v>0</v>
      </c>
      <c r="J88" s="52">
        <f>J90</f>
        <v>0</v>
      </c>
      <c r="K88" s="52">
        <f t="shared" si="54"/>
        <v>0</v>
      </c>
      <c r="L88" s="55">
        <f>L90</f>
        <v>0</v>
      </c>
      <c r="M88" s="54">
        <f t="shared" si="55"/>
        <v>0</v>
      </c>
      <c r="N88" s="52">
        <f t="shared" si="58"/>
        <v>0</v>
      </c>
      <c r="O88" s="52">
        <f>O90</f>
        <v>0</v>
      </c>
      <c r="P88" s="52">
        <f t="shared" si="56"/>
        <v>0</v>
      </c>
      <c r="Q88" s="55">
        <f>Q90</f>
        <v>0</v>
      </c>
      <c r="R88" s="54">
        <f t="shared" si="57"/>
        <v>0</v>
      </c>
      <c r="S88" s="31"/>
      <c r="U88" s="5"/>
    </row>
    <row r="89" spans="1:21" x14ac:dyDescent="0.3">
      <c r="A89" s="33"/>
      <c r="B89" s="68" t="s">
        <v>5</v>
      </c>
      <c r="C89" s="70"/>
      <c r="D89" s="52"/>
      <c r="E89" s="52"/>
      <c r="F89" s="52"/>
      <c r="G89" s="55"/>
      <c r="H89" s="54"/>
      <c r="I89" s="52"/>
      <c r="J89" s="52"/>
      <c r="K89" s="52"/>
      <c r="L89" s="55"/>
      <c r="M89" s="54"/>
      <c r="N89" s="52"/>
      <c r="O89" s="52"/>
      <c r="P89" s="52"/>
      <c r="Q89" s="55"/>
      <c r="R89" s="54"/>
      <c r="S89" s="24"/>
      <c r="U89" s="5"/>
    </row>
    <row r="90" spans="1:21" ht="37.5" x14ac:dyDescent="0.3">
      <c r="A90" s="33"/>
      <c r="B90" s="68" t="s">
        <v>23</v>
      </c>
      <c r="C90" s="70"/>
      <c r="D90" s="52">
        <v>563357.19999999995</v>
      </c>
      <c r="E90" s="52"/>
      <c r="F90" s="52">
        <f t="shared" si="52"/>
        <v>563357.19999999995</v>
      </c>
      <c r="G90" s="55"/>
      <c r="H90" s="54">
        <f t="shared" ref="H90:H91" si="59">F90+G90</f>
        <v>563357.19999999995</v>
      </c>
      <c r="I90" s="52">
        <v>0</v>
      </c>
      <c r="J90" s="52"/>
      <c r="K90" s="52">
        <f t="shared" si="54"/>
        <v>0</v>
      </c>
      <c r="L90" s="55"/>
      <c r="M90" s="54">
        <f t="shared" ref="M90:M91" si="60">K90+L90</f>
        <v>0</v>
      </c>
      <c r="N90" s="52">
        <v>0</v>
      </c>
      <c r="O90" s="52"/>
      <c r="P90" s="52">
        <f t="shared" si="56"/>
        <v>0</v>
      </c>
      <c r="Q90" s="55"/>
      <c r="R90" s="54">
        <f t="shared" ref="R90:R91" si="61">P90+Q90</f>
        <v>0</v>
      </c>
      <c r="S90" s="24" t="s">
        <v>180</v>
      </c>
      <c r="U90" s="5"/>
    </row>
    <row r="91" spans="1:21" ht="56.25" x14ac:dyDescent="0.3">
      <c r="A91" s="33" t="s">
        <v>163</v>
      </c>
      <c r="B91" s="68" t="s">
        <v>39</v>
      </c>
      <c r="C91" s="70" t="s">
        <v>35</v>
      </c>
      <c r="D91" s="52">
        <f>D93</f>
        <v>560668.30000000005</v>
      </c>
      <c r="E91" s="52">
        <f>E93</f>
        <v>0</v>
      </c>
      <c r="F91" s="52">
        <f t="shared" si="52"/>
        <v>560668.30000000005</v>
      </c>
      <c r="G91" s="55">
        <f>G93</f>
        <v>0</v>
      </c>
      <c r="H91" s="54">
        <f t="shared" si="59"/>
        <v>560668.30000000005</v>
      </c>
      <c r="I91" s="52">
        <f t="shared" ref="I91:N91" si="62">I93</f>
        <v>0</v>
      </c>
      <c r="J91" s="52">
        <f>J93</f>
        <v>0</v>
      </c>
      <c r="K91" s="52">
        <f t="shared" si="54"/>
        <v>0</v>
      </c>
      <c r="L91" s="55">
        <f>L93</f>
        <v>0</v>
      </c>
      <c r="M91" s="54">
        <f t="shared" si="60"/>
        <v>0</v>
      </c>
      <c r="N91" s="52">
        <f t="shared" si="62"/>
        <v>0</v>
      </c>
      <c r="O91" s="52">
        <f>O93</f>
        <v>0</v>
      </c>
      <c r="P91" s="52">
        <f t="shared" si="56"/>
        <v>0</v>
      </c>
      <c r="Q91" s="55">
        <f>Q93</f>
        <v>0</v>
      </c>
      <c r="R91" s="54">
        <f t="shared" si="61"/>
        <v>0</v>
      </c>
      <c r="S91" s="24"/>
      <c r="U91" s="5"/>
    </row>
    <row r="92" spans="1:21" x14ac:dyDescent="0.3">
      <c r="A92" s="33"/>
      <c r="B92" s="68" t="s">
        <v>5</v>
      </c>
      <c r="C92" s="70"/>
      <c r="D92" s="52"/>
      <c r="E92" s="52"/>
      <c r="F92" s="52"/>
      <c r="G92" s="55"/>
      <c r="H92" s="54"/>
      <c r="I92" s="52"/>
      <c r="J92" s="52"/>
      <c r="K92" s="52"/>
      <c r="L92" s="55"/>
      <c r="M92" s="54"/>
      <c r="N92" s="52"/>
      <c r="O92" s="52"/>
      <c r="P92" s="52"/>
      <c r="Q92" s="55"/>
      <c r="R92" s="54"/>
      <c r="S92" s="24"/>
      <c r="U92" s="5"/>
    </row>
    <row r="93" spans="1:21" ht="37.5" x14ac:dyDescent="0.3">
      <c r="A93" s="33"/>
      <c r="B93" s="68" t="s">
        <v>23</v>
      </c>
      <c r="C93" s="70"/>
      <c r="D93" s="52">
        <v>560668.30000000005</v>
      </c>
      <c r="E93" s="52"/>
      <c r="F93" s="52">
        <f t="shared" si="52"/>
        <v>560668.30000000005</v>
      </c>
      <c r="G93" s="55"/>
      <c r="H93" s="54">
        <f t="shared" ref="H93:H94" si="63">F93+G93</f>
        <v>560668.30000000005</v>
      </c>
      <c r="I93" s="52">
        <v>0</v>
      </c>
      <c r="J93" s="52"/>
      <c r="K93" s="52">
        <f t="shared" si="54"/>
        <v>0</v>
      </c>
      <c r="L93" s="55"/>
      <c r="M93" s="54">
        <f t="shared" ref="M93:M94" si="64">K93+L93</f>
        <v>0</v>
      </c>
      <c r="N93" s="52">
        <v>0</v>
      </c>
      <c r="O93" s="52"/>
      <c r="P93" s="52">
        <f t="shared" si="56"/>
        <v>0</v>
      </c>
      <c r="Q93" s="55"/>
      <c r="R93" s="54">
        <f t="shared" ref="R93:R94" si="65">P93+Q93</f>
        <v>0</v>
      </c>
      <c r="S93" s="24" t="s">
        <v>180</v>
      </c>
      <c r="U93" s="5"/>
    </row>
    <row r="94" spans="1:21" ht="75" x14ac:dyDescent="0.3">
      <c r="A94" s="33" t="s">
        <v>185</v>
      </c>
      <c r="B94" s="68" t="s">
        <v>40</v>
      </c>
      <c r="C94" s="70" t="s">
        <v>35</v>
      </c>
      <c r="D94" s="52">
        <f>D96</f>
        <v>290159</v>
      </c>
      <c r="E94" s="52">
        <f>E96</f>
        <v>0</v>
      </c>
      <c r="F94" s="52">
        <f t="shared" si="52"/>
        <v>290159</v>
      </c>
      <c r="G94" s="55">
        <f>G96</f>
        <v>0</v>
      </c>
      <c r="H94" s="54">
        <f t="shared" si="63"/>
        <v>290159</v>
      </c>
      <c r="I94" s="52">
        <f t="shared" ref="I94:N94" si="66">I96</f>
        <v>346343.1</v>
      </c>
      <c r="J94" s="52">
        <f>J96</f>
        <v>0</v>
      </c>
      <c r="K94" s="52">
        <f t="shared" si="54"/>
        <v>346343.1</v>
      </c>
      <c r="L94" s="55">
        <f>L96</f>
        <v>0</v>
      </c>
      <c r="M94" s="54">
        <f t="shared" si="64"/>
        <v>346343.1</v>
      </c>
      <c r="N94" s="52">
        <f t="shared" si="66"/>
        <v>0</v>
      </c>
      <c r="O94" s="52">
        <f>O96</f>
        <v>0</v>
      </c>
      <c r="P94" s="52">
        <f t="shared" si="56"/>
        <v>0</v>
      </c>
      <c r="Q94" s="55">
        <f>Q96</f>
        <v>0</v>
      </c>
      <c r="R94" s="54">
        <f t="shared" si="65"/>
        <v>0</v>
      </c>
      <c r="S94" s="24"/>
      <c r="U94" s="5"/>
    </row>
    <row r="95" spans="1:21" x14ac:dyDescent="0.3">
      <c r="A95" s="33"/>
      <c r="B95" s="68" t="s">
        <v>5</v>
      </c>
      <c r="C95" s="70"/>
      <c r="D95" s="52"/>
      <c r="E95" s="52"/>
      <c r="F95" s="52"/>
      <c r="G95" s="55"/>
      <c r="H95" s="54"/>
      <c r="I95" s="52"/>
      <c r="J95" s="52"/>
      <c r="K95" s="52"/>
      <c r="L95" s="55"/>
      <c r="M95" s="54"/>
      <c r="N95" s="52"/>
      <c r="O95" s="52"/>
      <c r="P95" s="52"/>
      <c r="Q95" s="55"/>
      <c r="R95" s="54"/>
      <c r="S95" s="24"/>
      <c r="U95" s="5"/>
    </row>
    <row r="96" spans="1:21" ht="37.5" x14ac:dyDescent="0.3">
      <c r="A96" s="33"/>
      <c r="B96" s="68" t="s">
        <v>23</v>
      </c>
      <c r="C96" s="70"/>
      <c r="D96" s="52">
        <v>290159</v>
      </c>
      <c r="E96" s="52"/>
      <c r="F96" s="52">
        <f t="shared" si="52"/>
        <v>290159</v>
      </c>
      <c r="G96" s="55"/>
      <c r="H96" s="54">
        <f t="shared" ref="H96:H103" si="67">F96+G96</f>
        <v>290159</v>
      </c>
      <c r="I96" s="52">
        <v>346343.1</v>
      </c>
      <c r="J96" s="52"/>
      <c r="K96" s="52">
        <f t="shared" si="54"/>
        <v>346343.1</v>
      </c>
      <c r="L96" s="55"/>
      <c r="M96" s="54">
        <f t="shared" ref="M96:M103" si="68">K96+L96</f>
        <v>346343.1</v>
      </c>
      <c r="N96" s="52">
        <v>0</v>
      </c>
      <c r="O96" s="52"/>
      <c r="P96" s="52">
        <f t="shared" si="56"/>
        <v>0</v>
      </c>
      <c r="Q96" s="55"/>
      <c r="R96" s="54">
        <f t="shared" ref="R96:R103" si="69">P96+Q96</f>
        <v>0</v>
      </c>
      <c r="S96" s="24" t="s">
        <v>180</v>
      </c>
      <c r="U96" s="5"/>
    </row>
    <row r="97" spans="1:21" ht="56.25" x14ac:dyDescent="0.3">
      <c r="A97" s="33" t="s">
        <v>186</v>
      </c>
      <c r="B97" s="68" t="s">
        <v>238</v>
      </c>
      <c r="C97" s="70" t="s">
        <v>35</v>
      </c>
      <c r="D97" s="52"/>
      <c r="E97" s="52"/>
      <c r="F97" s="52"/>
      <c r="G97" s="55">
        <v>2092.9110000000001</v>
      </c>
      <c r="H97" s="54">
        <f t="shared" si="67"/>
        <v>2092.9110000000001</v>
      </c>
      <c r="I97" s="52"/>
      <c r="J97" s="52"/>
      <c r="K97" s="52"/>
      <c r="L97" s="55"/>
      <c r="M97" s="54">
        <f t="shared" si="68"/>
        <v>0</v>
      </c>
      <c r="N97" s="52"/>
      <c r="O97" s="52"/>
      <c r="P97" s="52"/>
      <c r="Q97" s="55"/>
      <c r="R97" s="54">
        <f t="shared" si="69"/>
        <v>0</v>
      </c>
      <c r="S97" s="31">
        <v>1710141220</v>
      </c>
      <c r="U97" s="5"/>
    </row>
    <row r="98" spans="1:21" x14ac:dyDescent="0.3">
      <c r="A98" s="33"/>
      <c r="B98" s="68" t="s">
        <v>21</v>
      </c>
      <c r="C98" s="68"/>
      <c r="D98" s="47">
        <f>D99+D100+D101</f>
        <v>424158.60000000003</v>
      </c>
      <c r="E98" s="47">
        <f>E99+E100+E101</f>
        <v>0</v>
      </c>
      <c r="F98" s="47">
        <f t="shared" si="52"/>
        <v>424158.60000000003</v>
      </c>
      <c r="G98" s="47">
        <f>G99+G100+G101+G102</f>
        <v>86590.12000000001</v>
      </c>
      <c r="H98" s="54">
        <f t="shared" si="67"/>
        <v>510748.72000000003</v>
      </c>
      <c r="I98" s="47">
        <f t="shared" ref="I98:N98" si="70">I99+I100+I101</f>
        <v>106350.39999999999</v>
      </c>
      <c r="J98" s="47">
        <f>J99+J100+J101</f>
        <v>0</v>
      </c>
      <c r="K98" s="47">
        <f t="shared" si="54"/>
        <v>106350.39999999999</v>
      </c>
      <c r="L98" s="47">
        <f>L99+L100+L101+L102</f>
        <v>4275.1469999999999</v>
      </c>
      <c r="M98" s="54">
        <f t="shared" si="68"/>
        <v>110625.54699999999</v>
      </c>
      <c r="N98" s="47">
        <f t="shared" si="70"/>
        <v>0</v>
      </c>
      <c r="O98" s="47">
        <f>O99+O100+O101</f>
        <v>0</v>
      </c>
      <c r="P98" s="47">
        <f t="shared" si="56"/>
        <v>0</v>
      </c>
      <c r="Q98" s="47">
        <f>Q99+Q100+Q101+Q102</f>
        <v>0</v>
      </c>
      <c r="R98" s="54">
        <f t="shared" si="69"/>
        <v>0</v>
      </c>
      <c r="S98" s="26"/>
      <c r="T98" s="19"/>
      <c r="U98" s="12"/>
    </row>
    <row r="99" spans="1:21" ht="56.25" x14ac:dyDescent="0.3">
      <c r="A99" s="33" t="s">
        <v>187</v>
      </c>
      <c r="B99" s="68" t="s">
        <v>50</v>
      </c>
      <c r="C99" s="70" t="s">
        <v>35</v>
      </c>
      <c r="D99" s="50">
        <v>21444.400000000001</v>
      </c>
      <c r="E99" s="50"/>
      <c r="F99" s="50">
        <f t="shared" si="52"/>
        <v>21444.400000000001</v>
      </c>
      <c r="G99" s="51"/>
      <c r="H99" s="53">
        <f t="shared" si="67"/>
        <v>21444.400000000001</v>
      </c>
      <c r="I99" s="50">
        <v>66350.399999999994</v>
      </c>
      <c r="J99" s="50"/>
      <c r="K99" s="50">
        <f t="shared" si="54"/>
        <v>66350.399999999994</v>
      </c>
      <c r="L99" s="51"/>
      <c r="M99" s="53">
        <f t="shared" si="68"/>
        <v>66350.399999999994</v>
      </c>
      <c r="N99" s="50">
        <v>0</v>
      </c>
      <c r="O99" s="50"/>
      <c r="P99" s="52">
        <f t="shared" si="56"/>
        <v>0</v>
      </c>
      <c r="Q99" s="51"/>
      <c r="R99" s="54">
        <f t="shared" si="69"/>
        <v>0</v>
      </c>
      <c r="S99" s="24" t="s">
        <v>60</v>
      </c>
      <c r="U99" s="5"/>
    </row>
    <row r="100" spans="1:21" ht="56.25" x14ac:dyDescent="0.3">
      <c r="A100" s="33" t="s">
        <v>188</v>
      </c>
      <c r="B100" s="65" t="s">
        <v>61</v>
      </c>
      <c r="C100" s="70" t="s">
        <v>62</v>
      </c>
      <c r="D100" s="50">
        <v>375837.5</v>
      </c>
      <c r="E100" s="50"/>
      <c r="F100" s="50">
        <f t="shared" si="52"/>
        <v>375837.5</v>
      </c>
      <c r="G100" s="51">
        <f>957.653+71972.467</f>
        <v>72930.12000000001</v>
      </c>
      <c r="H100" s="53">
        <f t="shared" si="67"/>
        <v>448767.62</v>
      </c>
      <c r="I100" s="50">
        <v>40000</v>
      </c>
      <c r="J100" s="50"/>
      <c r="K100" s="50">
        <f t="shared" si="54"/>
        <v>40000</v>
      </c>
      <c r="L100" s="51"/>
      <c r="M100" s="53">
        <f t="shared" si="68"/>
        <v>40000</v>
      </c>
      <c r="N100" s="50">
        <v>0</v>
      </c>
      <c r="O100" s="50"/>
      <c r="P100" s="52">
        <f t="shared" si="56"/>
        <v>0</v>
      </c>
      <c r="Q100" s="51"/>
      <c r="R100" s="54">
        <f t="shared" si="69"/>
        <v>0</v>
      </c>
      <c r="S100" s="24" t="s">
        <v>78</v>
      </c>
      <c r="U100" s="5"/>
    </row>
    <row r="101" spans="1:21" ht="56.25" x14ac:dyDescent="0.3">
      <c r="A101" s="33" t="s">
        <v>189</v>
      </c>
      <c r="B101" s="71" t="s">
        <v>63</v>
      </c>
      <c r="C101" s="68" t="s">
        <v>35</v>
      </c>
      <c r="D101" s="50">
        <v>26876.7</v>
      </c>
      <c r="E101" s="50"/>
      <c r="F101" s="50">
        <f t="shared" si="52"/>
        <v>26876.7</v>
      </c>
      <c r="G101" s="51"/>
      <c r="H101" s="53">
        <f t="shared" si="67"/>
        <v>26876.7</v>
      </c>
      <c r="I101" s="50">
        <v>0</v>
      </c>
      <c r="J101" s="50"/>
      <c r="K101" s="50">
        <f t="shared" si="54"/>
        <v>0</v>
      </c>
      <c r="L101" s="51">
        <v>4275.1469999999999</v>
      </c>
      <c r="M101" s="53">
        <f t="shared" si="68"/>
        <v>4275.1469999999999</v>
      </c>
      <c r="N101" s="52">
        <v>0</v>
      </c>
      <c r="O101" s="50"/>
      <c r="P101" s="52">
        <f t="shared" si="56"/>
        <v>0</v>
      </c>
      <c r="Q101" s="51"/>
      <c r="R101" s="54">
        <f t="shared" si="69"/>
        <v>0</v>
      </c>
      <c r="S101" s="24" t="s">
        <v>79</v>
      </c>
      <c r="U101" s="5"/>
    </row>
    <row r="102" spans="1:21" ht="56.25" x14ac:dyDescent="0.3">
      <c r="A102" s="33" t="s">
        <v>190</v>
      </c>
      <c r="B102" s="71" t="s">
        <v>244</v>
      </c>
      <c r="C102" s="68" t="s">
        <v>62</v>
      </c>
      <c r="D102" s="50"/>
      <c r="E102" s="50"/>
      <c r="F102" s="50"/>
      <c r="G102" s="51">
        <v>13660</v>
      </c>
      <c r="H102" s="53">
        <f t="shared" si="67"/>
        <v>13660</v>
      </c>
      <c r="I102" s="50"/>
      <c r="J102" s="50"/>
      <c r="K102" s="50"/>
      <c r="L102" s="51"/>
      <c r="M102" s="53">
        <f t="shared" si="68"/>
        <v>0</v>
      </c>
      <c r="N102" s="52"/>
      <c r="O102" s="50"/>
      <c r="P102" s="52"/>
      <c r="Q102" s="51"/>
      <c r="R102" s="54">
        <f t="shared" si="69"/>
        <v>0</v>
      </c>
      <c r="S102" s="31">
        <v>2010243460</v>
      </c>
      <c r="U102" s="5"/>
    </row>
    <row r="103" spans="1:21" x14ac:dyDescent="0.3">
      <c r="A103" s="33"/>
      <c r="B103" s="68" t="s">
        <v>4</v>
      </c>
      <c r="C103" s="68"/>
      <c r="D103" s="47">
        <f>D107+D108+D109+D110+D111+D115+D119+D123+D127+D131+D135+D139+D143+D147</f>
        <v>250040.2</v>
      </c>
      <c r="E103" s="47">
        <f>E107+E108+E109+E110+E111+E115+E119+E123+E127+E131+E135+E139+E143+E147</f>
        <v>0</v>
      </c>
      <c r="F103" s="47">
        <f t="shared" si="52"/>
        <v>250040.2</v>
      </c>
      <c r="G103" s="47">
        <f>G107+G108+G109+G110+G111+G115+G119+G123+G127+G131+G135+G139+G143+G147+G151+G152</f>
        <v>51009.46</v>
      </c>
      <c r="H103" s="54">
        <f t="shared" si="67"/>
        <v>301049.66000000003</v>
      </c>
      <c r="I103" s="47">
        <f t="shared" ref="I103:N103" si="71">I107+I108+I109+I110+I111+I115+I119+I123+I127+I131+I135+I139+I143+I147</f>
        <v>919502.1</v>
      </c>
      <c r="J103" s="47">
        <f>J107+J108+J109+J110+J111+J115+J119+J123+J127+J131+J135+J139+J143+J147</f>
        <v>-5289.8</v>
      </c>
      <c r="K103" s="47">
        <f t="shared" si="54"/>
        <v>914212.29999999993</v>
      </c>
      <c r="L103" s="47">
        <f>L107+L108+L109+L110+L111+L115+L119+L123+L127+L131+L135+L139+L143+L147+L151+L152</f>
        <v>0</v>
      </c>
      <c r="M103" s="54">
        <f t="shared" si="68"/>
        <v>914212.29999999993</v>
      </c>
      <c r="N103" s="47">
        <f t="shared" si="71"/>
        <v>1204454.1000000003</v>
      </c>
      <c r="O103" s="47">
        <f>O107+O108+O109+O110+O111+O115+O119+O123+O127+O131+O135+O139+O143+O147</f>
        <v>0</v>
      </c>
      <c r="P103" s="47">
        <f t="shared" si="56"/>
        <v>1204454.1000000003</v>
      </c>
      <c r="Q103" s="47">
        <f>Q107+Q108+Q109+Q110+Q111+Q115+Q119+Q123+Q127+Q131+Q135+Q139+Q143+Q147+Q151+Q152</f>
        <v>0</v>
      </c>
      <c r="R103" s="54">
        <f t="shared" si="69"/>
        <v>1204454.1000000003</v>
      </c>
      <c r="S103" s="26"/>
      <c r="T103" s="19"/>
      <c r="U103" s="12"/>
    </row>
    <row r="104" spans="1:21" x14ac:dyDescent="0.3">
      <c r="A104" s="33"/>
      <c r="B104" s="65" t="s">
        <v>5</v>
      </c>
      <c r="C104" s="68"/>
      <c r="D104" s="46"/>
      <c r="E104" s="46"/>
      <c r="F104" s="46"/>
      <c r="G104" s="46"/>
      <c r="H104" s="53"/>
      <c r="I104" s="46"/>
      <c r="J104" s="46"/>
      <c r="K104" s="46"/>
      <c r="L104" s="46"/>
      <c r="M104" s="53"/>
      <c r="N104" s="46"/>
      <c r="O104" s="46"/>
      <c r="P104" s="47"/>
      <c r="Q104" s="46"/>
      <c r="R104" s="54"/>
      <c r="S104" s="26"/>
      <c r="T104" s="19"/>
      <c r="U104" s="12"/>
    </row>
    <row r="105" spans="1:21" s="13" customFormat="1" hidden="1" x14ac:dyDescent="0.3">
      <c r="A105" s="10"/>
      <c r="B105" s="14" t="s">
        <v>6</v>
      </c>
      <c r="C105" s="15"/>
      <c r="D105" s="48">
        <f>D107+D108+D109+D110+D113+D117+D121+D125+D129+D133+D137+D141+D145+D149</f>
        <v>90065.5</v>
      </c>
      <c r="E105" s="48">
        <f>E107+E108+E109+E110+E113+E117+E121+E125+E129+E133+E137+E141+E145+E149</f>
        <v>0</v>
      </c>
      <c r="F105" s="48">
        <f t="shared" si="52"/>
        <v>90065.5</v>
      </c>
      <c r="G105" s="48">
        <f>G107+G108+G109+G110+G113+G117+G121+G125+G129+G133+G137+G141+G145+G149+G151+G152</f>
        <v>51009.46</v>
      </c>
      <c r="H105" s="48">
        <f t="shared" ref="H105:H111" si="72">F105+G105</f>
        <v>141074.96</v>
      </c>
      <c r="I105" s="48">
        <f t="shared" ref="I105:N105" si="73">I107+I108+I109+I110+I113+I117+I121+I125+I129+I133+I137+I141+I145+I149</f>
        <v>643565.29999999981</v>
      </c>
      <c r="J105" s="48">
        <f>J107+J108+J109+J110+J113+J117+J121+J125+J129+J133+J137+J141+J145+J149</f>
        <v>-5289.8</v>
      </c>
      <c r="K105" s="48">
        <f t="shared" si="54"/>
        <v>638275.49999999977</v>
      </c>
      <c r="L105" s="48">
        <f>L107+L108+L109+L110+L113+L117+L121+L125+L129+L133+L137+L141+L145+L149+L151+L152</f>
        <v>0</v>
      </c>
      <c r="M105" s="48">
        <f t="shared" ref="M105:M111" si="74">K105+L105</f>
        <v>638275.49999999977</v>
      </c>
      <c r="N105" s="48">
        <f t="shared" si="73"/>
        <v>79454.10000000002</v>
      </c>
      <c r="O105" s="48">
        <f>O107+O108+O109+O110+O113+O117+O121+O125+O129+O133+O137+O141+O145+O149</f>
        <v>0</v>
      </c>
      <c r="P105" s="49">
        <f t="shared" si="56"/>
        <v>79454.10000000002</v>
      </c>
      <c r="Q105" s="48">
        <f>Q107+Q108+Q109+Q110+Q113+Q117+Q121+Q125+Q129+Q133+Q137+Q141+Q145+Q149+Q151+Q152</f>
        <v>0</v>
      </c>
      <c r="R105" s="49">
        <f t="shared" ref="R105:R111" si="75">P105+Q105</f>
        <v>79454.10000000002</v>
      </c>
      <c r="S105" s="27"/>
      <c r="T105" s="19" t="s">
        <v>31</v>
      </c>
      <c r="U105" s="12"/>
    </row>
    <row r="106" spans="1:21" x14ac:dyDescent="0.3">
      <c r="A106" s="33"/>
      <c r="B106" s="68" t="s">
        <v>19</v>
      </c>
      <c r="C106" s="68"/>
      <c r="D106" s="46">
        <f>D114+D118+D122+D126+D130+D134+D138+D142+D146+D150</f>
        <v>159974.70000000001</v>
      </c>
      <c r="E106" s="46">
        <f>E114+E118+E122+E126+E130+E134+E138+E142+E146+E150</f>
        <v>0</v>
      </c>
      <c r="F106" s="46">
        <f>D106+E106</f>
        <v>159974.70000000001</v>
      </c>
      <c r="G106" s="46">
        <f>G114+G118+G122+G126+G130+G134+G138+G142+G146+G150</f>
        <v>0</v>
      </c>
      <c r="H106" s="53">
        <f>F106+G106</f>
        <v>159974.70000000001</v>
      </c>
      <c r="I106" s="46">
        <f t="shared" ref="I106:N106" si="76">I114+I118+I122+I126+I130+I134+I138+I142+I146+I150</f>
        <v>275936.80000000005</v>
      </c>
      <c r="J106" s="46">
        <f>J114+J118+J122+J126+J130+J134+J138+J142+J146+J150</f>
        <v>0</v>
      </c>
      <c r="K106" s="46">
        <f t="shared" si="54"/>
        <v>275936.80000000005</v>
      </c>
      <c r="L106" s="46">
        <f>L114+L118+L122+L126+L130+L134+L138+L142+L146+L150</f>
        <v>0</v>
      </c>
      <c r="M106" s="53">
        <f t="shared" si="74"/>
        <v>275936.80000000005</v>
      </c>
      <c r="N106" s="46">
        <f t="shared" si="76"/>
        <v>1125000.0000000002</v>
      </c>
      <c r="O106" s="46">
        <f>O114+O118+O122+O126+O130+O134+O138+O142+O146+O150</f>
        <v>0</v>
      </c>
      <c r="P106" s="47">
        <f t="shared" si="56"/>
        <v>1125000.0000000002</v>
      </c>
      <c r="Q106" s="46">
        <f>Q114+Q118+Q122+Q126+Q130+Q134+Q138+Q142+Q146+Q150</f>
        <v>0</v>
      </c>
      <c r="R106" s="54">
        <f t="shared" si="75"/>
        <v>1125000.0000000002</v>
      </c>
      <c r="S106" s="26"/>
      <c r="T106" s="19"/>
      <c r="U106" s="12"/>
    </row>
    <row r="107" spans="1:21" ht="56.25" x14ac:dyDescent="0.3">
      <c r="A107" s="33" t="s">
        <v>191</v>
      </c>
      <c r="B107" s="68" t="s">
        <v>64</v>
      </c>
      <c r="C107" s="70" t="s">
        <v>62</v>
      </c>
      <c r="D107" s="50">
        <v>7202.2</v>
      </c>
      <c r="E107" s="50"/>
      <c r="F107" s="50">
        <f t="shared" si="52"/>
        <v>7202.2</v>
      </c>
      <c r="G107" s="51"/>
      <c r="H107" s="53">
        <f t="shared" si="72"/>
        <v>7202.2</v>
      </c>
      <c r="I107" s="50">
        <v>0</v>
      </c>
      <c r="J107" s="50"/>
      <c r="K107" s="50">
        <f t="shared" si="54"/>
        <v>0</v>
      </c>
      <c r="L107" s="51"/>
      <c r="M107" s="53">
        <f t="shared" si="74"/>
        <v>0</v>
      </c>
      <c r="N107" s="50">
        <v>0</v>
      </c>
      <c r="O107" s="50"/>
      <c r="P107" s="52">
        <f t="shared" si="56"/>
        <v>0</v>
      </c>
      <c r="Q107" s="51"/>
      <c r="R107" s="54">
        <f t="shared" si="75"/>
        <v>0</v>
      </c>
      <c r="S107" s="24" t="s">
        <v>80</v>
      </c>
      <c r="U107" s="5"/>
    </row>
    <row r="108" spans="1:21" ht="56.25" x14ac:dyDescent="0.3">
      <c r="A108" s="33" t="s">
        <v>192</v>
      </c>
      <c r="B108" s="68" t="s">
        <v>65</v>
      </c>
      <c r="C108" s="68" t="s">
        <v>62</v>
      </c>
      <c r="D108" s="50">
        <v>0</v>
      </c>
      <c r="E108" s="50"/>
      <c r="F108" s="50">
        <f t="shared" si="52"/>
        <v>0</v>
      </c>
      <c r="G108" s="51"/>
      <c r="H108" s="53">
        <f t="shared" si="72"/>
        <v>0</v>
      </c>
      <c r="I108" s="50">
        <v>9362.9</v>
      </c>
      <c r="J108" s="50"/>
      <c r="K108" s="50">
        <f t="shared" si="54"/>
        <v>9362.9</v>
      </c>
      <c r="L108" s="51"/>
      <c r="M108" s="53">
        <f t="shared" si="74"/>
        <v>9362.9</v>
      </c>
      <c r="N108" s="52">
        <v>0</v>
      </c>
      <c r="O108" s="50"/>
      <c r="P108" s="52">
        <f t="shared" si="56"/>
        <v>0</v>
      </c>
      <c r="Q108" s="51"/>
      <c r="R108" s="54">
        <f t="shared" si="75"/>
        <v>0</v>
      </c>
      <c r="S108" s="24" t="s">
        <v>81</v>
      </c>
      <c r="U108" s="5"/>
    </row>
    <row r="109" spans="1:21" ht="56.25" x14ac:dyDescent="0.3">
      <c r="A109" s="33" t="s">
        <v>193</v>
      </c>
      <c r="B109" s="68" t="s">
        <v>66</v>
      </c>
      <c r="C109" s="71" t="s">
        <v>62</v>
      </c>
      <c r="D109" s="50">
        <v>7202.2</v>
      </c>
      <c r="E109" s="50"/>
      <c r="F109" s="50">
        <f t="shared" si="52"/>
        <v>7202.2</v>
      </c>
      <c r="G109" s="51"/>
      <c r="H109" s="53">
        <f t="shared" si="72"/>
        <v>7202.2</v>
      </c>
      <c r="I109" s="50">
        <v>40000</v>
      </c>
      <c r="J109" s="50"/>
      <c r="K109" s="50">
        <f t="shared" si="54"/>
        <v>40000</v>
      </c>
      <c r="L109" s="51"/>
      <c r="M109" s="53">
        <f t="shared" si="74"/>
        <v>40000</v>
      </c>
      <c r="N109" s="52">
        <v>47321.2</v>
      </c>
      <c r="O109" s="50"/>
      <c r="P109" s="52">
        <f t="shared" si="56"/>
        <v>47321.2</v>
      </c>
      <c r="Q109" s="51"/>
      <c r="R109" s="54">
        <f t="shared" si="75"/>
        <v>47321.2</v>
      </c>
      <c r="S109" s="25" t="s">
        <v>82</v>
      </c>
      <c r="U109" s="5"/>
    </row>
    <row r="110" spans="1:21" ht="56.25" x14ac:dyDescent="0.3">
      <c r="A110" s="33" t="s">
        <v>194</v>
      </c>
      <c r="B110" s="68" t="s">
        <v>67</v>
      </c>
      <c r="C110" s="68" t="s">
        <v>62</v>
      </c>
      <c r="D110" s="50">
        <v>0</v>
      </c>
      <c r="E110" s="50"/>
      <c r="F110" s="50">
        <f t="shared" si="52"/>
        <v>0</v>
      </c>
      <c r="G110" s="51"/>
      <c r="H110" s="53">
        <f t="shared" si="72"/>
        <v>0</v>
      </c>
      <c r="I110" s="50">
        <v>14272.2</v>
      </c>
      <c r="J110" s="50">
        <v>-5289.8</v>
      </c>
      <c r="K110" s="50">
        <f t="shared" si="54"/>
        <v>8982.4000000000015</v>
      </c>
      <c r="L110" s="51"/>
      <c r="M110" s="53">
        <f t="shared" si="74"/>
        <v>8982.4000000000015</v>
      </c>
      <c r="N110" s="52">
        <v>0</v>
      </c>
      <c r="O110" s="50"/>
      <c r="P110" s="52">
        <f t="shared" si="56"/>
        <v>0</v>
      </c>
      <c r="Q110" s="51"/>
      <c r="R110" s="54">
        <f t="shared" si="75"/>
        <v>0</v>
      </c>
      <c r="S110" s="24" t="s">
        <v>83</v>
      </c>
      <c r="U110" s="5"/>
    </row>
    <row r="111" spans="1:21" ht="56.25" x14ac:dyDescent="0.3">
      <c r="A111" s="33" t="s">
        <v>195</v>
      </c>
      <c r="B111" s="68" t="s">
        <v>68</v>
      </c>
      <c r="C111" s="70" t="s">
        <v>62</v>
      </c>
      <c r="D111" s="50">
        <f>D113+D114</f>
        <v>70278.000000000015</v>
      </c>
      <c r="E111" s="50">
        <f>E113+E114</f>
        <v>0</v>
      </c>
      <c r="F111" s="50">
        <f t="shared" si="52"/>
        <v>70278.000000000015</v>
      </c>
      <c r="G111" s="51">
        <f>G113+G114</f>
        <v>33247.040000000001</v>
      </c>
      <c r="H111" s="53">
        <f t="shared" si="72"/>
        <v>103525.04000000001</v>
      </c>
      <c r="I111" s="50">
        <f t="shared" ref="I111:N111" si="77">I113+I114</f>
        <v>386640.1</v>
      </c>
      <c r="J111" s="50">
        <f>J113+J114</f>
        <v>0</v>
      </c>
      <c r="K111" s="50">
        <f t="shared" si="54"/>
        <v>386640.1</v>
      </c>
      <c r="L111" s="51">
        <f>L113+L114</f>
        <v>0</v>
      </c>
      <c r="M111" s="53">
        <f t="shared" si="74"/>
        <v>386640.1</v>
      </c>
      <c r="N111" s="50">
        <f t="shared" si="77"/>
        <v>1112029.8000000003</v>
      </c>
      <c r="O111" s="50">
        <f>O113+O114</f>
        <v>0</v>
      </c>
      <c r="P111" s="52">
        <f t="shared" si="56"/>
        <v>1112029.8000000003</v>
      </c>
      <c r="Q111" s="51">
        <f>Q113+Q114</f>
        <v>0</v>
      </c>
      <c r="R111" s="54">
        <f t="shared" si="75"/>
        <v>1112029.8000000003</v>
      </c>
      <c r="S111" s="24"/>
      <c r="U111" s="5"/>
    </row>
    <row r="112" spans="1:21" x14ac:dyDescent="0.3">
      <c r="A112" s="33"/>
      <c r="B112" s="68" t="s">
        <v>5</v>
      </c>
      <c r="C112" s="70"/>
      <c r="D112" s="50"/>
      <c r="E112" s="50"/>
      <c r="F112" s="50"/>
      <c r="G112" s="51"/>
      <c r="H112" s="53"/>
      <c r="I112" s="50"/>
      <c r="J112" s="50"/>
      <c r="K112" s="50"/>
      <c r="L112" s="51"/>
      <c r="M112" s="53"/>
      <c r="N112" s="52"/>
      <c r="O112" s="50"/>
      <c r="P112" s="52"/>
      <c r="Q112" s="51"/>
      <c r="R112" s="54"/>
      <c r="S112" s="24"/>
      <c r="U112" s="5"/>
    </row>
    <row r="113" spans="1:21" s="3" customFormat="1" hidden="1" x14ac:dyDescent="0.3">
      <c r="A113" s="1"/>
      <c r="B113" s="7" t="s">
        <v>6</v>
      </c>
      <c r="C113" s="8"/>
      <c r="D113" s="50">
        <v>25379.1</v>
      </c>
      <c r="E113" s="50"/>
      <c r="F113" s="50">
        <f t="shared" si="52"/>
        <v>25379.1</v>
      </c>
      <c r="G113" s="51">
        <v>33247.040000000001</v>
      </c>
      <c r="H113" s="50">
        <f t="shared" ref="H113:H115" si="78">F113+G113</f>
        <v>58626.14</v>
      </c>
      <c r="I113" s="50">
        <v>334725</v>
      </c>
      <c r="J113" s="50"/>
      <c r="K113" s="50">
        <f t="shared" si="54"/>
        <v>334725</v>
      </c>
      <c r="L113" s="51"/>
      <c r="M113" s="50">
        <f t="shared" ref="M113:M115" si="79">K113+L113</f>
        <v>334725</v>
      </c>
      <c r="N113" s="52">
        <v>32132.900000000023</v>
      </c>
      <c r="O113" s="50"/>
      <c r="P113" s="52">
        <f t="shared" si="56"/>
        <v>32132.900000000023</v>
      </c>
      <c r="Q113" s="51"/>
      <c r="R113" s="52">
        <f t="shared" ref="R113:R115" si="80">P113+Q113</f>
        <v>32132.900000000023</v>
      </c>
      <c r="S113" s="24" t="s">
        <v>84</v>
      </c>
      <c r="T113" s="18" t="s">
        <v>31</v>
      </c>
      <c r="U113" s="5"/>
    </row>
    <row r="114" spans="1:21" x14ac:dyDescent="0.3">
      <c r="A114" s="33"/>
      <c r="B114" s="68" t="s">
        <v>19</v>
      </c>
      <c r="C114" s="70"/>
      <c r="D114" s="50">
        <v>44898.900000000016</v>
      </c>
      <c r="E114" s="50"/>
      <c r="F114" s="50">
        <f t="shared" si="52"/>
        <v>44898.900000000016</v>
      </c>
      <c r="G114" s="51"/>
      <c r="H114" s="53">
        <f t="shared" si="78"/>
        <v>44898.900000000016</v>
      </c>
      <c r="I114" s="50">
        <v>51915.1</v>
      </c>
      <c r="J114" s="50"/>
      <c r="K114" s="50">
        <f t="shared" si="54"/>
        <v>51915.1</v>
      </c>
      <c r="L114" s="51"/>
      <c r="M114" s="53">
        <f t="shared" si="79"/>
        <v>51915.1</v>
      </c>
      <c r="N114" s="50">
        <v>1079896.9000000001</v>
      </c>
      <c r="O114" s="50"/>
      <c r="P114" s="52">
        <f t="shared" si="56"/>
        <v>1079896.9000000001</v>
      </c>
      <c r="Q114" s="51"/>
      <c r="R114" s="54">
        <f t="shared" si="80"/>
        <v>1079896.9000000001</v>
      </c>
      <c r="S114" s="24" t="s">
        <v>184</v>
      </c>
      <c r="U114" s="5"/>
    </row>
    <row r="115" spans="1:21" ht="56.25" x14ac:dyDescent="0.3">
      <c r="A115" s="33" t="s">
        <v>196</v>
      </c>
      <c r="B115" s="68" t="s">
        <v>69</v>
      </c>
      <c r="C115" s="70" t="s">
        <v>62</v>
      </c>
      <c r="D115" s="50">
        <f>D117+D118</f>
        <v>0</v>
      </c>
      <c r="E115" s="50">
        <f>E117+E118</f>
        <v>0</v>
      </c>
      <c r="F115" s="50">
        <f t="shared" si="52"/>
        <v>0</v>
      </c>
      <c r="G115" s="51">
        <f>G117+G118</f>
        <v>0</v>
      </c>
      <c r="H115" s="53">
        <f t="shared" si="78"/>
        <v>0</v>
      </c>
      <c r="I115" s="50">
        <f t="shared" ref="I115:N115" si="81">I117+I118</f>
        <v>34904.300000000003</v>
      </c>
      <c r="J115" s="50">
        <f>J117+J118</f>
        <v>0</v>
      </c>
      <c r="K115" s="50">
        <f t="shared" si="54"/>
        <v>34904.300000000003</v>
      </c>
      <c r="L115" s="51">
        <f>L117+L118</f>
        <v>0</v>
      </c>
      <c r="M115" s="53">
        <f t="shared" si="79"/>
        <v>34904.300000000003</v>
      </c>
      <c r="N115" s="50">
        <f t="shared" si="81"/>
        <v>0</v>
      </c>
      <c r="O115" s="50">
        <f>O117+O118</f>
        <v>0</v>
      </c>
      <c r="P115" s="52">
        <f t="shared" si="56"/>
        <v>0</v>
      </c>
      <c r="Q115" s="51">
        <f>Q117+Q118</f>
        <v>0</v>
      </c>
      <c r="R115" s="54">
        <f t="shared" si="80"/>
        <v>0</v>
      </c>
      <c r="S115" s="24"/>
      <c r="U115" s="5"/>
    </row>
    <row r="116" spans="1:21" x14ac:dyDescent="0.3">
      <c r="A116" s="33"/>
      <c r="B116" s="71" t="s">
        <v>5</v>
      </c>
      <c r="C116" s="70"/>
      <c r="D116" s="50"/>
      <c r="E116" s="50"/>
      <c r="F116" s="50"/>
      <c r="G116" s="51"/>
      <c r="H116" s="53"/>
      <c r="I116" s="50"/>
      <c r="J116" s="50"/>
      <c r="K116" s="50"/>
      <c r="L116" s="51"/>
      <c r="M116" s="53"/>
      <c r="N116" s="52"/>
      <c r="O116" s="50"/>
      <c r="P116" s="52"/>
      <c r="Q116" s="51"/>
      <c r="R116" s="54"/>
      <c r="S116" s="24"/>
      <c r="U116" s="5"/>
    </row>
    <row r="117" spans="1:21" s="3" customFormat="1" hidden="1" x14ac:dyDescent="0.3">
      <c r="A117" s="1"/>
      <c r="B117" s="30" t="s">
        <v>6</v>
      </c>
      <c r="C117" s="8"/>
      <c r="D117" s="50">
        <v>0</v>
      </c>
      <c r="E117" s="50"/>
      <c r="F117" s="50">
        <f t="shared" si="52"/>
        <v>0</v>
      </c>
      <c r="G117" s="51"/>
      <c r="H117" s="50">
        <f t="shared" ref="H117:H119" si="82">F117+G117</f>
        <v>0</v>
      </c>
      <c r="I117" s="50">
        <v>8726.1</v>
      </c>
      <c r="J117" s="50"/>
      <c r="K117" s="50">
        <f t="shared" si="54"/>
        <v>8726.1</v>
      </c>
      <c r="L117" s="51"/>
      <c r="M117" s="50">
        <f t="shared" ref="M117:M119" si="83">K117+L117</f>
        <v>8726.1</v>
      </c>
      <c r="N117" s="52">
        <v>0</v>
      </c>
      <c r="O117" s="50"/>
      <c r="P117" s="52">
        <f t="shared" si="56"/>
        <v>0</v>
      </c>
      <c r="Q117" s="51"/>
      <c r="R117" s="52">
        <f t="shared" ref="R117:R119" si="84">P117+Q117</f>
        <v>0</v>
      </c>
      <c r="S117" s="24" t="s">
        <v>85</v>
      </c>
      <c r="T117" s="18" t="s">
        <v>31</v>
      </c>
      <c r="U117" s="5"/>
    </row>
    <row r="118" spans="1:21" x14ac:dyDescent="0.3">
      <c r="A118" s="33"/>
      <c r="B118" s="68" t="s">
        <v>19</v>
      </c>
      <c r="C118" s="70"/>
      <c r="D118" s="50">
        <v>0</v>
      </c>
      <c r="E118" s="50"/>
      <c r="F118" s="50">
        <f t="shared" si="52"/>
        <v>0</v>
      </c>
      <c r="G118" s="51"/>
      <c r="H118" s="53">
        <f t="shared" si="82"/>
        <v>0</v>
      </c>
      <c r="I118" s="50">
        <v>26178.2</v>
      </c>
      <c r="J118" s="50"/>
      <c r="K118" s="50">
        <f t="shared" si="54"/>
        <v>26178.2</v>
      </c>
      <c r="L118" s="51"/>
      <c r="M118" s="53">
        <f t="shared" si="83"/>
        <v>26178.2</v>
      </c>
      <c r="N118" s="50">
        <v>0</v>
      </c>
      <c r="O118" s="50"/>
      <c r="P118" s="52">
        <f t="shared" si="56"/>
        <v>0</v>
      </c>
      <c r="Q118" s="51"/>
      <c r="R118" s="54">
        <f t="shared" si="84"/>
        <v>0</v>
      </c>
      <c r="S118" s="24" t="s">
        <v>184</v>
      </c>
      <c r="U118" s="5"/>
    </row>
    <row r="119" spans="1:21" ht="56.25" x14ac:dyDescent="0.3">
      <c r="A119" s="33" t="s">
        <v>197</v>
      </c>
      <c r="B119" s="68" t="s">
        <v>70</v>
      </c>
      <c r="C119" s="70" t="s">
        <v>62</v>
      </c>
      <c r="D119" s="50">
        <f>D121+D122</f>
        <v>8664.7000000000007</v>
      </c>
      <c r="E119" s="50">
        <f>E121+E122</f>
        <v>0</v>
      </c>
      <c r="F119" s="50">
        <f t="shared" si="52"/>
        <v>8664.7000000000007</v>
      </c>
      <c r="G119" s="51">
        <f>G121+G122</f>
        <v>0</v>
      </c>
      <c r="H119" s="53">
        <f t="shared" si="82"/>
        <v>8664.7000000000007</v>
      </c>
      <c r="I119" s="50">
        <f t="shared" ref="I119:N119" si="85">I121+I122</f>
        <v>68386.8</v>
      </c>
      <c r="J119" s="50">
        <f>J121+J122</f>
        <v>0</v>
      </c>
      <c r="K119" s="50">
        <f t="shared" si="54"/>
        <v>68386.8</v>
      </c>
      <c r="L119" s="51">
        <f>L121+L122</f>
        <v>0</v>
      </c>
      <c r="M119" s="53">
        <f t="shared" si="83"/>
        <v>68386.8</v>
      </c>
      <c r="N119" s="50">
        <f t="shared" si="85"/>
        <v>45103.100000000006</v>
      </c>
      <c r="O119" s="50">
        <f>O121+O122</f>
        <v>0</v>
      </c>
      <c r="P119" s="52">
        <f t="shared" si="56"/>
        <v>45103.100000000006</v>
      </c>
      <c r="Q119" s="51">
        <f>Q121+Q122</f>
        <v>0</v>
      </c>
      <c r="R119" s="54">
        <f t="shared" si="84"/>
        <v>45103.100000000006</v>
      </c>
      <c r="S119" s="24"/>
      <c r="U119" s="5"/>
    </row>
    <row r="120" spans="1:21" x14ac:dyDescent="0.3">
      <c r="A120" s="33"/>
      <c r="B120" s="71" t="s">
        <v>5</v>
      </c>
      <c r="C120" s="70"/>
      <c r="D120" s="50"/>
      <c r="E120" s="50"/>
      <c r="F120" s="50"/>
      <c r="G120" s="51"/>
      <c r="H120" s="53"/>
      <c r="I120" s="50"/>
      <c r="J120" s="50"/>
      <c r="K120" s="50"/>
      <c r="L120" s="51"/>
      <c r="M120" s="53"/>
      <c r="N120" s="52"/>
      <c r="O120" s="50"/>
      <c r="P120" s="52"/>
      <c r="Q120" s="51"/>
      <c r="R120" s="54"/>
      <c r="S120" s="24"/>
      <c r="U120" s="5"/>
    </row>
    <row r="121" spans="1:21" s="3" customFormat="1" hidden="1" x14ac:dyDescent="0.3">
      <c r="A121" s="1"/>
      <c r="B121" s="30" t="s">
        <v>6</v>
      </c>
      <c r="C121" s="8"/>
      <c r="D121" s="50">
        <v>2166.1999999999998</v>
      </c>
      <c r="E121" s="50"/>
      <c r="F121" s="50">
        <f t="shared" si="52"/>
        <v>2166.1999999999998</v>
      </c>
      <c r="G121" s="51"/>
      <c r="H121" s="50">
        <f t="shared" ref="H121:H123" si="86">F121+G121</f>
        <v>2166.1999999999998</v>
      </c>
      <c r="I121" s="50">
        <v>68386.8</v>
      </c>
      <c r="J121" s="50"/>
      <c r="K121" s="50">
        <f t="shared" si="54"/>
        <v>68386.8</v>
      </c>
      <c r="L121" s="51"/>
      <c r="M121" s="50">
        <f t="shared" ref="M121:M123" si="87">K121+L121</f>
        <v>68386.8</v>
      </c>
      <c r="N121" s="52">
        <v>0</v>
      </c>
      <c r="O121" s="50"/>
      <c r="P121" s="52">
        <f t="shared" si="56"/>
        <v>0</v>
      </c>
      <c r="Q121" s="51"/>
      <c r="R121" s="52">
        <f t="shared" ref="R121:R123" si="88">P121+Q121</f>
        <v>0</v>
      </c>
      <c r="S121" s="24" t="s">
        <v>183</v>
      </c>
      <c r="T121" s="18" t="s">
        <v>31</v>
      </c>
      <c r="U121" s="5"/>
    </row>
    <row r="122" spans="1:21" x14ac:dyDescent="0.3">
      <c r="A122" s="33"/>
      <c r="B122" s="68" t="s">
        <v>19</v>
      </c>
      <c r="C122" s="70"/>
      <c r="D122" s="50">
        <v>6498.5</v>
      </c>
      <c r="E122" s="50"/>
      <c r="F122" s="50">
        <f t="shared" si="52"/>
        <v>6498.5</v>
      </c>
      <c r="G122" s="51"/>
      <c r="H122" s="53">
        <f t="shared" si="86"/>
        <v>6498.5</v>
      </c>
      <c r="I122" s="50">
        <v>0</v>
      </c>
      <c r="J122" s="50"/>
      <c r="K122" s="50">
        <f t="shared" si="54"/>
        <v>0</v>
      </c>
      <c r="L122" s="51"/>
      <c r="M122" s="53">
        <f t="shared" si="87"/>
        <v>0</v>
      </c>
      <c r="N122" s="50">
        <v>45103.100000000006</v>
      </c>
      <c r="O122" s="50"/>
      <c r="P122" s="52">
        <f t="shared" si="56"/>
        <v>45103.100000000006</v>
      </c>
      <c r="Q122" s="51"/>
      <c r="R122" s="54">
        <f t="shared" si="88"/>
        <v>45103.100000000006</v>
      </c>
      <c r="S122" s="24" t="s">
        <v>184</v>
      </c>
      <c r="U122" s="5"/>
    </row>
    <row r="123" spans="1:21" ht="56.25" x14ac:dyDescent="0.3">
      <c r="A123" s="33" t="s">
        <v>198</v>
      </c>
      <c r="B123" s="68" t="s">
        <v>71</v>
      </c>
      <c r="C123" s="70" t="s">
        <v>62</v>
      </c>
      <c r="D123" s="50">
        <f>D125+D126</f>
        <v>8208.7000000000007</v>
      </c>
      <c r="E123" s="50">
        <f>E125+E126</f>
        <v>0</v>
      </c>
      <c r="F123" s="50">
        <f t="shared" si="52"/>
        <v>8208.7000000000007</v>
      </c>
      <c r="G123" s="51">
        <f>G125+G126</f>
        <v>0</v>
      </c>
      <c r="H123" s="53">
        <f t="shared" si="86"/>
        <v>8208.7000000000007</v>
      </c>
      <c r="I123" s="50">
        <f t="shared" ref="I123:N123" si="89">I125+I126</f>
        <v>102144.4</v>
      </c>
      <c r="J123" s="50">
        <f>J125+J126</f>
        <v>0</v>
      </c>
      <c r="K123" s="50">
        <f t="shared" si="54"/>
        <v>102144.4</v>
      </c>
      <c r="L123" s="51">
        <f>L125+L126</f>
        <v>0</v>
      </c>
      <c r="M123" s="53">
        <f t="shared" si="87"/>
        <v>102144.4</v>
      </c>
      <c r="N123" s="50">
        <f t="shared" si="89"/>
        <v>0</v>
      </c>
      <c r="O123" s="50">
        <f>O125+O126</f>
        <v>0</v>
      </c>
      <c r="P123" s="52">
        <f t="shared" si="56"/>
        <v>0</v>
      </c>
      <c r="Q123" s="51">
        <f>Q125+Q126</f>
        <v>0</v>
      </c>
      <c r="R123" s="54">
        <f t="shared" si="88"/>
        <v>0</v>
      </c>
      <c r="S123" s="24"/>
      <c r="U123" s="5"/>
    </row>
    <row r="124" spans="1:21" x14ac:dyDescent="0.3">
      <c r="A124" s="33"/>
      <c r="B124" s="71" t="s">
        <v>5</v>
      </c>
      <c r="C124" s="68"/>
      <c r="D124" s="50"/>
      <c r="E124" s="50"/>
      <c r="F124" s="50"/>
      <c r="G124" s="51"/>
      <c r="H124" s="53"/>
      <c r="I124" s="50"/>
      <c r="J124" s="50"/>
      <c r="K124" s="50"/>
      <c r="L124" s="51"/>
      <c r="M124" s="53"/>
      <c r="N124" s="52"/>
      <c r="O124" s="50"/>
      <c r="P124" s="52"/>
      <c r="Q124" s="51"/>
      <c r="R124" s="54"/>
      <c r="S124" s="24"/>
      <c r="U124" s="5"/>
    </row>
    <row r="125" spans="1:21" s="3" customFormat="1" hidden="1" x14ac:dyDescent="0.3">
      <c r="A125" s="1"/>
      <c r="B125" s="30" t="s">
        <v>6</v>
      </c>
      <c r="C125" s="2"/>
      <c r="D125" s="56">
        <v>2052.1999999999998</v>
      </c>
      <c r="E125" s="56"/>
      <c r="F125" s="56">
        <f t="shared" si="52"/>
        <v>2052.1999999999998</v>
      </c>
      <c r="G125" s="57"/>
      <c r="H125" s="56">
        <f t="shared" ref="H125:H127" si="90">F125+G125</f>
        <v>2052.1999999999998</v>
      </c>
      <c r="I125" s="56">
        <v>102144.4</v>
      </c>
      <c r="J125" s="56"/>
      <c r="K125" s="56">
        <f t="shared" si="54"/>
        <v>102144.4</v>
      </c>
      <c r="L125" s="57"/>
      <c r="M125" s="56">
        <f t="shared" ref="M125:M127" si="91">K125+L125</f>
        <v>102144.4</v>
      </c>
      <c r="N125" s="58">
        <v>0</v>
      </c>
      <c r="O125" s="56"/>
      <c r="P125" s="58">
        <f t="shared" si="56"/>
        <v>0</v>
      </c>
      <c r="Q125" s="57"/>
      <c r="R125" s="58">
        <f t="shared" ref="R125:R127" si="92">P125+Q125</f>
        <v>0</v>
      </c>
      <c r="S125" s="24" t="s">
        <v>182</v>
      </c>
      <c r="T125" s="18" t="s">
        <v>31</v>
      </c>
      <c r="U125" s="5"/>
    </row>
    <row r="126" spans="1:21" x14ac:dyDescent="0.3">
      <c r="A126" s="33"/>
      <c r="B126" s="68" t="s">
        <v>19</v>
      </c>
      <c r="C126" s="68"/>
      <c r="D126" s="50">
        <v>6156.5</v>
      </c>
      <c r="E126" s="50"/>
      <c r="F126" s="50">
        <f t="shared" si="52"/>
        <v>6156.5</v>
      </c>
      <c r="G126" s="51"/>
      <c r="H126" s="53">
        <f t="shared" si="90"/>
        <v>6156.5</v>
      </c>
      <c r="I126" s="50">
        <v>0</v>
      </c>
      <c r="J126" s="50"/>
      <c r="K126" s="50">
        <f t="shared" si="54"/>
        <v>0</v>
      </c>
      <c r="L126" s="51"/>
      <c r="M126" s="53">
        <f t="shared" si="91"/>
        <v>0</v>
      </c>
      <c r="N126" s="52">
        <v>0</v>
      </c>
      <c r="O126" s="50"/>
      <c r="P126" s="52">
        <f t="shared" si="56"/>
        <v>0</v>
      </c>
      <c r="Q126" s="51"/>
      <c r="R126" s="54">
        <f t="shared" si="92"/>
        <v>0</v>
      </c>
      <c r="S126" s="24" t="s">
        <v>184</v>
      </c>
      <c r="U126" s="5"/>
    </row>
    <row r="127" spans="1:21" ht="56.25" x14ac:dyDescent="0.3">
      <c r="A127" s="33" t="s">
        <v>199</v>
      </c>
      <c r="B127" s="68" t="s">
        <v>72</v>
      </c>
      <c r="C127" s="70" t="s">
        <v>62</v>
      </c>
      <c r="D127" s="50">
        <f>D129+D130</f>
        <v>52324.600000000006</v>
      </c>
      <c r="E127" s="50">
        <f>E129+E130</f>
        <v>0</v>
      </c>
      <c r="F127" s="50">
        <f t="shared" si="52"/>
        <v>52324.600000000006</v>
      </c>
      <c r="G127" s="51">
        <f>G129+G130</f>
        <v>0</v>
      </c>
      <c r="H127" s="53">
        <f t="shared" si="90"/>
        <v>52324.600000000006</v>
      </c>
      <c r="I127" s="50">
        <f t="shared" ref="I127:N127" si="93">I129+I130</f>
        <v>0</v>
      </c>
      <c r="J127" s="50">
        <f>J129+J130</f>
        <v>0</v>
      </c>
      <c r="K127" s="50">
        <f t="shared" si="54"/>
        <v>0</v>
      </c>
      <c r="L127" s="51">
        <f>L129+L130</f>
        <v>0</v>
      </c>
      <c r="M127" s="53">
        <f t="shared" si="91"/>
        <v>0</v>
      </c>
      <c r="N127" s="50">
        <f t="shared" si="93"/>
        <v>0</v>
      </c>
      <c r="O127" s="50">
        <f>O129+O130</f>
        <v>0</v>
      </c>
      <c r="P127" s="52">
        <f t="shared" si="56"/>
        <v>0</v>
      </c>
      <c r="Q127" s="51">
        <f>Q129+Q130</f>
        <v>0</v>
      </c>
      <c r="R127" s="54">
        <f t="shared" si="92"/>
        <v>0</v>
      </c>
      <c r="S127" s="24"/>
      <c r="U127" s="5"/>
    </row>
    <row r="128" spans="1:21" x14ac:dyDescent="0.3">
      <c r="A128" s="33"/>
      <c r="B128" s="68" t="s">
        <v>5</v>
      </c>
      <c r="C128" s="68"/>
      <c r="D128" s="50"/>
      <c r="E128" s="50"/>
      <c r="F128" s="50"/>
      <c r="G128" s="51"/>
      <c r="H128" s="53"/>
      <c r="I128" s="50"/>
      <c r="J128" s="50"/>
      <c r="K128" s="50"/>
      <c r="L128" s="51"/>
      <c r="M128" s="53"/>
      <c r="N128" s="52"/>
      <c r="O128" s="50"/>
      <c r="P128" s="52"/>
      <c r="Q128" s="51"/>
      <c r="R128" s="54"/>
      <c r="S128" s="24"/>
      <c r="U128" s="5"/>
    </row>
    <row r="129" spans="1:21" s="3" customFormat="1" hidden="1" x14ac:dyDescent="0.3">
      <c r="A129" s="1"/>
      <c r="B129" s="30" t="s">
        <v>6</v>
      </c>
      <c r="C129" s="2"/>
      <c r="D129" s="56">
        <v>22023.600000000002</v>
      </c>
      <c r="E129" s="56"/>
      <c r="F129" s="56">
        <f t="shared" si="52"/>
        <v>22023.600000000002</v>
      </c>
      <c r="G129" s="57"/>
      <c r="H129" s="56">
        <f t="shared" ref="H129:H131" si="94">F129+G129</f>
        <v>22023.600000000002</v>
      </c>
      <c r="I129" s="56">
        <v>0</v>
      </c>
      <c r="J129" s="56"/>
      <c r="K129" s="56">
        <f t="shared" si="54"/>
        <v>0</v>
      </c>
      <c r="L129" s="57"/>
      <c r="M129" s="56">
        <f t="shared" ref="M129:M131" si="95">K129+L129</f>
        <v>0</v>
      </c>
      <c r="N129" s="58">
        <v>0</v>
      </c>
      <c r="O129" s="56"/>
      <c r="P129" s="58">
        <f t="shared" si="56"/>
        <v>0</v>
      </c>
      <c r="Q129" s="57"/>
      <c r="R129" s="58">
        <f t="shared" ref="R129:R131" si="96">P129+Q129</f>
        <v>0</v>
      </c>
      <c r="S129" s="25" t="s">
        <v>86</v>
      </c>
      <c r="T129" s="18" t="s">
        <v>31</v>
      </c>
      <c r="U129" s="5"/>
    </row>
    <row r="130" spans="1:21" x14ac:dyDescent="0.3">
      <c r="A130" s="33"/>
      <c r="B130" s="68" t="s">
        <v>19</v>
      </c>
      <c r="C130" s="68"/>
      <c r="D130" s="50">
        <v>30301</v>
      </c>
      <c r="E130" s="50"/>
      <c r="F130" s="50">
        <f t="shared" si="52"/>
        <v>30301</v>
      </c>
      <c r="G130" s="51"/>
      <c r="H130" s="53">
        <f t="shared" si="94"/>
        <v>30301</v>
      </c>
      <c r="I130" s="50">
        <v>0</v>
      </c>
      <c r="J130" s="50"/>
      <c r="K130" s="50">
        <f t="shared" si="54"/>
        <v>0</v>
      </c>
      <c r="L130" s="51"/>
      <c r="M130" s="53">
        <f t="shared" si="95"/>
        <v>0</v>
      </c>
      <c r="N130" s="52">
        <v>0</v>
      </c>
      <c r="O130" s="50"/>
      <c r="P130" s="52">
        <f t="shared" si="56"/>
        <v>0</v>
      </c>
      <c r="Q130" s="51"/>
      <c r="R130" s="54">
        <f t="shared" si="96"/>
        <v>0</v>
      </c>
      <c r="S130" s="24" t="s">
        <v>184</v>
      </c>
      <c r="U130" s="5"/>
    </row>
    <row r="131" spans="1:21" ht="56.25" x14ac:dyDescent="0.3">
      <c r="A131" s="33" t="s">
        <v>200</v>
      </c>
      <c r="B131" s="68" t="s">
        <v>73</v>
      </c>
      <c r="C131" s="70" t="s">
        <v>62</v>
      </c>
      <c r="D131" s="50">
        <f>D133+D134</f>
        <v>0</v>
      </c>
      <c r="E131" s="50">
        <f>E133+E134</f>
        <v>0</v>
      </c>
      <c r="F131" s="50">
        <f t="shared" si="52"/>
        <v>0</v>
      </c>
      <c r="G131" s="51">
        <f>G133+G134</f>
        <v>0</v>
      </c>
      <c r="H131" s="53">
        <f t="shared" si="94"/>
        <v>0</v>
      </c>
      <c r="I131" s="50">
        <f t="shared" ref="I131:N131" si="97">I133+I134</f>
        <v>39418.600000000006</v>
      </c>
      <c r="J131" s="50">
        <f>J133+J134</f>
        <v>0</v>
      </c>
      <c r="K131" s="50">
        <f t="shared" si="54"/>
        <v>39418.600000000006</v>
      </c>
      <c r="L131" s="51">
        <f>L133+L134</f>
        <v>0</v>
      </c>
      <c r="M131" s="53">
        <f t="shared" si="95"/>
        <v>39418.600000000006</v>
      </c>
      <c r="N131" s="50">
        <f t="shared" si="97"/>
        <v>0</v>
      </c>
      <c r="O131" s="50">
        <f>O133+O134</f>
        <v>0</v>
      </c>
      <c r="P131" s="52">
        <f t="shared" si="56"/>
        <v>0</v>
      </c>
      <c r="Q131" s="51">
        <f>Q133+Q134</f>
        <v>0</v>
      </c>
      <c r="R131" s="54">
        <f t="shared" si="96"/>
        <v>0</v>
      </c>
      <c r="S131" s="24"/>
      <c r="U131" s="5"/>
    </row>
    <row r="132" spans="1:21" x14ac:dyDescent="0.3">
      <c r="A132" s="33"/>
      <c r="B132" s="68" t="s">
        <v>5</v>
      </c>
      <c r="C132" s="70"/>
      <c r="D132" s="50"/>
      <c r="E132" s="50"/>
      <c r="F132" s="50"/>
      <c r="G132" s="51"/>
      <c r="H132" s="53"/>
      <c r="I132" s="50"/>
      <c r="J132" s="50"/>
      <c r="K132" s="50"/>
      <c r="L132" s="51"/>
      <c r="M132" s="53"/>
      <c r="N132" s="50"/>
      <c r="O132" s="50"/>
      <c r="P132" s="52"/>
      <c r="Q132" s="51"/>
      <c r="R132" s="54"/>
      <c r="S132" s="24"/>
      <c r="U132" s="5"/>
    </row>
    <row r="133" spans="1:21" s="3" customFormat="1" hidden="1" x14ac:dyDescent="0.3">
      <c r="A133" s="1"/>
      <c r="B133" s="30" t="s">
        <v>6</v>
      </c>
      <c r="C133" s="6"/>
      <c r="D133" s="50">
        <v>0</v>
      </c>
      <c r="E133" s="50"/>
      <c r="F133" s="50">
        <f t="shared" si="52"/>
        <v>0</v>
      </c>
      <c r="G133" s="51"/>
      <c r="H133" s="50">
        <f t="shared" ref="H133:H135" si="98">F133+G133</f>
        <v>0</v>
      </c>
      <c r="I133" s="50">
        <v>9854.7000000000007</v>
      </c>
      <c r="J133" s="50"/>
      <c r="K133" s="50">
        <f t="shared" si="54"/>
        <v>9854.7000000000007</v>
      </c>
      <c r="L133" s="51"/>
      <c r="M133" s="50">
        <f t="shared" ref="M133:M135" si="99">K133+L133</f>
        <v>9854.7000000000007</v>
      </c>
      <c r="N133" s="52">
        <v>0</v>
      </c>
      <c r="O133" s="50"/>
      <c r="P133" s="52">
        <f t="shared" si="56"/>
        <v>0</v>
      </c>
      <c r="Q133" s="51"/>
      <c r="R133" s="52">
        <f t="shared" ref="R133:R135" si="100">P133+Q133</f>
        <v>0</v>
      </c>
      <c r="S133" s="24" t="s">
        <v>87</v>
      </c>
      <c r="T133" s="18" t="s">
        <v>31</v>
      </c>
      <c r="U133" s="5"/>
    </row>
    <row r="134" spans="1:21" x14ac:dyDescent="0.3">
      <c r="A134" s="33"/>
      <c r="B134" s="68" t="s">
        <v>19</v>
      </c>
      <c r="C134" s="68"/>
      <c r="D134" s="50">
        <v>0</v>
      </c>
      <c r="E134" s="50"/>
      <c r="F134" s="50">
        <f t="shared" si="52"/>
        <v>0</v>
      </c>
      <c r="G134" s="51"/>
      <c r="H134" s="53">
        <f t="shared" si="98"/>
        <v>0</v>
      </c>
      <c r="I134" s="50">
        <v>29563.9</v>
      </c>
      <c r="J134" s="50"/>
      <c r="K134" s="50">
        <f t="shared" si="54"/>
        <v>29563.9</v>
      </c>
      <c r="L134" s="51"/>
      <c r="M134" s="53">
        <f t="shared" si="99"/>
        <v>29563.9</v>
      </c>
      <c r="N134" s="52">
        <v>0</v>
      </c>
      <c r="O134" s="50"/>
      <c r="P134" s="52">
        <f t="shared" si="56"/>
        <v>0</v>
      </c>
      <c r="Q134" s="51"/>
      <c r="R134" s="54">
        <f t="shared" si="100"/>
        <v>0</v>
      </c>
      <c r="S134" s="24" t="s">
        <v>184</v>
      </c>
      <c r="U134" s="5"/>
    </row>
    <row r="135" spans="1:21" ht="56.25" x14ac:dyDescent="0.3">
      <c r="A135" s="33" t="s">
        <v>201</v>
      </c>
      <c r="B135" s="68" t="s">
        <v>74</v>
      </c>
      <c r="C135" s="68" t="s">
        <v>62</v>
      </c>
      <c r="D135" s="50">
        <f>D137+D138</f>
        <v>9829.9</v>
      </c>
      <c r="E135" s="50">
        <f>E137+E138</f>
        <v>0</v>
      </c>
      <c r="F135" s="50">
        <f t="shared" si="52"/>
        <v>9829.9</v>
      </c>
      <c r="G135" s="51">
        <f>G137+G138</f>
        <v>0</v>
      </c>
      <c r="H135" s="53">
        <f t="shared" si="98"/>
        <v>9829.9</v>
      </c>
      <c r="I135" s="50">
        <f t="shared" ref="I135:N135" si="101">I137+I138</f>
        <v>22936.400000000001</v>
      </c>
      <c r="J135" s="50">
        <f>J137+J138</f>
        <v>0</v>
      </c>
      <c r="K135" s="50">
        <f t="shared" si="54"/>
        <v>22936.400000000001</v>
      </c>
      <c r="L135" s="51">
        <f>L137+L138</f>
        <v>0</v>
      </c>
      <c r="M135" s="53">
        <f t="shared" si="99"/>
        <v>22936.400000000001</v>
      </c>
      <c r="N135" s="50">
        <f t="shared" si="101"/>
        <v>0</v>
      </c>
      <c r="O135" s="50">
        <f>O137+O138</f>
        <v>0</v>
      </c>
      <c r="P135" s="52">
        <f t="shared" si="56"/>
        <v>0</v>
      </c>
      <c r="Q135" s="51">
        <f>Q137+Q138</f>
        <v>0</v>
      </c>
      <c r="R135" s="54">
        <f t="shared" si="100"/>
        <v>0</v>
      </c>
      <c r="S135" s="24"/>
      <c r="U135" s="5"/>
    </row>
    <row r="136" spans="1:21" x14ac:dyDescent="0.3">
      <c r="A136" s="33"/>
      <c r="B136" s="68" t="s">
        <v>5</v>
      </c>
      <c r="C136" s="70"/>
      <c r="D136" s="50"/>
      <c r="E136" s="50"/>
      <c r="F136" s="50"/>
      <c r="G136" s="51"/>
      <c r="H136" s="53"/>
      <c r="I136" s="50"/>
      <c r="J136" s="50"/>
      <c r="K136" s="50"/>
      <c r="L136" s="51"/>
      <c r="M136" s="53"/>
      <c r="N136" s="50"/>
      <c r="O136" s="50"/>
      <c r="P136" s="52"/>
      <c r="Q136" s="51"/>
      <c r="R136" s="54"/>
      <c r="S136" s="24"/>
      <c r="U136" s="5"/>
    </row>
    <row r="137" spans="1:21" s="3" customFormat="1" hidden="1" x14ac:dyDescent="0.3">
      <c r="A137" s="1"/>
      <c r="B137" s="30" t="s">
        <v>6</v>
      </c>
      <c r="C137" s="6"/>
      <c r="D137" s="50">
        <v>2457.5</v>
      </c>
      <c r="E137" s="50"/>
      <c r="F137" s="50">
        <f t="shared" si="52"/>
        <v>2457.5</v>
      </c>
      <c r="G137" s="51"/>
      <c r="H137" s="50">
        <f t="shared" ref="H137:H139" si="102">F137+G137</f>
        <v>2457.5</v>
      </c>
      <c r="I137" s="50">
        <v>5734.1</v>
      </c>
      <c r="J137" s="50"/>
      <c r="K137" s="50">
        <f t="shared" si="54"/>
        <v>5734.1</v>
      </c>
      <c r="L137" s="51"/>
      <c r="M137" s="50">
        <f t="shared" ref="M137:M139" si="103">K137+L137</f>
        <v>5734.1</v>
      </c>
      <c r="N137" s="52">
        <v>0</v>
      </c>
      <c r="O137" s="50"/>
      <c r="P137" s="52">
        <f t="shared" si="56"/>
        <v>0</v>
      </c>
      <c r="Q137" s="51"/>
      <c r="R137" s="52">
        <f t="shared" ref="R137:R139" si="104">P137+Q137</f>
        <v>0</v>
      </c>
      <c r="S137" s="24" t="s">
        <v>88</v>
      </c>
      <c r="T137" s="18" t="s">
        <v>31</v>
      </c>
      <c r="U137" s="5"/>
    </row>
    <row r="138" spans="1:21" x14ac:dyDescent="0.3">
      <c r="A138" s="33"/>
      <c r="B138" s="68" t="s">
        <v>19</v>
      </c>
      <c r="C138" s="68"/>
      <c r="D138" s="50">
        <v>7372.4</v>
      </c>
      <c r="E138" s="50"/>
      <c r="F138" s="50">
        <f t="shared" si="52"/>
        <v>7372.4</v>
      </c>
      <c r="G138" s="51"/>
      <c r="H138" s="53">
        <f t="shared" si="102"/>
        <v>7372.4</v>
      </c>
      <c r="I138" s="50">
        <v>17202.3</v>
      </c>
      <c r="J138" s="50"/>
      <c r="K138" s="50">
        <f t="shared" si="54"/>
        <v>17202.3</v>
      </c>
      <c r="L138" s="51"/>
      <c r="M138" s="53">
        <f t="shared" si="103"/>
        <v>17202.3</v>
      </c>
      <c r="N138" s="52">
        <v>0</v>
      </c>
      <c r="O138" s="50"/>
      <c r="P138" s="52">
        <f t="shared" si="56"/>
        <v>0</v>
      </c>
      <c r="Q138" s="51"/>
      <c r="R138" s="54">
        <f t="shared" si="104"/>
        <v>0</v>
      </c>
      <c r="S138" s="24" t="s">
        <v>184</v>
      </c>
      <c r="U138" s="5"/>
    </row>
    <row r="139" spans="1:21" ht="56.25" x14ac:dyDescent="0.3">
      <c r="A139" s="33" t="s">
        <v>202</v>
      </c>
      <c r="B139" s="68" t="s">
        <v>75</v>
      </c>
      <c r="C139" s="68" t="s">
        <v>62</v>
      </c>
      <c r="D139" s="50">
        <f>D141+D142</f>
        <v>9829.9</v>
      </c>
      <c r="E139" s="50">
        <f>E141+E142</f>
        <v>0</v>
      </c>
      <c r="F139" s="50">
        <f t="shared" si="52"/>
        <v>9829.9</v>
      </c>
      <c r="G139" s="51">
        <f>G141+G142</f>
        <v>0</v>
      </c>
      <c r="H139" s="53">
        <f t="shared" si="102"/>
        <v>9829.9</v>
      </c>
      <c r="I139" s="50">
        <f t="shared" ref="I139:N139" si="105">I141+I142</f>
        <v>22936.400000000001</v>
      </c>
      <c r="J139" s="50">
        <f>J141+J142</f>
        <v>0</v>
      </c>
      <c r="K139" s="50">
        <f t="shared" si="54"/>
        <v>22936.400000000001</v>
      </c>
      <c r="L139" s="51">
        <f>L141+L142</f>
        <v>0</v>
      </c>
      <c r="M139" s="53">
        <f t="shared" si="103"/>
        <v>22936.400000000001</v>
      </c>
      <c r="N139" s="50">
        <f t="shared" si="105"/>
        <v>0</v>
      </c>
      <c r="O139" s="50">
        <f>O141+O142</f>
        <v>0</v>
      </c>
      <c r="P139" s="52">
        <f t="shared" si="56"/>
        <v>0</v>
      </c>
      <c r="Q139" s="51">
        <f>Q141+Q142</f>
        <v>0</v>
      </c>
      <c r="R139" s="54">
        <f t="shared" si="104"/>
        <v>0</v>
      </c>
      <c r="S139" s="24"/>
      <c r="U139" s="5"/>
    </row>
    <row r="140" spans="1:21" x14ac:dyDescent="0.3">
      <c r="A140" s="33"/>
      <c r="B140" s="68" t="s">
        <v>5</v>
      </c>
      <c r="C140" s="70"/>
      <c r="D140" s="50"/>
      <c r="E140" s="50"/>
      <c r="F140" s="50"/>
      <c r="G140" s="51"/>
      <c r="H140" s="53"/>
      <c r="I140" s="50"/>
      <c r="J140" s="50"/>
      <c r="K140" s="50"/>
      <c r="L140" s="51"/>
      <c r="M140" s="53"/>
      <c r="N140" s="50"/>
      <c r="O140" s="50"/>
      <c r="P140" s="52"/>
      <c r="Q140" s="51"/>
      <c r="R140" s="54"/>
      <c r="S140" s="24"/>
      <c r="U140" s="5"/>
    </row>
    <row r="141" spans="1:21" s="3" customFormat="1" hidden="1" x14ac:dyDescent="0.3">
      <c r="A141" s="1"/>
      <c r="B141" s="30" t="s">
        <v>6</v>
      </c>
      <c r="C141" s="6"/>
      <c r="D141" s="50">
        <v>2457.5</v>
      </c>
      <c r="E141" s="50"/>
      <c r="F141" s="50">
        <f t="shared" si="52"/>
        <v>2457.5</v>
      </c>
      <c r="G141" s="51"/>
      <c r="H141" s="50">
        <f t="shared" ref="H141:H143" si="106">F141+G141</f>
        <v>2457.5</v>
      </c>
      <c r="I141" s="50">
        <v>5734.1</v>
      </c>
      <c r="J141" s="50"/>
      <c r="K141" s="50">
        <f t="shared" si="54"/>
        <v>5734.1</v>
      </c>
      <c r="L141" s="51"/>
      <c r="M141" s="50">
        <f t="shared" ref="M141:M143" si="107">K141+L141</f>
        <v>5734.1</v>
      </c>
      <c r="N141" s="52">
        <v>0</v>
      </c>
      <c r="O141" s="50"/>
      <c r="P141" s="52">
        <f t="shared" si="56"/>
        <v>0</v>
      </c>
      <c r="Q141" s="51"/>
      <c r="R141" s="52">
        <f t="shared" ref="R141:R143" si="108">P141+Q141</f>
        <v>0</v>
      </c>
      <c r="S141" s="24" t="s">
        <v>89</v>
      </c>
      <c r="T141" s="18" t="s">
        <v>31</v>
      </c>
      <c r="U141" s="5"/>
    </row>
    <row r="142" spans="1:21" x14ac:dyDescent="0.3">
      <c r="A142" s="33"/>
      <c r="B142" s="68" t="s">
        <v>19</v>
      </c>
      <c r="C142" s="68"/>
      <c r="D142" s="50">
        <v>7372.4</v>
      </c>
      <c r="E142" s="50"/>
      <c r="F142" s="50">
        <f t="shared" si="52"/>
        <v>7372.4</v>
      </c>
      <c r="G142" s="51"/>
      <c r="H142" s="53">
        <f t="shared" si="106"/>
        <v>7372.4</v>
      </c>
      <c r="I142" s="50">
        <v>17202.3</v>
      </c>
      <c r="J142" s="50"/>
      <c r="K142" s="50">
        <f t="shared" si="54"/>
        <v>17202.3</v>
      </c>
      <c r="L142" s="51"/>
      <c r="M142" s="53">
        <f t="shared" si="107"/>
        <v>17202.3</v>
      </c>
      <c r="N142" s="52">
        <v>0</v>
      </c>
      <c r="O142" s="50"/>
      <c r="P142" s="52">
        <f t="shared" si="56"/>
        <v>0</v>
      </c>
      <c r="Q142" s="51"/>
      <c r="R142" s="54">
        <f t="shared" si="108"/>
        <v>0</v>
      </c>
      <c r="S142" s="24" t="s">
        <v>184</v>
      </c>
      <c r="U142" s="5"/>
    </row>
    <row r="143" spans="1:21" ht="56.25" x14ac:dyDescent="0.3">
      <c r="A143" s="33" t="s">
        <v>203</v>
      </c>
      <c r="B143" s="68" t="s">
        <v>76</v>
      </c>
      <c r="C143" s="68" t="s">
        <v>62</v>
      </c>
      <c r="D143" s="50">
        <f>D145+D146</f>
        <v>51000</v>
      </c>
      <c r="E143" s="50">
        <f>E145+E146</f>
        <v>0</v>
      </c>
      <c r="F143" s="50">
        <f t="shared" si="52"/>
        <v>51000</v>
      </c>
      <c r="G143" s="51">
        <f>G145+G146</f>
        <v>0</v>
      </c>
      <c r="H143" s="53">
        <f t="shared" si="106"/>
        <v>51000</v>
      </c>
      <c r="I143" s="50">
        <f t="shared" ref="I143:N143" si="109">I145+I146</f>
        <v>119000</v>
      </c>
      <c r="J143" s="50">
        <f>J145+J146</f>
        <v>0</v>
      </c>
      <c r="K143" s="50">
        <f t="shared" si="54"/>
        <v>119000</v>
      </c>
      <c r="L143" s="51">
        <f>L145+L146</f>
        <v>0</v>
      </c>
      <c r="M143" s="53">
        <f t="shared" si="107"/>
        <v>119000</v>
      </c>
      <c r="N143" s="50">
        <f t="shared" si="109"/>
        <v>0</v>
      </c>
      <c r="O143" s="50">
        <f>O145+O146</f>
        <v>0</v>
      </c>
      <c r="P143" s="52">
        <f t="shared" si="56"/>
        <v>0</v>
      </c>
      <c r="Q143" s="51">
        <f>Q145+Q146</f>
        <v>0</v>
      </c>
      <c r="R143" s="54">
        <f t="shared" si="108"/>
        <v>0</v>
      </c>
      <c r="S143" s="24"/>
      <c r="U143" s="5"/>
    </row>
    <row r="144" spans="1:21" x14ac:dyDescent="0.3">
      <c r="A144" s="33"/>
      <c r="B144" s="68" t="s">
        <v>5</v>
      </c>
      <c r="C144" s="68"/>
      <c r="D144" s="50"/>
      <c r="E144" s="50"/>
      <c r="F144" s="50"/>
      <c r="G144" s="51"/>
      <c r="H144" s="53"/>
      <c r="I144" s="50"/>
      <c r="J144" s="50"/>
      <c r="K144" s="50"/>
      <c r="L144" s="51"/>
      <c r="M144" s="53"/>
      <c r="N144" s="50"/>
      <c r="O144" s="50"/>
      <c r="P144" s="52"/>
      <c r="Q144" s="51"/>
      <c r="R144" s="54"/>
      <c r="S144" s="24"/>
      <c r="U144" s="5"/>
    </row>
    <row r="145" spans="1:21" s="3" customFormat="1" hidden="1" x14ac:dyDescent="0.3">
      <c r="A145" s="1"/>
      <c r="B145" s="30" t="s">
        <v>6</v>
      </c>
      <c r="C145" s="9"/>
      <c r="D145" s="50">
        <v>12750</v>
      </c>
      <c r="E145" s="50"/>
      <c r="F145" s="50">
        <f t="shared" si="52"/>
        <v>12750</v>
      </c>
      <c r="G145" s="51"/>
      <c r="H145" s="50">
        <f t="shared" ref="H145:H147" si="110">F145+G145</f>
        <v>12750</v>
      </c>
      <c r="I145" s="50">
        <v>29750</v>
      </c>
      <c r="J145" s="50"/>
      <c r="K145" s="50">
        <f t="shared" si="54"/>
        <v>29750</v>
      </c>
      <c r="L145" s="51"/>
      <c r="M145" s="50">
        <f t="shared" ref="M145:M147" si="111">K145+L145</f>
        <v>29750</v>
      </c>
      <c r="N145" s="50">
        <v>0</v>
      </c>
      <c r="O145" s="50"/>
      <c r="P145" s="52">
        <f t="shared" si="56"/>
        <v>0</v>
      </c>
      <c r="Q145" s="51"/>
      <c r="R145" s="52">
        <f t="shared" ref="R145:R147" si="112">P145+Q145</f>
        <v>0</v>
      </c>
      <c r="S145" s="24" t="s">
        <v>90</v>
      </c>
      <c r="T145" s="18" t="s">
        <v>31</v>
      </c>
      <c r="U145" s="5"/>
    </row>
    <row r="146" spans="1:21" x14ac:dyDescent="0.3">
      <c r="A146" s="33"/>
      <c r="B146" s="68" t="s">
        <v>19</v>
      </c>
      <c r="C146" s="68"/>
      <c r="D146" s="50">
        <v>38250</v>
      </c>
      <c r="E146" s="50"/>
      <c r="F146" s="50">
        <f t="shared" si="52"/>
        <v>38250</v>
      </c>
      <c r="G146" s="51"/>
      <c r="H146" s="53">
        <f t="shared" si="110"/>
        <v>38250</v>
      </c>
      <c r="I146" s="50">
        <v>89250</v>
      </c>
      <c r="J146" s="50"/>
      <c r="K146" s="50">
        <f t="shared" si="54"/>
        <v>89250</v>
      </c>
      <c r="L146" s="51"/>
      <c r="M146" s="53">
        <f t="shared" si="111"/>
        <v>89250</v>
      </c>
      <c r="N146" s="50">
        <v>0</v>
      </c>
      <c r="O146" s="50"/>
      <c r="P146" s="52">
        <f t="shared" si="56"/>
        <v>0</v>
      </c>
      <c r="Q146" s="51"/>
      <c r="R146" s="54">
        <f t="shared" si="112"/>
        <v>0</v>
      </c>
      <c r="S146" s="24" t="s">
        <v>184</v>
      </c>
      <c r="U146" s="5"/>
    </row>
    <row r="147" spans="1:21" ht="56.25" x14ac:dyDescent="0.3">
      <c r="A147" s="33" t="s">
        <v>204</v>
      </c>
      <c r="B147" s="68" t="s">
        <v>77</v>
      </c>
      <c r="C147" s="70" t="s">
        <v>62</v>
      </c>
      <c r="D147" s="50">
        <f>D149+D150</f>
        <v>25500</v>
      </c>
      <c r="E147" s="50">
        <f>E149+E150</f>
        <v>0</v>
      </c>
      <c r="F147" s="50">
        <f t="shared" si="52"/>
        <v>25500</v>
      </c>
      <c r="G147" s="51">
        <f>G149+G150</f>
        <v>0</v>
      </c>
      <c r="H147" s="53">
        <f t="shared" si="110"/>
        <v>25500</v>
      </c>
      <c r="I147" s="50">
        <f t="shared" ref="I147:N147" si="113">I149+I150</f>
        <v>59500</v>
      </c>
      <c r="J147" s="50">
        <f>J149+J150</f>
        <v>0</v>
      </c>
      <c r="K147" s="50">
        <f t="shared" si="54"/>
        <v>59500</v>
      </c>
      <c r="L147" s="51">
        <f>L149+L150</f>
        <v>0</v>
      </c>
      <c r="M147" s="53">
        <f t="shared" si="111"/>
        <v>59500</v>
      </c>
      <c r="N147" s="50">
        <f t="shared" si="113"/>
        <v>0</v>
      </c>
      <c r="O147" s="50">
        <f>O149+O150</f>
        <v>0</v>
      </c>
      <c r="P147" s="52">
        <f t="shared" si="56"/>
        <v>0</v>
      </c>
      <c r="Q147" s="51">
        <f>Q149+Q150</f>
        <v>0</v>
      </c>
      <c r="R147" s="54">
        <f t="shared" si="112"/>
        <v>0</v>
      </c>
      <c r="S147" s="24"/>
      <c r="U147" s="5"/>
    </row>
    <row r="148" spans="1:21" x14ac:dyDescent="0.3">
      <c r="A148" s="33"/>
      <c r="B148" s="68" t="s">
        <v>5</v>
      </c>
      <c r="C148" s="68"/>
      <c r="D148" s="50"/>
      <c r="E148" s="50"/>
      <c r="F148" s="50"/>
      <c r="G148" s="51"/>
      <c r="H148" s="53"/>
      <c r="I148" s="50"/>
      <c r="J148" s="50"/>
      <c r="K148" s="50"/>
      <c r="L148" s="51"/>
      <c r="M148" s="53"/>
      <c r="N148" s="50"/>
      <c r="O148" s="50"/>
      <c r="P148" s="52"/>
      <c r="Q148" s="51"/>
      <c r="R148" s="54"/>
      <c r="S148" s="24"/>
      <c r="U148" s="5"/>
    </row>
    <row r="149" spans="1:21" s="3" customFormat="1" hidden="1" x14ac:dyDescent="0.3">
      <c r="A149" s="1"/>
      <c r="B149" s="30" t="s">
        <v>6</v>
      </c>
      <c r="C149" s="7"/>
      <c r="D149" s="50">
        <v>6375</v>
      </c>
      <c r="E149" s="50"/>
      <c r="F149" s="50">
        <f t="shared" si="52"/>
        <v>6375</v>
      </c>
      <c r="G149" s="51"/>
      <c r="H149" s="50">
        <f t="shared" ref="H149:H153" si="114">F149+G149</f>
        <v>6375</v>
      </c>
      <c r="I149" s="50">
        <v>14875</v>
      </c>
      <c r="J149" s="50"/>
      <c r="K149" s="50">
        <f t="shared" si="54"/>
        <v>14875</v>
      </c>
      <c r="L149" s="51"/>
      <c r="M149" s="50">
        <f t="shared" ref="M149:M153" si="115">K149+L149</f>
        <v>14875</v>
      </c>
      <c r="N149" s="52">
        <v>0</v>
      </c>
      <c r="O149" s="50"/>
      <c r="P149" s="52">
        <f t="shared" si="56"/>
        <v>0</v>
      </c>
      <c r="Q149" s="51"/>
      <c r="R149" s="52">
        <f t="shared" ref="R149:R153" si="116">P149+Q149</f>
        <v>0</v>
      </c>
      <c r="S149" s="24" t="s">
        <v>91</v>
      </c>
      <c r="T149" s="18" t="s">
        <v>31</v>
      </c>
      <c r="U149" s="5"/>
    </row>
    <row r="150" spans="1:21" x14ac:dyDescent="0.3">
      <c r="A150" s="33"/>
      <c r="B150" s="68" t="s">
        <v>19</v>
      </c>
      <c r="C150" s="68"/>
      <c r="D150" s="50">
        <v>19125</v>
      </c>
      <c r="E150" s="50"/>
      <c r="F150" s="50">
        <f t="shared" si="52"/>
        <v>19125</v>
      </c>
      <c r="G150" s="51"/>
      <c r="H150" s="53">
        <f t="shared" si="114"/>
        <v>19125</v>
      </c>
      <c r="I150" s="50">
        <v>44625</v>
      </c>
      <c r="J150" s="50"/>
      <c r="K150" s="50">
        <f t="shared" si="54"/>
        <v>44625</v>
      </c>
      <c r="L150" s="51"/>
      <c r="M150" s="53">
        <f t="shared" si="115"/>
        <v>44625</v>
      </c>
      <c r="N150" s="52">
        <v>0</v>
      </c>
      <c r="O150" s="50"/>
      <c r="P150" s="52">
        <f t="shared" si="56"/>
        <v>0</v>
      </c>
      <c r="Q150" s="51"/>
      <c r="R150" s="54">
        <f t="shared" si="116"/>
        <v>0</v>
      </c>
      <c r="S150" s="24" t="s">
        <v>184</v>
      </c>
      <c r="U150" s="5"/>
    </row>
    <row r="151" spans="1:21" ht="56.25" x14ac:dyDescent="0.3">
      <c r="A151" s="33" t="s">
        <v>205</v>
      </c>
      <c r="B151" s="68" t="s">
        <v>245</v>
      </c>
      <c r="C151" s="68" t="s">
        <v>62</v>
      </c>
      <c r="D151" s="50"/>
      <c r="E151" s="50"/>
      <c r="F151" s="50"/>
      <c r="G151" s="51">
        <v>473.24599999999998</v>
      </c>
      <c r="H151" s="53">
        <f t="shared" si="114"/>
        <v>473.24599999999998</v>
      </c>
      <c r="I151" s="50"/>
      <c r="J151" s="50"/>
      <c r="K151" s="50"/>
      <c r="L151" s="51"/>
      <c r="M151" s="53">
        <f t="shared" si="115"/>
        <v>0</v>
      </c>
      <c r="N151" s="52"/>
      <c r="O151" s="50"/>
      <c r="P151" s="52"/>
      <c r="Q151" s="51"/>
      <c r="R151" s="54">
        <f t="shared" si="116"/>
        <v>0</v>
      </c>
      <c r="S151" s="24" t="s">
        <v>246</v>
      </c>
      <c r="U151" s="5"/>
    </row>
    <row r="152" spans="1:21" ht="56.25" x14ac:dyDescent="0.3">
      <c r="A152" s="33" t="s">
        <v>206</v>
      </c>
      <c r="B152" s="68" t="s">
        <v>252</v>
      </c>
      <c r="C152" s="68" t="s">
        <v>62</v>
      </c>
      <c r="D152" s="50"/>
      <c r="E152" s="50"/>
      <c r="F152" s="50"/>
      <c r="G152" s="51">
        <v>17289.173999999999</v>
      </c>
      <c r="H152" s="53">
        <f t="shared" si="114"/>
        <v>17289.173999999999</v>
      </c>
      <c r="I152" s="50"/>
      <c r="J152" s="50"/>
      <c r="K152" s="50"/>
      <c r="L152" s="51"/>
      <c r="M152" s="53">
        <f t="shared" si="115"/>
        <v>0</v>
      </c>
      <c r="N152" s="52"/>
      <c r="O152" s="50"/>
      <c r="P152" s="52"/>
      <c r="Q152" s="51"/>
      <c r="R152" s="54">
        <f t="shared" si="116"/>
        <v>0</v>
      </c>
      <c r="S152" s="31">
        <v>2010142580</v>
      </c>
      <c r="U152" s="5"/>
    </row>
    <row r="153" spans="1:21" x14ac:dyDescent="0.3">
      <c r="A153" s="33"/>
      <c r="B153" s="68" t="s">
        <v>92</v>
      </c>
      <c r="C153" s="68"/>
      <c r="D153" s="47">
        <f>D157+D158</f>
        <v>142743.1</v>
      </c>
      <c r="E153" s="47">
        <f>E157+E158</f>
        <v>0</v>
      </c>
      <c r="F153" s="47">
        <f t="shared" ref="F153:F203" si="117">D153+E153</f>
        <v>142743.1</v>
      </c>
      <c r="G153" s="47">
        <f>G157+G158</f>
        <v>0</v>
      </c>
      <c r="H153" s="54">
        <f t="shared" si="114"/>
        <v>142743.1</v>
      </c>
      <c r="I153" s="47">
        <f t="shared" ref="I153:N153" si="118">I157+I158</f>
        <v>71197.200000000012</v>
      </c>
      <c r="J153" s="47">
        <f>J157+J158</f>
        <v>0</v>
      </c>
      <c r="K153" s="47">
        <f t="shared" ref="K153:K203" si="119">I153+J153</f>
        <v>71197.200000000012</v>
      </c>
      <c r="L153" s="47">
        <f>L157+L158</f>
        <v>0</v>
      </c>
      <c r="M153" s="54">
        <f t="shared" si="115"/>
        <v>71197.200000000012</v>
      </c>
      <c r="N153" s="47">
        <f t="shared" si="118"/>
        <v>18552.5</v>
      </c>
      <c r="O153" s="47">
        <f>O157+O158</f>
        <v>0</v>
      </c>
      <c r="P153" s="47">
        <f t="shared" ref="P153:P203" si="120">N153+O153</f>
        <v>18552.5</v>
      </c>
      <c r="Q153" s="47">
        <f>Q157+Q158</f>
        <v>0</v>
      </c>
      <c r="R153" s="54">
        <f t="shared" si="116"/>
        <v>18552.5</v>
      </c>
      <c r="S153" s="26"/>
      <c r="T153" s="19"/>
      <c r="U153" s="12"/>
    </row>
    <row r="154" spans="1:21" x14ac:dyDescent="0.3">
      <c r="A154" s="33"/>
      <c r="B154" s="68" t="s">
        <v>5</v>
      </c>
      <c r="C154" s="68"/>
      <c r="D154" s="47"/>
      <c r="E154" s="47"/>
      <c r="F154" s="47"/>
      <c r="G154" s="47"/>
      <c r="H154" s="54"/>
      <c r="I154" s="47"/>
      <c r="J154" s="47"/>
      <c r="K154" s="47"/>
      <c r="L154" s="47"/>
      <c r="M154" s="54"/>
      <c r="N154" s="47"/>
      <c r="O154" s="47"/>
      <c r="P154" s="47"/>
      <c r="Q154" s="47"/>
      <c r="R154" s="54"/>
      <c r="S154" s="26"/>
      <c r="T154" s="19"/>
      <c r="U154" s="12"/>
    </row>
    <row r="155" spans="1:21" s="13" customFormat="1" hidden="1" x14ac:dyDescent="0.3">
      <c r="A155" s="10"/>
      <c r="B155" s="11" t="s">
        <v>6</v>
      </c>
      <c r="C155" s="38"/>
      <c r="D155" s="47">
        <f>D159</f>
        <v>37541.5</v>
      </c>
      <c r="E155" s="47">
        <f>E159</f>
        <v>0</v>
      </c>
      <c r="F155" s="47">
        <f t="shared" si="117"/>
        <v>37541.5</v>
      </c>
      <c r="G155" s="47">
        <f>G159</f>
        <v>0</v>
      </c>
      <c r="H155" s="47">
        <f t="shared" ref="H155:H157" si="121">F155+G155</f>
        <v>37541.5</v>
      </c>
      <c r="I155" s="47">
        <f t="shared" ref="I155:N155" si="122">I159</f>
        <v>18724.900000000001</v>
      </c>
      <c r="J155" s="47">
        <f>J159</f>
        <v>0</v>
      </c>
      <c r="K155" s="47">
        <f t="shared" si="119"/>
        <v>18724.900000000001</v>
      </c>
      <c r="L155" s="47">
        <f>L159</f>
        <v>0</v>
      </c>
      <c r="M155" s="47">
        <f t="shared" ref="M155:M157" si="123">K155+L155</f>
        <v>18724.900000000001</v>
      </c>
      <c r="N155" s="47">
        <f t="shared" si="122"/>
        <v>4879.3</v>
      </c>
      <c r="O155" s="47">
        <f>O159</f>
        <v>0</v>
      </c>
      <c r="P155" s="47">
        <f t="shared" si="120"/>
        <v>4879.3</v>
      </c>
      <c r="Q155" s="47">
        <f>Q159</f>
        <v>0</v>
      </c>
      <c r="R155" s="47">
        <f t="shared" ref="R155:R157" si="124">P155+Q155</f>
        <v>4879.3</v>
      </c>
      <c r="S155" s="26"/>
      <c r="T155" s="19" t="s">
        <v>31</v>
      </c>
      <c r="U155" s="12"/>
    </row>
    <row r="156" spans="1:21" x14ac:dyDescent="0.3">
      <c r="A156" s="33"/>
      <c r="B156" s="68" t="s">
        <v>27</v>
      </c>
      <c r="C156" s="68"/>
      <c r="D156" s="47">
        <f>D160</f>
        <v>105201.60000000001</v>
      </c>
      <c r="E156" s="47">
        <f>E160</f>
        <v>0</v>
      </c>
      <c r="F156" s="47">
        <f t="shared" si="117"/>
        <v>105201.60000000001</v>
      </c>
      <c r="G156" s="47">
        <f>G160</f>
        <v>0</v>
      </c>
      <c r="H156" s="54">
        <f t="shared" si="121"/>
        <v>105201.60000000001</v>
      </c>
      <c r="I156" s="47">
        <f t="shared" ref="I156:N156" si="125">I160</f>
        <v>52472.3</v>
      </c>
      <c r="J156" s="47">
        <f>J160</f>
        <v>0</v>
      </c>
      <c r="K156" s="47">
        <f t="shared" si="119"/>
        <v>52472.3</v>
      </c>
      <c r="L156" s="47">
        <f>L160</f>
        <v>0</v>
      </c>
      <c r="M156" s="54">
        <f t="shared" si="123"/>
        <v>52472.3</v>
      </c>
      <c r="N156" s="47">
        <f t="shared" si="125"/>
        <v>13673.2</v>
      </c>
      <c r="O156" s="47">
        <f>O160</f>
        <v>0</v>
      </c>
      <c r="P156" s="47">
        <f t="shared" si="120"/>
        <v>13673.2</v>
      </c>
      <c r="Q156" s="47">
        <f>Q160</f>
        <v>0</v>
      </c>
      <c r="R156" s="54">
        <f t="shared" si="124"/>
        <v>13673.2</v>
      </c>
      <c r="S156" s="26"/>
      <c r="T156" s="19"/>
      <c r="U156" s="12"/>
    </row>
    <row r="157" spans="1:21" ht="37.5" x14ac:dyDescent="0.3">
      <c r="A157" s="33" t="s">
        <v>207</v>
      </c>
      <c r="B157" s="68" t="s">
        <v>93</v>
      </c>
      <c r="C157" s="70" t="s">
        <v>94</v>
      </c>
      <c r="D157" s="52">
        <f>D159+D160</f>
        <v>142743.1</v>
      </c>
      <c r="E157" s="52">
        <f>E159+E160</f>
        <v>0</v>
      </c>
      <c r="F157" s="52">
        <f t="shared" si="117"/>
        <v>142743.1</v>
      </c>
      <c r="G157" s="55">
        <f>G159+G160</f>
        <v>0</v>
      </c>
      <c r="H157" s="54">
        <f t="shared" si="121"/>
        <v>142743.1</v>
      </c>
      <c r="I157" s="52">
        <f t="shared" ref="I157:N157" si="126">I159+I160</f>
        <v>71197.200000000012</v>
      </c>
      <c r="J157" s="52">
        <f>J159+J160</f>
        <v>0</v>
      </c>
      <c r="K157" s="52">
        <f t="shared" si="119"/>
        <v>71197.200000000012</v>
      </c>
      <c r="L157" s="55">
        <f>L159+L160</f>
        <v>0</v>
      </c>
      <c r="M157" s="54">
        <f t="shared" si="123"/>
        <v>71197.200000000012</v>
      </c>
      <c r="N157" s="52">
        <f t="shared" si="126"/>
        <v>18552.5</v>
      </c>
      <c r="O157" s="52">
        <f>O159+O160</f>
        <v>0</v>
      </c>
      <c r="P157" s="52">
        <f t="shared" si="120"/>
        <v>18552.5</v>
      </c>
      <c r="Q157" s="55">
        <f>Q159+Q160</f>
        <v>0</v>
      </c>
      <c r="R157" s="54">
        <f t="shared" si="124"/>
        <v>18552.5</v>
      </c>
      <c r="S157" s="24"/>
      <c r="U157" s="5"/>
    </row>
    <row r="158" spans="1:21" x14ac:dyDescent="0.3">
      <c r="A158" s="33"/>
      <c r="B158" s="68" t="s">
        <v>5</v>
      </c>
      <c r="C158" s="70"/>
      <c r="D158" s="52"/>
      <c r="E158" s="52"/>
      <c r="F158" s="52"/>
      <c r="G158" s="55"/>
      <c r="H158" s="54"/>
      <c r="I158" s="52"/>
      <c r="J158" s="52"/>
      <c r="K158" s="52"/>
      <c r="L158" s="55"/>
      <c r="M158" s="54"/>
      <c r="N158" s="52"/>
      <c r="O158" s="52"/>
      <c r="P158" s="52"/>
      <c r="Q158" s="55"/>
      <c r="R158" s="54"/>
      <c r="S158" s="24"/>
      <c r="U158" s="5"/>
    </row>
    <row r="159" spans="1:21" s="3" customFormat="1" hidden="1" x14ac:dyDescent="0.3">
      <c r="A159" s="1"/>
      <c r="B159" s="30" t="s">
        <v>6</v>
      </c>
      <c r="C159" s="4"/>
      <c r="D159" s="52">
        <v>37541.5</v>
      </c>
      <c r="E159" s="52"/>
      <c r="F159" s="52">
        <f t="shared" si="117"/>
        <v>37541.5</v>
      </c>
      <c r="G159" s="55"/>
      <c r="H159" s="52">
        <f t="shared" ref="H159:H163" si="127">F159+G159</f>
        <v>37541.5</v>
      </c>
      <c r="I159" s="52">
        <v>18724.900000000001</v>
      </c>
      <c r="J159" s="52"/>
      <c r="K159" s="52">
        <f t="shared" si="119"/>
        <v>18724.900000000001</v>
      </c>
      <c r="L159" s="55"/>
      <c r="M159" s="52">
        <f t="shared" ref="M159:M163" si="128">K159+L159</f>
        <v>18724.900000000001</v>
      </c>
      <c r="N159" s="52">
        <v>4879.3</v>
      </c>
      <c r="O159" s="52"/>
      <c r="P159" s="52">
        <f t="shared" si="120"/>
        <v>4879.3</v>
      </c>
      <c r="Q159" s="55"/>
      <c r="R159" s="52">
        <f t="shared" ref="R159:R163" si="129">P159+Q159</f>
        <v>4879.3</v>
      </c>
      <c r="S159" s="24" t="s">
        <v>95</v>
      </c>
      <c r="T159" s="18" t="s">
        <v>31</v>
      </c>
      <c r="U159" s="5"/>
    </row>
    <row r="160" spans="1:21" x14ac:dyDescent="0.3">
      <c r="A160" s="33"/>
      <c r="B160" s="68" t="s">
        <v>27</v>
      </c>
      <c r="C160" s="70"/>
      <c r="D160" s="52">
        <v>105201.60000000001</v>
      </c>
      <c r="E160" s="52"/>
      <c r="F160" s="52">
        <f t="shared" si="117"/>
        <v>105201.60000000001</v>
      </c>
      <c r="G160" s="55"/>
      <c r="H160" s="54">
        <f t="shared" si="127"/>
        <v>105201.60000000001</v>
      </c>
      <c r="I160" s="52">
        <v>52472.3</v>
      </c>
      <c r="J160" s="52"/>
      <c r="K160" s="52">
        <f t="shared" si="119"/>
        <v>52472.3</v>
      </c>
      <c r="L160" s="55"/>
      <c r="M160" s="54">
        <f t="shared" si="128"/>
        <v>52472.3</v>
      </c>
      <c r="N160" s="52">
        <v>13673.2</v>
      </c>
      <c r="O160" s="52"/>
      <c r="P160" s="52">
        <f t="shared" si="120"/>
        <v>13673.2</v>
      </c>
      <c r="Q160" s="55"/>
      <c r="R160" s="54">
        <f t="shared" si="129"/>
        <v>13673.2</v>
      </c>
      <c r="S160" s="24" t="s">
        <v>95</v>
      </c>
      <c r="U160" s="5"/>
    </row>
    <row r="161" spans="1:21" x14ac:dyDescent="0.3">
      <c r="A161" s="33"/>
      <c r="B161" s="68" t="s">
        <v>229</v>
      </c>
      <c r="C161" s="70"/>
      <c r="D161" s="47"/>
      <c r="E161" s="47"/>
      <c r="F161" s="47"/>
      <c r="G161" s="47">
        <f>G162</f>
        <v>91891.491999999998</v>
      </c>
      <c r="H161" s="54">
        <f t="shared" si="127"/>
        <v>91891.491999999998</v>
      </c>
      <c r="I161" s="47"/>
      <c r="J161" s="47"/>
      <c r="K161" s="47"/>
      <c r="L161" s="47">
        <f>L162</f>
        <v>0</v>
      </c>
      <c r="M161" s="54">
        <f t="shared" si="128"/>
        <v>0</v>
      </c>
      <c r="N161" s="47"/>
      <c r="O161" s="47"/>
      <c r="P161" s="47"/>
      <c r="Q161" s="47">
        <f>Q162</f>
        <v>0</v>
      </c>
      <c r="R161" s="54">
        <f t="shared" si="129"/>
        <v>0</v>
      </c>
      <c r="S161" s="26"/>
      <c r="T161" s="19"/>
      <c r="U161" s="12"/>
    </row>
    <row r="162" spans="1:21" ht="56.25" x14ac:dyDescent="0.3">
      <c r="A162" s="33" t="s">
        <v>208</v>
      </c>
      <c r="B162" s="68" t="s">
        <v>230</v>
      </c>
      <c r="C162" s="70" t="s">
        <v>35</v>
      </c>
      <c r="D162" s="52"/>
      <c r="E162" s="52"/>
      <c r="F162" s="52"/>
      <c r="G162" s="55">
        <f>3164.312+88727.18</f>
        <v>91891.491999999998</v>
      </c>
      <c r="H162" s="54">
        <f t="shared" si="127"/>
        <v>91891.491999999998</v>
      </c>
      <c r="I162" s="52"/>
      <c r="J162" s="52"/>
      <c r="K162" s="52"/>
      <c r="L162" s="55"/>
      <c r="M162" s="54">
        <f t="shared" si="128"/>
        <v>0</v>
      </c>
      <c r="N162" s="52"/>
      <c r="O162" s="52"/>
      <c r="P162" s="52"/>
      <c r="Q162" s="55"/>
      <c r="R162" s="54">
        <f t="shared" si="129"/>
        <v>0</v>
      </c>
      <c r="S162" s="31" t="s">
        <v>231</v>
      </c>
      <c r="U162" s="5"/>
    </row>
    <row r="163" spans="1:21" x14ac:dyDescent="0.3">
      <c r="A163" s="33"/>
      <c r="B163" s="68" t="s">
        <v>7</v>
      </c>
      <c r="C163" s="68"/>
      <c r="D163" s="47">
        <f>D167+D168+D172+D173</f>
        <v>332580.8</v>
      </c>
      <c r="E163" s="47">
        <f>E167+E168+E172+E173</f>
        <v>0</v>
      </c>
      <c r="F163" s="47">
        <f t="shared" si="117"/>
        <v>332580.8</v>
      </c>
      <c r="G163" s="47">
        <f>G167+G168+G172+G173+G174</f>
        <v>106617.02500000001</v>
      </c>
      <c r="H163" s="54">
        <f t="shared" si="127"/>
        <v>439197.82500000001</v>
      </c>
      <c r="I163" s="47">
        <f t="shared" ref="I163:N163" si="130">I167+I168+I172+I173</f>
        <v>133857.79999999999</v>
      </c>
      <c r="J163" s="47">
        <f>J167+J168+J172+J173</f>
        <v>0</v>
      </c>
      <c r="K163" s="47">
        <f t="shared" si="119"/>
        <v>133857.79999999999</v>
      </c>
      <c r="L163" s="47">
        <f>L167+L168+L172+L173+L174</f>
        <v>0</v>
      </c>
      <c r="M163" s="54">
        <f t="shared" si="128"/>
        <v>133857.79999999999</v>
      </c>
      <c r="N163" s="47">
        <f t="shared" si="130"/>
        <v>190073.7</v>
      </c>
      <c r="O163" s="47">
        <f>O167+O168+O172+O173</f>
        <v>0</v>
      </c>
      <c r="P163" s="47">
        <f t="shared" si="120"/>
        <v>190073.7</v>
      </c>
      <c r="Q163" s="47">
        <f>Q167+Q168+Q172+Q173+Q174</f>
        <v>0</v>
      </c>
      <c r="R163" s="54">
        <f t="shared" si="129"/>
        <v>190073.7</v>
      </c>
      <c r="S163" s="26"/>
      <c r="T163" s="19"/>
      <c r="U163" s="12"/>
    </row>
    <row r="164" spans="1:21" x14ac:dyDescent="0.3">
      <c r="A164" s="33"/>
      <c r="B164" s="68" t="s">
        <v>5</v>
      </c>
      <c r="C164" s="68"/>
      <c r="D164" s="47"/>
      <c r="E164" s="47"/>
      <c r="F164" s="47"/>
      <c r="G164" s="47"/>
      <c r="H164" s="54"/>
      <c r="I164" s="47"/>
      <c r="J164" s="47"/>
      <c r="K164" s="47"/>
      <c r="L164" s="47"/>
      <c r="M164" s="54"/>
      <c r="N164" s="47"/>
      <c r="O164" s="47"/>
      <c r="P164" s="47"/>
      <c r="Q164" s="47"/>
      <c r="R164" s="54"/>
      <c r="S164" s="26"/>
      <c r="T164" s="19"/>
      <c r="U164" s="12"/>
    </row>
    <row r="165" spans="1:21" s="13" customFormat="1" hidden="1" x14ac:dyDescent="0.3">
      <c r="A165" s="10"/>
      <c r="B165" s="11" t="s">
        <v>6</v>
      </c>
      <c r="C165" s="16"/>
      <c r="D165" s="47">
        <f>D167+D170+D172+D173</f>
        <v>280368.40000000002</v>
      </c>
      <c r="E165" s="47">
        <f>E167+E170+E172+E173</f>
        <v>0</v>
      </c>
      <c r="F165" s="47">
        <f t="shared" si="117"/>
        <v>280368.40000000002</v>
      </c>
      <c r="G165" s="47">
        <f>G167+G170+G172+G173</f>
        <v>8782.1970000000001</v>
      </c>
      <c r="H165" s="47">
        <f t="shared" ref="H165:H168" si="131">F165+G165</f>
        <v>289150.59700000001</v>
      </c>
      <c r="I165" s="47">
        <f t="shared" ref="I165:N165" si="132">I167+I170+I172+I173</f>
        <v>133857.79999999999</v>
      </c>
      <c r="J165" s="47">
        <f>J167+J170+J172+J173</f>
        <v>0</v>
      </c>
      <c r="K165" s="47">
        <f t="shared" si="119"/>
        <v>133857.79999999999</v>
      </c>
      <c r="L165" s="47">
        <f>L167+L170+L172+L173</f>
        <v>0</v>
      </c>
      <c r="M165" s="47">
        <f t="shared" ref="M165:M168" si="133">K165+L165</f>
        <v>133857.79999999999</v>
      </c>
      <c r="N165" s="47">
        <f t="shared" si="132"/>
        <v>190073.7</v>
      </c>
      <c r="O165" s="47">
        <f>O167+O170+O172+O173</f>
        <v>0</v>
      </c>
      <c r="P165" s="47">
        <f t="shared" si="120"/>
        <v>190073.7</v>
      </c>
      <c r="Q165" s="47">
        <f>Q167+Q170+Q172+Q173</f>
        <v>0</v>
      </c>
      <c r="R165" s="47">
        <f t="shared" ref="R165:R168" si="134">P165+Q165</f>
        <v>190073.7</v>
      </c>
      <c r="S165" s="26"/>
      <c r="T165" s="19" t="s">
        <v>31</v>
      </c>
      <c r="U165" s="12"/>
    </row>
    <row r="166" spans="1:21" x14ac:dyDescent="0.3">
      <c r="A166" s="33"/>
      <c r="B166" s="68" t="s">
        <v>27</v>
      </c>
      <c r="C166" s="68"/>
      <c r="D166" s="47">
        <f>D171</f>
        <v>52212.4</v>
      </c>
      <c r="E166" s="47">
        <f>E171</f>
        <v>0</v>
      </c>
      <c r="F166" s="47">
        <f t="shared" si="117"/>
        <v>52212.4</v>
      </c>
      <c r="G166" s="47">
        <f>G171</f>
        <v>0</v>
      </c>
      <c r="H166" s="54">
        <f t="shared" si="131"/>
        <v>52212.4</v>
      </c>
      <c r="I166" s="47">
        <f t="shared" ref="I166:N166" si="135">I171</f>
        <v>0</v>
      </c>
      <c r="J166" s="47">
        <f>J171</f>
        <v>0</v>
      </c>
      <c r="K166" s="47">
        <f t="shared" si="119"/>
        <v>0</v>
      </c>
      <c r="L166" s="47">
        <f>L171</f>
        <v>0</v>
      </c>
      <c r="M166" s="54">
        <f t="shared" si="133"/>
        <v>0</v>
      </c>
      <c r="N166" s="47">
        <f t="shared" si="135"/>
        <v>0</v>
      </c>
      <c r="O166" s="47">
        <f>O171</f>
        <v>0</v>
      </c>
      <c r="P166" s="47">
        <f t="shared" si="120"/>
        <v>0</v>
      </c>
      <c r="Q166" s="47">
        <f>Q171</f>
        <v>0</v>
      </c>
      <c r="R166" s="54">
        <f t="shared" si="134"/>
        <v>0</v>
      </c>
      <c r="S166" s="26"/>
      <c r="T166" s="19"/>
      <c r="U166" s="12"/>
    </row>
    <row r="167" spans="1:21" ht="75" x14ac:dyDescent="0.3">
      <c r="A167" s="87" t="s">
        <v>209</v>
      </c>
      <c r="B167" s="89" t="s">
        <v>96</v>
      </c>
      <c r="C167" s="70" t="s">
        <v>28</v>
      </c>
      <c r="D167" s="52">
        <v>55213.3</v>
      </c>
      <c r="E167" s="52">
        <f>-55213.3+37258.9</f>
        <v>-17954.400000000001</v>
      </c>
      <c r="F167" s="52">
        <f t="shared" si="117"/>
        <v>37258.9</v>
      </c>
      <c r="G167" s="55"/>
      <c r="H167" s="54">
        <f t="shared" si="131"/>
        <v>37258.9</v>
      </c>
      <c r="I167" s="52">
        <v>0</v>
      </c>
      <c r="J167" s="52"/>
      <c r="K167" s="52">
        <f t="shared" si="119"/>
        <v>0</v>
      </c>
      <c r="L167" s="55"/>
      <c r="M167" s="54">
        <f t="shared" si="133"/>
        <v>0</v>
      </c>
      <c r="N167" s="52">
        <v>0</v>
      </c>
      <c r="O167" s="52"/>
      <c r="P167" s="52">
        <f t="shared" si="120"/>
        <v>0</v>
      </c>
      <c r="Q167" s="55"/>
      <c r="R167" s="54">
        <f t="shared" si="134"/>
        <v>0</v>
      </c>
      <c r="S167" s="24" t="s">
        <v>99</v>
      </c>
      <c r="U167" s="5"/>
    </row>
    <row r="168" spans="1:21" ht="56.25" x14ac:dyDescent="0.3">
      <c r="A168" s="88"/>
      <c r="B168" s="112"/>
      <c r="C168" s="70" t="s">
        <v>35</v>
      </c>
      <c r="D168" s="52">
        <f>D170+D171</f>
        <v>277367.5</v>
      </c>
      <c r="E168" s="52">
        <f>E170+E171</f>
        <v>17954.400000000001</v>
      </c>
      <c r="F168" s="52">
        <f t="shared" si="117"/>
        <v>295321.90000000002</v>
      </c>
      <c r="G168" s="55">
        <f>G170+G171</f>
        <v>8782.1970000000001</v>
      </c>
      <c r="H168" s="54">
        <f t="shared" si="131"/>
        <v>304104.09700000001</v>
      </c>
      <c r="I168" s="52">
        <f t="shared" ref="I168:N168" si="136">I170+I171</f>
        <v>0</v>
      </c>
      <c r="J168" s="52">
        <f>J170+J171</f>
        <v>0</v>
      </c>
      <c r="K168" s="52">
        <f t="shared" si="119"/>
        <v>0</v>
      </c>
      <c r="L168" s="55">
        <f>L170+L171</f>
        <v>0</v>
      </c>
      <c r="M168" s="54">
        <f t="shared" si="133"/>
        <v>0</v>
      </c>
      <c r="N168" s="52">
        <f t="shared" si="136"/>
        <v>0</v>
      </c>
      <c r="O168" s="52">
        <f>O170+O171</f>
        <v>0</v>
      </c>
      <c r="P168" s="52">
        <f t="shared" si="120"/>
        <v>0</v>
      </c>
      <c r="Q168" s="55">
        <f>Q170+Q171</f>
        <v>0</v>
      </c>
      <c r="R168" s="54">
        <f t="shared" si="134"/>
        <v>0</v>
      </c>
      <c r="S168" s="24"/>
      <c r="U168" s="5"/>
    </row>
    <row r="169" spans="1:21" x14ac:dyDescent="0.3">
      <c r="A169" s="33"/>
      <c r="B169" s="68" t="s">
        <v>5</v>
      </c>
      <c r="C169" s="70"/>
      <c r="D169" s="52"/>
      <c r="E169" s="52"/>
      <c r="F169" s="52"/>
      <c r="G169" s="55"/>
      <c r="H169" s="54"/>
      <c r="I169" s="52"/>
      <c r="J169" s="52"/>
      <c r="K169" s="52"/>
      <c r="L169" s="55"/>
      <c r="M169" s="54"/>
      <c r="N169" s="52"/>
      <c r="O169" s="52"/>
      <c r="P169" s="52"/>
      <c r="Q169" s="55"/>
      <c r="R169" s="54"/>
      <c r="S169" s="24"/>
      <c r="U169" s="5"/>
    </row>
    <row r="170" spans="1:21" s="3" customFormat="1" hidden="1" x14ac:dyDescent="0.3">
      <c r="A170" s="1"/>
      <c r="B170" s="30" t="s">
        <v>6</v>
      </c>
      <c r="C170" s="4"/>
      <c r="D170" s="52">
        <v>225155.1</v>
      </c>
      <c r="E170" s="52">
        <v>17954.400000000001</v>
      </c>
      <c r="F170" s="52">
        <f t="shared" si="117"/>
        <v>243109.5</v>
      </c>
      <c r="G170" s="55">
        <v>8782.1970000000001</v>
      </c>
      <c r="H170" s="52">
        <f t="shared" ref="H170:H190" si="137">F170+G170</f>
        <v>251891.69699999999</v>
      </c>
      <c r="I170" s="52">
        <v>0</v>
      </c>
      <c r="J170" s="52"/>
      <c r="K170" s="52">
        <f t="shared" si="119"/>
        <v>0</v>
      </c>
      <c r="L170" s="55"/>
      <c r="M170" s="52">
        <f t="shared" ref="M170:M190" si="138">K170+L170</f>
        <v>0</v>
      </c>
      <c r="N170" s="52">
        <v>0</v>
      </c>
      <c r="O170" s="52"/>
      <c r="P170" s="52">
        <f t="shared" si="120"/>
        <v>0</v>
      </c>
      <c r="Q170" s="55"/>
      <c r="R170" s="52">
        <f t="shared" ref="R170:R190" si="139">P170+Q170</f>
        <v>0</v>
      </c>
      <c r="S170" s="24" t="s">
        <v>99</v>
      </c>
      <c r="T170" s="18" t="s">
        <v>31</v>
      </c>
      <c r="U170" s="5"/>
    </row>
    <row r="171" spans="1:21" x14ac:dyDescent="0.3">
      <c r="A171" s="72"/>
      <c r="B171" s="68" t="s">
        <v>27</v>
      </c>
      <c r="C171" s="70"/>
      <c r="D171" s="52">
        <v>52212.4</v>
      </c>
      <c r="E171" s="52"/>
      <c r="F171" s="52">
        <f t="shared" si="117"/>
        <v>52212.4</v>
      </c>
      <c r="G171" s="55"/>
      <c r="H171" s="54">
        <f t="shared" si="137"/>
        <v>52212.4</v>
      </c>
      <c r="I171" s="52">
        <v>0</v>
      </c>
      <c r="J171" s="52"/>
      <c r="K171" s="52">
        <f t="shared" si="119"/>
        <v>0</v>
      </c>
      <c r="L171" s="55"/>
      <c r="M171" s="54">
        <f t="shared" si="138"/>
        <v>0</v>
      </c>
      <c r="N171" s="52">
        <v>0</v>
      </c>
      <c r="O171" s="52"/>
      <c r="P171" s="52">
        <f t="shared" si="120"/>
        <v>0</v>
      </c>
      <c r="Q171" s="55"/>
      <c r="R171" s="54">
        <f t="shared" si="139"/>
        <v>0</v>
      </c>
      <c r="S171" s="24" t="s">
        <v>99</v>
      </c>
      <c r="U171" s="5"/>
    </row>
    <row r="172" spans="1:21" ht="56.25" x14ac:dyDescent="0.3">
      <c r="A172" s="72" t="s">
        <v>210</v>
      </c>
      <c r="B172" s="68" t="s">
        <v>97</v>
      </c>
      <c r="C172" s="70" t="s">
        <v>35</v>
      </c>
      <c r="D172" s="52">
        <v>0</v>
      </c>
      <c r="E172" s="52"/>
      <c r="F172" s="52">
        <f t="shared" si="117"/>
        <v>0</v>
      </c>
      <c r="G172" s="55"/>
      <c r="H172" s="54">
        <f t="shared" si="137"/>
        <v>0</v>
      </c>
      <c r="I172" s="52">
        <v>34000.1</v>
      </c>
      <c r="J172" s="52"/>
      <c r="K172" s="52">
        <f t="shared" si="119"/>
        <v>34000.1</v>
      </c>
      <c r="L172" s="55"/>
      <c r="M172" s="54">
        <f t="shared" si="138"/>
        <v>34000.1</v>
      </c>
      <c r="N172" s="52">
        <v>190073.7</v>
      </c>
      <c r="O172" s="52"/>
      <c r="P172" s="52">
        <f t="shared" si="120"/>
        <v>190073.7</v>
      </c>
      <c r="Q172" s="55"/>
      <c r="R172" s="54">
        <f t="shared" si="139"/>
        <v>190073.7</v>
      </c>
      <c r="S172" s="31" t="s">
        <v>100</v>
      </c>
      <c r="U172" s="5"/>
    </row>
    <row r="173" spans="1:21" ht="56.25" x14ac:dyDescent="0.3">
      <c r="A173" s="33" t="s">
        <v>211</v>
      </c>
      <c r="B173" s="68" t="s">
        <v>98</v>
      </c>
      <c r="C173" s="70" t="s">
        <v>35</v>
      </c>
      <c r="D173" s="52">
        <v>0</v>
      </c>
      <c r="E173" s="52"/>
      <c r="F173" s="52">
        <f t="shared" si="117"/>
        <v>0</v>
      </c>
      <c r="G173" s="55"/>
      <c r="H173" s="54">
        <f t="shared" si="137"/>
        <v>0</v>
      </c>
      <c r="I173" s="52">
        <v>99857.7</v>
      </c>
      <c r="J173" s="52"/>
      <c r="K173" s="52">
        <f t="shared" si="119"/>
        <v>99857.7</v>
      </c>
      <c r="L173" s="55"/>
      <c r="M173" s="54">
        <f t="shared" si="138"/>
        <v>99857.7</v>
      </c>
      <c r="N173" s="52">
        <v>0</v>
      </c>
      <c r="O173" s="52"/>
      <c r="P173" s="52">
        <f t="shared" si="120"/>
        <v>0</v>
      </c>
      <c r="Q173" s="55"/>
      <c r="R173" s="54">
        <f t="shared" si="139"/>
        <v>0</v>
      </c>
      <c r="S173" s="31" t="s">
        <v>101</v>
      </c>
      <c r="U173" s="5"/>
    </row>
    <row r="174" spans="1:21" ht="56.25" x14ac:dyDescent="0.3">
      <c r="A174" s="33" t="s">
        <v>212</v>
      </c>
      <c r="B174" s="68" t="s">
        <v>236</v>
      </c>
      <c r="C174" s="70" t="s">
        <v>35</v>
      </c>
      <c r="D174" s="52"/>
      <c r="E174" s="52"/>
      <c r="F174" s="52"/>
      <c r="G174" s="55">
        <f>53907.562+43927.266</f>
        <v>97834.828000000009</v>
      </c>
      <c r="H174" s="54">
        <f t="shared" si="137"/>
        <v>97834.828000000009</v>
      </c>
      <c r="I174" s="52"/>
      <c r="J174" s="52"/>
      <c r="K174" s="52"/>
      <c r="L174" s="55"/>
      <c r="M174" s="54">
        <f t="shared" si="138"/>
        <v>0</v>
      </c>
      <c r="N174" s="52"/>
      <c r="O174" s="52"/>
      <c r="P174" s="52"/>
      <c r="Q174" s="55"/>
      <c r="R174" s="54">
        <f t="shared" si="139"/>
        <v>0</v>
      </c>
      <c r="S174" s="31" t="s">
        <v>237</v>
      </c>
      <c r="U174" s="5"/>
    </row>
    <row r="175" spans="1:21" x14ac:dyDescent="0.3">
      <c r="A175" s="33"/>
      <c r="B175" s="68" t="s">
        <v>14</v>
      </c>
      <c r="C175" s="68"/>
      <c r="D175" s="47">
        <f>D176+D177+D178+D179+D180+D181+D182+D183+D184+D185</f>
        <v>17423.900000000001</v>
      </c>
      <c r="E175" s="47">
        <f>E176+E177+E178+E179+E180+E181+E182+E183+E184+E185</f>
        <v>0</v>
      </c>
      <c r="F175" s="47">
        <f t="shared" si="117"/>
        <v>17423.900000000001</v>
      </c>
      <c r="G175" s="47">
        <f>G176+G177+G178+G179+G180+G181+G182+G183+G184+G185+G186+G187</f>
        <v>6514.0309999999999</v>
      </c>
      <c r="H175" s="54">
        <f t="shared" si="137"/>
        <v>23937.931</v>
      </c>
      <c r="I175" s="47">
        <f t="shared" ref="I175:N175" si="140">I176+I177+I178+I179+I180+I181+I182+I183+I184+I185</f>
        <v>73471.899999999994</v>
      </c>
      <c r="J175" s="47">
        <f>J176+J177+J178+J179+J180+J181+J182+J183+J184+J185</f>
        <v>0</v>
      </c>
      <c r="K175" s="47">
        <f t="shared" si="119"/>
        <v>73471.899999999994</v>
      </c>
      <c r="L175" s="47">
        <f>L176+L177+L178+L179+L180+L181+L182+L183+L184+L185+L186+L187</f>
        <v>0</v>
      </c>
      <c r="M175" s="54">
        <f t="shared" si="138"/>
        <v>73471.899999999994</v>
      </c>
      <c r="N175" s="47">
        <f t="shared" si="140"/>
        <v>196753.80000000002</v>
      </c>
      <c r="O175" s="47">
        <f>O176+O177+O178+O179+O180+O181+O182+O183+O184+O185</f>
        <v>0</v>
      </c>
      <c r="P175" s="47">
        <f t="shared" si="120"/>
        <v>196753.80000000002</v>
      </c>
      <c r="Q175" s="47">
        <f>Q176+Q177+Q178+Q179+Q180+Q181+Q182+Q183+Q184+Q185+Q186+Q187</f>
        <v>0</v>
      </c>
      <c r="R175" s="54">
        <f t="shared" si="139"/>
        <v>196753.80000000002</v>
      </c>
      <c r="S175" s="26"/>
      <c r="T175" s="19"/>
      <c r="U175" s="12"/>
    </row>
    <row r="176" spans="1:21" ht="56.25" x14ac:dyDescent="0.3">
      <c r="A176" s="33" t="s">
        <v>213</v>
      </c>
      <c r="B176" s="68" t="s">
        <v>102</v>
      </c>
      <c r="C176" s="70" t="s">
        <v>35</v>
      </c>
      <c r="D176" s="52">
        <v>0</v>
      </c>
      <c r="E176" s="52"/>
      <c r="F176" s="52">
        <f t="shared" si="117"/>
        <v>0</v>
      </c>
      <c r="G176" s="55"/>
      <c r="H176" s="54">
        <f t="shared" si="137"/>
        <v>0</v>
      </c>
      <c r="I176" s="52">
        <v>0</v>
      </c>
      <c r="J176" s="52"/>
      <c r="K176" s="52">
        <f t="shared" si="119"/>
        <v>0</v>
      </c>
      <c r="L176" s="55"/>
      <c r="M176" s="54">
        <f t="shared" si="138"/>
        <v>0</v>
      </c>
      <c r="N176" s="52">
        <v>35549</v>
      </c>
      <c r="O176" s="52"/>
      <c r="P176" s="52">
        <f t="shared" si="120"/>
        <v>35549</v>
      </c>
      <c r="Q176" s="55"/>
      <c r="R176" s="54">
        <f t="shared" si="139"/>
        <v>35549</v>
      </c>
      <c r="S176" s="31" t="s">
        <v>106</v>
      </c>
      <c r="U176" s="5"/>
    </row>
    <row r="177" spans="1:21" ht="56.25" x14ac:dyDescent="0.3">
      <c r="A177" s="33" t="s">
        <v>214</v>
      </c>
      <c r="B177" s="68" t="s">
        <v>103</v>
      </c>
      <c r="C177" s="70" t="s">
        <v>35</v>
      </c>
      <c r="D177" s="52">
        <v>0</v>
      </c>
      <c r="E177" s="52"/>
      <c r="F177" s="52">
        <f t="shared" si="117"/>
        <v>0</v>
      </c>
      <c r="G177" s="55"/>
      <c r="H177" s="54">
        <f t="shared" si="137"/>
        <v>0</v>
      </c>
      <c r="I177" s="52">
        <v>57683.9</v>
      </c>
      <c r="J177" s="52"/>
      <c r="K177" s="52">
        <f t="shared" si="119"/>
        <v>57683.9</v>
      </c>
      <c r="L177" s="55"/>
      <c r="M177" s="54">
        <f t="shared" si="138"/>
        <v>57683.9</v>
      </c>
      <c r="N177" s="52">
        <v>151968.9</v>
      </c>
      <c r="O177" s="52"/>
      <c r="P177" s="52">
        <f t="shared" si="120"/>
        <v>151968.9</v>
      </c>
      <c r="Q177" s="55"/>
      <c r="R177" s="54">
        <f t="shared" si="139"/>
        <v>151968.9</v>
      </c>
      <c r="S177" s="31" t="s">
        <v>107</v>
      </c>
      <c r="U177" s="5"/>
    </row>
    <row r="178" spans="1:21" ht="56.25" x14ac:dyDescent="0.3">
      <c r="A178" s="33" t="s">
        <v>215</v>
      </c>
      <c r="B178" s="68" t="s">
        <v>104</v>
      </c>
      <c r="C178" s="70" t="s">
        <v>35</v>
      </c>
      <c r="D178" s="52">
        <v>5597.5</v>
      </c>
      <c r="E178" s="52"/>
      <c r="F178" s="52">
        <f t="shared" si="117"/>
        <v>5597.5</v>
      </c>
      <c r="G178" s="55"/>
      <c r="H178" s="54">
        <f t="shared" si="137"/>
        <v>5597.5</v>
      </c>
      <c r="I178" s="52">
        <v>0</v>
      </c>
      <c r="J178" s="52"/>
      <c r="K178" s="52">
        <f t="shared" si="119"/>
        <v>0</v>
      </c>
      <c r="L178" s="55"/>
      <c r="M178" s="54">
        <f t="shared" si="138"/>
        <v>0</v>
      </c>
      <c r="N178" s="52">
        <v>0</v>
      </c>
      <c r="O178" s="52"/>
      <c r="P178" s="52">
        <f t="shared" si="120"/>
        <v>0</v>
      </c>
      <c r="Q178" s="55"/>
      <c r="R178" s="54">
        <f t="shared" si="139"/>
        <v>0</v>
      </c>
      <c r="S178" s="31" t="s">
        <v>108</v>
      </c>
      <c r="U178" s="5"/>
    </row>
    <row r="179" spans="1:21" ht="56.25" x14ac:dyDescent="0.3">
      <c r="A179" s="33" t="s">
        <v>225</v>
      </c>
      <c r="B179" s="68" t="s">
        <v>105</v>
      </c>
      <c r="C179" s="70" t="s">
        <v>35</v>
      </c>
      <c r="D179" s="52">
        <v>2897.7</v>
      </c>
      <c r="E179" s="52"/>
      <c r="F179" s="52">
        <f t="shared" si="117"/>
        <v>2897.7</v>
      </c>
      <c r="G179" s="55"/>
      <c r="H179" s="54">
        <f t="shared" si="137"/>
        <v>2897.7</v>
      </c>
      <c r="I179" s="52">
        <v>0</v>
      </c>
      <c r="J179" s="52"/>
      <c r="K179" s="52">
        <f t="shared" si="119"/>
        <v>0</v>
      </c>
      <c r="L179" s="55"/>
      <c r="M179" s="54">
        <f t="shared" si="138"/>
        <v>0</v>
      </c>
      <c r="N179" s="52">
        <v>0</v>
      </c>
      <c r="O179" s="52"/>
      <c r="P179" s="52">
        <f t="shared" si="120"/>
        <v>0</v>
      </c>
      <c r="Q179" s="55"/>
      <c r="R179" s="54">
        <f t="shared" si="139"/>
        <v>0</v>
      </c>
      <c r="S179" s="31" t="s">
        <v>109</v>
      </c>
      <c r="U179" s="5"/>
    </row>
    <row r="180" spans="1:21" ht="56.25" x14ac:dyDescent="0.3">
      <c r="A180" s="33" t="s">
        <v>239</v>
      </c>
      <c r="B180" s="68" t="s">
        <v>116</v>
      </c>
      <c r="C180" s="70" t="s">
        <v>35</v>
      </c>
      <c r="D180" s="52">
        <v>7747.3</v>
      </c>
      <c r="E180" s="52"/>
      <c r="F180" s="52">
        <f t="shared" si="117"/>
        <v>7747.3</v>
      </c>
      <c r="G180" s="55"/>
      <c r="H180" s="54">
        <f t="shared" si="137"/>
        <v>7747.3</v>
      </c>
      <c r="I180" s="52">
        <v>0</v>
      </c>
      <c r="J180" s="52"/>
      <c r="K180" s="52">
        <f t="shared" si="119"/>
        <v>0</v>
      </c>
      <c r="L180" s="55"/>
      <c r="M180" s="54">
        <f t="shared" si="138"/>
        <v>0</v>
      </c>
      <c r="N180" s="52">
        <v>0</v>
      </c>
      <c r="O180" s="52"/>
      <c r="P180" s="52">
        <f t="shared" si="120"/>
        <v>0</v>
      </c>
      <c r="Q180" s="55"/>
      <c r="R180" s="54">
        <f t="shared" si="139"/>
        <v>0</v>
      </c>
      <c r="S180" s="31" t="s">
        <v>110</v>
      </c>
      <c r="U180" s="5"/>
    </row>
    <row r="181" spans="1:21" ht="56.25" x14ac:dyDescent="0.3">
      <c r="A181" s="33" t="s">
        <v>240</v>
      </c>
      <c r="B181" s="68" t="s">
        <v>117</v>
      </c>
      <c r="C181" s="70" t="s">
        <v>35</v>
      </c>
      <c r="D181" s="52">
        <v>574.9</v>
      </c>
      <c r="E181" s="52"/>
      <c r="F181" s="52">
        <f t="shared" si="117"/>
        <v>574.9</v>
      </c>
      <c r="G181" s="55"/>
      <c r="H181" s="54">
        <f t="shared" si="137"/>
        <v>574.9</v>
      </c>
      <c r="I181" s="52">
        <v>7574</v>
      </c>
      <c r="J181" s="52"/>
      <c r="K181" s="52">
        <f t="shared" si="119"/>
        <v>7574</v>
      </c>
      <c r="L181" s="55"/>
      <c r="M181" s="54">
        <f t="shared" si="138"/>
        <v>7574</v>
      </c>
      <c r="N181" s="52">
        <v>0</v>
      </c>
      <c r="O181" s="52"/>
      <c r="P181" s="52">
        <f t="shared" si="120"/>
        <v>0</v>
      </c>
      <c r="Q181" s="55"/>
      <c r="R181" s="54">
        <f t="shared" si="139"/>
        <v>0</v>
      </c>
      <c r="S181" s="31" t="s">
        <v>111</v>
      </c>
      <c r="U181" s="5"/>
    </row>
    <row r="182" spans="1:21" ht="56.25" x14ac:dyDescent="0.3">
      <c r="A182" s="33" t="s">
        <v>241</v>
      </c>
      <c r="B182" s="68" t="s">
        <v>118</v>
      </c>
      <c r="C182" s="70" t="s">
        <v>35</v>
      </c>
      <c r="D182" s="52">
        <v>0</v>
      </c>
      <c r="E182" s="52"/>
      <c r="F182" s="52">
        <f t="shared" si="117"/>
        <v>0</v>
      </c>
      <c r="G182" s="55"/>
      <c r="H182" s="54">
        <f t="shared" si="137"/>
        <v>0</v>
      </c>
      <c r="I182" s="52">
        <v>640.5</v>
      </c>
      <c r="J182" s="52"/>
      <c r="K182" s="52">
        <f t="shared" si="119"/>
        <v>640.5</v>
      </c>
      <c r="L182" s="55"/>
      <c r="M182" s="54">
        <f t="shared" si="138"/>
        <v>640.5</v>
      </c>
      <c r="N182" s="52">
        <v>7899.7</v>
      </c>
      <c r="O182" s="52"/>
      <c r="P182" s="52">
        <f t="shared" si="120"/>
        <v>7899.7</v>
      </c>
      <c r="Q182" s="55"/>
      <c r="R182" s="54">
        <f t="shared" si="139"/>
        <v>7899.7</v>
      </c>
      <c r="S182" s="31" t="s">
        <v>112</v>
      </c>
      <c r="U182" s="5"/>
    </row>
    <row r="183" spans="1:21" ht="56.25" x14ac:dyDescent="0.3">
      <c r="A183" s="33" t="s">
        <v>242</v>
      </c>
      <c r="B183" s="68" t="s">
        <v>119</v>
      </c>
      <c r="C183" s="70" t="s">
        <v>35</v>
      </c>
      <c r="D183" s="52">
        <v>606.5</v>
      </c>
      <c r="E183" s="52"/>
      <c r="F183" s="52">
        <f t="shared" si="117"/>
        <v>606.5</v>
      </c>
      <c r="G183" s="55"/>
      <c r="H183" s="54">
        <f t="shared" si="137"/>
        <v>606.5</v>
      </c>
      <c r="I183" s="52">
        <v>7573.5</v>
      </c>
      <c r="J183" s="52"/>
      <c r="K183" s="52">
        <f t="shared" si="119"/>
        <v>7573.5</v>
      </c>
      <c r="L183" s="55"/>
      <c r="M183" s="54">
        <f t="shared" si="138"/>
        <v>7573.5</v>
      </c>
      <c r="N183" s="52">
        <v>0</v>
      </c>
      <c r="O183" s="52"/>
      <c r="P183" s="52">
        <f t="shared" si="120"/>
        <v>0</v>
      </c>
      <c r="Q183" s="55"/>
      <c r="R183" s="54">
        <f t="shared" si="139"/>
        <v>0</v>
      </c>
      <c r="S183" s="31" t="s">
        <v>113</v>
      </c>
      <c r="U183" s="5"/>
    </row>
    <row r="184" spans="1:21" ht="56.25" x14ac:dyDescent="0.3">
      <c r="A184" s="33" t="s">
        <v>243</v>
      </c>
      <c r="B184" s="68" t="s">
        <v>120</v>
      </c>
      <c r="C184" s="70" t="s">
        <v>35</v>
      </c>
      <c r="D184" s="52">
        <v>0</v>
      </c>
      <c r="E184" s="52"/>
      <c r="F184" s="52">
        <f t="shared" si="117"/>
        <v>0</v>
      </c>
      <c r="G184" s="55"/>
      <c r="H184" s="54">
        <f t="shared" si="137"/>
        <v>0</v>
      </c>
      <c r="I184" s="52">
        <v>0</v>
      </c>
      <c r="J184" s="52"/>
      <c r="K184" s="52">
        <f t="shared" si="119"/>
        <v>0</v>
      </c>
      <c r="L184" s="55"/>
      <c r="M184" s="54">
        <f t="shared" si="138"/>
        <v>0</v>
      </c>
      <c r="N184" s="52">
        <v>668.1</v>
      </c>
      <c r="O184" s="52"/>
      <c r="P184" s="52">
        <f t="shared" si="120"/>
        <v>668.1</v>
      </c>
      <c r="Q184" s="55"/>
      <c r="R184" s="54">
        <f t="shared" si="139"/>
        <v>668.1</v>
      </c>
      <c r="S184" s="31" t="s">
        <v>114</v>
      </c>
      <c r="U184" s="5"/>
    </row>
    <row r="185" spans="1:21" ht="56.25" x14ac:dyDescent="0.3">
      <c r="A185" s="33" t="s">
        <v>249</v>
      </c>
      <c r="B185" s="68" t="s">
        <v>121</v>
      </c>
      <c r="C185" s="70" t="s">
        <v>35</v>
      </c>
      <c r="D185" s="52">
        <v>0</v>
      </c>
      <c r="E185" s="52"/>
      <c r="F185" s="52">
        <f t="shared" si="117"/>
        <v>0</v>
      </c>
      <c r="G185" s="55"/>
      <c r="H185" s="54">
        <f t="shared" si="137"/>
        <v>0</v>
      </c>
      <c r="I185" s="52">
        <v>0</v>
      </c>
      <c r="J185" s="52"/>
      <c r="K185" s="52">
        <f t="shared" si="119"/>
        <v>0</v>
      </c>
      <c r="L185" s="55"/>
      <c r="M185" s="54">
        <f t="shared" si="138"/>
        <v>0</v>
      </c>
      <c r="N185" s="52">
        <v>668.1</v>
      </c>
      <c r="O185" s="52"/>
      <c r="P185" s="52">
        <f t="shared" si="120"/>
        <v>668.1</v>
      </c>
      <c r="Q185" s="55"/>
      <c r="R185" s="54">
        <f t="shared" si="139"/>
        <v>668.1</v>
      </c>
      <c r="S185" s="31" t="s">
        <v>115</v>
      </c>
      <c r="U185" s="5"/>
    </row>
    <row r="186" spans="1:21" ht="56.25" x14ac:dyDescent="0.3">
      <c r="A186" s="33" t="s">
        <v>250</v>
      </c>
      <c r="B186" s="68" t="s">
        <v>233</v>
      </c>
      <c r="C186" s="70" t="s">
        <v>35</v>
      </c>
      <c r="D186" s="52"/>
      <c r="E186" s="52"/>
      <c r="F186" s="52"/>
      <c r="G186" s="55">
        <v>6493.0309999999999</v>
      </c>
      <c r="H186" s="54">
        <f t="shared" si="137"/>
        <v>6493.0309999999999</v>
      </c>
      <c r="I186" s="52"/>
      <c r="J186" s="52"/>
      <c r="K186" s="52"/>
      <c r="L186" s="55"/>
      <c r="M186" s="54">
        <f t="shared" si="138"/>
        <v>0</v>
      </c>
      <c r="N186" s="52"/>
      <c r="O186" s="52"/>
      <c r="P186" s="52"/>
      <c r="Q186" s="55"/>
      <c r="R186" s="54">
        <f t="shared" si="139"/>
        <v>0</v>
      </c>
      <c r="S186" s="31" t="s">
        <v>235</v>
      </c>
      <c r="U186" s="5"/>
    </row>
    <row r="187" spans="1:21" ht="56.25" x14ac:dyDescent="0.3">
      <c r="A187" s="33" t="s">
        <v>251</v>
      </c>
      <c r="B187" s="68" t="s">
        <v>232</v>
      </c>
      <c r="C187" s="70" t="s">
        <v>35</v>
      </c>
      <c r="D187" s="52"/>
      <c r="E187" s="52"/>
      <c r="F187" s="52"/>
      <c r="G187" s="55">
        <v>21</v>
      </c>
      <c r="H187" s="54">
        <f t="shared" si="137"/>
        <v>21</v>
      </c>
      <c r="I187" s="52"/>
      <c r="J187" s="52"/>
      <c r="K187" s="52"/>
      <c r="L187" s="55"/>
      <c r="M187" s="54">
        <f t="shared" si="138"/>
        <v>0</v>
      </c>
      <c r="N187" s="52"/>
      <c r="O187" s="52"/>
      <c r="P187" s="52"/>
      <c r="Q187" s="55"/>
      <c r="R187" s="54">
        <f t="shared" si="139"/>
        <v>0</v>
      </c>
      <c r="S187" s="31" t="s">
        <v>234</v>
      </c>
      <c r="U187" s="5"/>
    </row>
    <row r="188" spans="1:21" x14ac:dyDescent="0.3">
      <c r="A188" s="33"/>
      <c r="B188" s="68" t="s">
        <v>227</v>
      </c>
      <c r="C188" s="70"/>
      <c r="D188" s="47"/>
      <c r="E188" s="47"/>
      <c r="F188" s="47"/>
      <c r="G188" s="47">
        <f>G189</f>
        <v>550</v>
      </c>
      <c r="H188" s="54">
        <f t="shared" si="137"/>
        <v>550</v>
      </c>
      <c r="I188" s="47"/>
      <c r="J188" s="47"/>
      <c r="K188" s="47"/>
      <c r="L188" s="47">
        <f>L189</f>
        <v>0</v>
      </c>
      <c r="M188" s="54">
        <f t="shared" si="138"/>
        <v>0</v>
      </c>
      <c r="N188" s="47"/>
      <c r="O188" s="47"/>
      <c r="P188" s="47"/>
      <c r="Q188" s="47">
        <f>Q189</f>
        <v>0</v>
      </c>
      <c r="R188" s="54">
        <f t="shared" si="139"/>
        <v>0</v>
      </c>
      <c r="S188" s="61"/>
      <c r="T188" s="19"/>
      <c r="U188" s="12"/>
    </row>
    <row r="189" spans="1:21" ht="56.25" x14ac:dyDescent="0.3">
      <c r="A189" s="33" t="s">
        <v>253</v>
      </c>
      <c r="B189" s="68" t="s">
        <v>226</v>
      </c>
      <c r="C189" s="70" t="s">
        <v>35</v>
      </c>
      <c r="D189" s="52"/>
      <c r="E189" s="52"/>
      <c r="F189" s="52"/>
      <c r="G189" s="55">
        <v>550</v>
      </c>
      <c r="H189" s="54">
        <f t="shared" si="137"/>
        <v>550</v>
      </c>
      <c r="I189" s="52"/>
      <c r="J189" s="52"/>
      <c r="K189" s="52"/>
      <c r="L189" s="55"/>
      <c r="M189" s="54">
        <f t="shared" si="138"/>
        <v>0</v>
      </c>
      <c r="N189" s="52"/>
      <c r="O189" s="52"/>
      <c r="P189" s="52"/>
      <c r="Q189" s="55"/>
      <c r="R189" s="54">
        <f t="shared" si="139"/>
        <v>0</v>
      </c>
      <c r="S189" s="31" t="s">
        <v>228</v>
      </c>
      <c r="U189" s="5"/>
    </row>
    <row r="190" spans="1:21" x14ac:dyDescent="0.3">
      <c r="A190" s="73"/>
      <c r="B190" s="96" t="s">
        <v>8</v>
      </c>
      <c r="C190" s="96"/>
      <c r="D190" s="47">
        <f>D15+D53+D98+D103+D153+D163+D175</f>
        <v>6800503.4999999981</v>
      </c>
      <c r="E190" s="47">
        <f>E15+E53+E98+E103+E153+E163+E175</f>
        <v>48868.25299999999</v>
      </c>
      <c r="F190" s="47">
        <f t="shared" si="117"/>
        <v>6849371.7529999977</v>
      </c>
      <c r="G190" s="47">
        <f>G15+G53+G98+G103+G153+G163+G175+G188+G161</f>
        <v>515914.25800000003</v>
      </c>
      <c r="H190" s="54">
        <f t="shared" si="137"/>
        <v>7365286.0109999981</v>
      </c>
      <c r="I190" s="47">
        <f>I15+I53+I98+I103+I153+I163+I175</f>
        <v>4356218.1000000006</v>
      </c>
      <c r="J190" s="47">
        <f>J15+J53+J98+J103+J153+J163+J175</f>
        <v>-17553.7</v>
      </c>
      <c r="K190" s="47">
        <f t="shared" si="119"/>
        <v>4338664.4000000004</v>
      </c>
      <c r="L190" s="47">
        <f>L15+L53+L98+L103+L153+L163+L175+L188+L161</f>
        <v>261748.13200000001</v>
      </c>
      <c r="M190" s="54">
        <f t="shared" si="138"/>
        <v>4600412.5320000006</v>
      </c>
      <c r="N190" s="47">
        <f>N15+N53+N98+N103+N153+N163+N175</f>
        <v>4082734.5000000009</v>
      </c>
      <c r="O190" s="47">
        <f>O15+O53+O98+O103+O153+O163+O175</f>
        <v>0</v>
      </c>
      <c r="P190" s="47">
        <f t="shared" si="120"/>
        <v>4082734.5000000009</v>
      </c>
      <c r="Q190" s="47">
        <f>Q15+Q53+Q98+Q103+Q153+Q163+Q175+Q188+Q161</f>
        <v>0.10000000000218279</v>
      </c>
      <c r="R190" s="54">
        <f t="shared" si="139"/>
        <v>4082734.600000001</v>
      </c>
      <c r="S190" s="26"/>
      <c r="T190" s="19"/>
      <c r="U190" s="12"/>
    </row>
    <row r="191" spans="1:21" x14ac:dyDescent="0.3">
      <c r="A191" s="73"/>
      <c r="B191" s="91" t="s">
        <v>9</v>
      </c>
      <c r="C191" s="108"/>
      <c r="D191" s="52"/>
      <c r="E191" s="52"/>
      <c r="F191" s="52"/>
      <c r="G191" s="55"/>
      <c r="H191" s="54"/>
      <c r="I191" s="52"/>
      <c r="J191" s="52"/>
      <c r="K191" s="52"/>
      <c r="L191" s="55"/>
      <c r="M191" s="54"/>
      <c r="N191" s="52"/>
      <c r="O191" s="52"/>
      <c r="P191" s="52"/>
      <c r="Q191" s="55"/>
      <c r="R191" s="54"/>
      <c r="S191" s="24"/>
      <c r="U191" s="5"/>
    </row>
    <row r="192" spans="1:21" x14ac:dyDescent="0.3">
      <c r="A192" s="73"/>
      <c r="B192" s="91" t="s">
        <v>19</v>
      </c>
      <c r="C192" s="108"/>
      <c r="D192" s="52">
        <f>D106</f>
        <v>159974.70000000001</v>
      </c>
      <c r="E192" s="52">
        <f>E106</f>
        <v>0</v>
      </c>
      <c r="F192" s="52">
        <f t="shared" si="117"/>
        <v>159974.70000000001</v>
      </c>
      <c r="G192" s="55">
        <f>G106</f>
        <v>0</v>
      </c>
      <c r="H192" s="54">
        <f>F192+G192</f>
        <v>159974.70000000001</v>
      </c>
      <c r="I192" s="52">
        <f>I106</f>
        <v>275936.80000000005</v>
      </c>
      <c r="J192" s="52">
        <f>J106</f>
        <v>0</v>
      </c>
      <c r="K192" s="52">
        <f t="shared" si="119"/>
        <v>275936.80000000005</v>
      </c>
      <c r="L192" s="55">
        <f>L106</f>
        <v>0</v>
      </c>
      <c r="M192" s="54">
        <f t="shared" ref="M192:M195" si="141">K192+L192</f>
        <v>275936.80000000005</v>
      </c>
      <c r="N192" s="52">
        <f>N106</f>
        <v>1125000.0000000002</v>
      </c>
      <c r="O192" s="52">
        <f>O106</f>
        <v>0</v>
      </c>
      <c r="P192" s="52">
        <f t="shared" si="120"/>
        <v>1125000.0000000002</v>
      </c>
      <c r="Q192" s="55">
        <f>Q106</f>
        <v>0</v>
      </c>
      <c r="R192" s="54">
        <f t="shared" ref="R192:R195" si="142">P192+Q192</f>
        <v>1125000.0000000002</v>
      </c>
      <c r="S192" s="24"/>
      <c r="U192" s="5"/>
    </row>
    <row r="193" spans="1:21" x14ac:dyDescent="0.3">
      <c r="A193" s="73"/>
      <c r="B193" s="91" t="s">
        <v>11</v>
      </c>
      <c r="C193" s="92"/>
      <c r="D193" s="52">
        <f>D18+D56+D166+D156</f>
        <v>517536.80000000005</v>
      </c>
      <c r="E193" s="52">
        <f>E18+E56+E166+E156</f>
        <v>0</v>
      </c>
      <c r="F193" s="52">
        <f t="shared" si="117"/>
        <v>517536.80000000005</v>
      </c>
      <c r="G193" s="55">
        <f>G18+G56+G166+G156</f>
        <v>-1892.7999999999993</v>
      </c>
      <c r="H193" s="54">
        <f t="shared" ref="H193:H195" si="143">F193+G193</f>
        <v>515644.00000000006</v>
      </c>
      <c r="I193" s="52">
        <f t="shared" ref="I193:N193" si="144">I18+I56+I166+I156</f>
        <v>848323.4</v>
      </c>
      <c r="J193" s="52">
        <f>J18+J56+J166+J156</f>
        <v>0</v>
      </c>
      <c r="K193" s="52">
        <f t="shared" si="119"/>
        <v>848323.4</v>
      </c>
      <c r="L193" s="55">
        <f>L18+L56+L166+L156</f>
        <v>97911.8</v>
      </c>
      <c r="M193" s="54">
        <f t="shared" si="141"/>
        <v>946235.20000000007</v>
      </c>
      <c r="N193" s="52">
        <f t="shared" si="144"/>
        <v>392443.10000000003</v>
      </c>
      <c r="O193" s="52">
        <f>O18+O56+O166+O156</f>
        <v>0</v>
      </c>
      <c r="P193" s="52">
        <f t="shared" si="120"/>
        <v>392443.10000000003</v>
      </c>
      <c r="Q193" s="55">
        <f>Q18+Q56+Q166+Q156</f>
        <v>-14881.199999999999</v>
      </c>
      <c r="R193" s="54">
        <f t="shared" si="142"/>
        <v>377561.9</v>
      </c>
      <c r="S193" s="24"/>
      <c r="U193" s="5"/>
    </row>
    <row r="194" spans="1:21" x14ac:dyDescent="0.3">
      <c r="A194" s="73"/>
      <c r="B194" s="91" t="s">
        <v>18</v>
      </c>
      <c r="C194" s="92"/>
      <c r="D194" s="52">
        <f>D19+D57</f>
        <v>1077469.8</v>
      </c>
      <c r="E194" s="52">
        <f>E19+E57</f>
        <v>0</v>
      </c>
      <c r="F194" s="52">
        <f t="shared" si="117"/>
        <v>1077469.8</v>
      </c>
      <c r="G194" s="55">
        <f>G19+G57</f>
        <v>212520.6</v>
      </c>
      <c r="H194" s="54">
        <f t="shared" si="143"/>
        <v>1289990.4000000001</v>
      </c>
      <c r="I194" s="52">
        <f>I19+I57</f>
        <v>115488.1</v>
      </c>
      <c r="J194" s="52">
        <f>J19+J57</f>
        <v>0</v>
      </c>
      <c r="K194" s="52">
        <f t="shared" si="119"/>
        <v>115488.1</v>
      </c>
      <c r="L194" s="55">
        <f>L19+L57</f>
        <v>80129.599999999991</v>
      </c>
      <c r="M194" s="54">
        <f t="shared" si="141"/>
        <v>195617.7</v>
      </c>
      <c r="N194" s="52">
        <f>N19+N57</f>
        <v>114841.1</v>
      </c>
      <c r="O194" s="52">
        <f>O19+O57</f>
        <v>0</v>
      </c>
      <c r="P194" s="52">
        <f t="shared" si="120"/>
        <v>114841.1</v>
      </c>
      <c r="Q194" s="55">
        <f>Q19+Q57</f>
        <v>14881.3</v>
      </c>
      <c r="R194" s="54">
        <f t="shared" si="142"/>
        <v>129722.40000000001</v>
      </c>
      <c r="S194" s="24"/>
      <c r="U194" s="5"/>
    </row>
    <row r="195" spans="1:21" x14ac:dyDescent="0.3">
      <c r="A195" s="73"/>
      <c r="B195" s="96" t="s">
        <v>23</v>
      </c>
      <c r="C195" s="93"/>
      <c r="D195" s="52">
        <f>D58</f>
        <v>2440528.4</v>
      </c>
      <c r="E195" s="52">
        <f>E58</f>
        <v>0</v>
      </c>
      <c r="F195" s="52">
        <f t="shared" si="117"/>
        <v>2440528.4</v>
      </c>
      <c r="G195" s="55">
        <f>G58</f>
        <v>0</v>
      </c>
      <c r="H195" s="54">
        <f t="shared" si="143"/>
        <v>2440528.4</v>
      </c>
      <c r="I195" s="52">
        <f>I58</f>
        <v>346343.1</v>
      </c>
      <c r="J195" s="52">
        <f>J58</f>
        <v>0</v>
      </c>
      <c r="K195" s="52">
        <f t="shared" si="119"/>
        <v>346343.1</v>
      </c>
      <c r="L195" s="55">
        <f>L58</f>
        <v>0</v>
      </c>
      <c r="M195" s="54">
        <f t="shared" si="141"/>
        <v>346343.1</v>
      </c>
      <c r="N195" s="52">
        <f>N58</f>
        <v>0</v>
      </c>
      <c r="O195" s="52">
        <f>O58</f>
        <v>0</v>
      </c>
      <c r="P195" s="52">
        <f t="shared" si="120"/>
        <v>0</v>
      </c>
      <c r="Q195" s="55">
        <f>Q58</f>
        <v>0</v>
      </c>
      <c r="R195" s="54">
        <f t="shared" si="142"/>
        <v>0</v>
      </c>
      <c r="S195" s="24"/>
      <c r="U195" s="5"/>
    </row>
    <row r="196" spans="1:21" x14ac:dyDescent="0.3">
      <c r="A196" s="73"/>
      <c r="B196" s="96" t="s">
        <v>10</v>
      </c>
      <c r="C196" s="96"/>
      <c r="D196" s="52"/>
      <c r="E196" s="52"/>
      <c r="F196" s="52"/>
      <c r="G196" s="55"/>
      <c r="H196" s="54"/>
      <c r="I196" s="52"/>
      <c r="J196" s="52"/>
      <c r="K196" s="52"/>
      <c r="L196" s="55"/>
      <c r="M196" s="54"/>
      <c r="N196" s="52"/>
      <c r="O196" s="52"/>
      <c r="P196" s="52"/>
      <c r="Q196" s="55"/>
      <c r="R196" s="54"/>
      <c r="S196" s="24"/>
      <c r="U196" s="5"/>
    </row>
    <row r="197" spans="1:21" x14ac:dyDescent="0.3">
      <c r="A197" s="73"/>
      <c r="B197" s="97" t="s">
        <v>13</v>
      </c>
      <c r="C197" s="97"/>
      <c r="D197" s="52">
        <f>D78+D88+D91+D94+D59+D62+D67+D69+D72+D99+D101+D168+D172+D173+D176+D177+D178+D179+D180+D181+D182+D183+D184+D185+D20+D21+D25+D26+D27+D28+D32+D37+D42+D46+D48+D50</f>
        <v>4920938.9999999991</v>
      </c>
      <c r="E197" s="52">
        <f>E78+E88+E91+E94+E59+E62+E67+E69+E72+E99+E101+E168+E172+E173+E176+E177+E178+E179+E180+E181+E182+E183+E184+E185+E20+E21+E25+E26+E27+E28+E32+E37+E42+E46+E48+E50</f>
        <v>-45441.247000000003</v>
      </c>
      <c r="F197" s="52">
        <f t="shared" si="117"/>
        <v>4875497.7529999986</v>
      </c>
      <c r="G197" s="55">
        <f>G78+G88+G91+G94+G59+G62+G67+G69+G72+G99+G101+G168+G172+G173+G176+G177+G178+G179+G180+G181+G182+G183+G184+G185+G20+G21+G25+G26+G27+G28+G32+G37+G42+G46+G48+G50+G189+G162+G186+G187+G174+G97+G52</f>
        <v>326050.07200000004</v>
      </c>
      <c r="H197" s="54">
        <f t="shared" ref="H197:H203" si="145">F197+G197</f>
        <v>5201547.8249999983</v>
      </c>
      <c r="I197" s="52">
        <f t="shared" ref="I197:N197" si="146">I78+I88+I91+I94+I59+I62+I67+I69+I72+I99+I101+I168+I172+I173+I176+I177+I178+I179+I180+I181+I182+I183+I184+I185+I20+I21+I25+I26+I27+I28+I32+I37+I42+I46+I48+I50</f>
        <v>2129232</v>
      </c>
      <c r="J197" s="52">
        <f>J78+J88+J91+J94+J59+J62+J67+J69+J72+J99+J101+J168+J172+J173+J176+J177+J178+J179+J180+J181+J182+J183+J184+J185+J20+J21+J25+J26+J27+J28+J32+J37+J42+J46+J48+J50</f>
        <v>0</v>
      </c>
      <c r="K197" s="52">
        <f t="shared" si="119"/>
        <v>2129232</v>
      </c>
      <c r="L197" s="55">
        <f>L78+L88+L91+L94+L59+L62+L67+L69+L72+L99+L101+L168+L172+L173+L176+L177+L178+L179+L180+L181+L182+L183+L184+L185+L20+L21+L25+L26+L27+L28+L32+L37+L42+L46+L48+L50+L189+L162+L186+L187+L174+L97+L52</f>
        <v>261748.13199999998</v>
      </c>
      <c r="M197" s="54">
        <f t="shared" ref="M197:M203" si="147">K197+L197</f>
        <v>2390980.1320000002</v>
      </c>
      <c r="N197" s="52">
        <f t="shared" si="146"/>
        <v>2099611.6</v>
      </c>
      <c r="O197" s="52">
        <f>O78+O88+O91+O94+O59+O62+O67+O69+O72+O99+O101+O168+O172+O173+O176+O177+O178+O179+O180+O181+O182+O183+O184+O185+O20+O21+O25+O26+O27+O28+O32+O37+O42+O46+O48+O50</f>
        <v>0</v>
      </c>
      <c r="P197" s="52">
        <f t="shared" si="120"/>
        <v>2099611.6</v>
      </c>
      <c r="Q197" s="55">
        <f>Q78+Q88+Q91+Q94+Q59+Q62+Q67+Q69+Q72+Q99+Q101+Q168+Q172+Q173+Q176+Q177+Q178+Q179+Q180+Q181+Q182+Q183+Q184+Q185+Q20+Q21+Q25+Q26+Q27+Q28+Q32+Q37+Q42+Q46+Q48+Q50+Q189+Q162+Q186+Q187+Q174+Q97+Q52</f>
        <v>0</v>
      </c>
      <c r="R197" s="54">
        <f t="shared" ref="R197:R203" si="148">P197+Q197</f>
        <v>2099611.6</v>
      </c>
      <c r="S197" s="24"/>
      <c r="U197" s="5"/>
    </row>
    <row r="198" spans="1:21" x14ac:dyDescent="0.3">
      <c r="A198" s="73"/>
      <c r="B198" s="97" t="s">
        <v>132</v>
      </c>
      <c r="C198" s="97"/>
      <c r="D198" s="52">
        <f>D47+D49+D51</f>
        <v>0</v>
      </c>
      <c r="E198" s="52">
        <f>E47+E49+E51</f>
        <v>0</v>
      </c>
      <c r="F198" s="52">
        <f t="shared" si="117"/>
        <v>0</v>
      </c>
      <c r="G198" s="55">
        <f>G47+G49+G51</f>
        <v>0</v>
      </c>
      <c r="H198" s="54">
        <f t="shared" si="145"/>
        <v>0</v>
      </c>
      <c r="I198" s="52">
        <f t="shared" ref="I198:N198" si="149">I47+I49+I51</f>
        <v>1912.2</v>
      </c>
      <c r="J198" s="52">
        <f>J47+J49+J51</f>
        <v>0</v>
      </c>
      <c r="K198" s="52">
        <f t="shared" si="119"/>
        <v>1912.2</v>
      </c>
      <c r="L198" s="55">
        <f>L47+L49+L51</f>
        <v>0</v>
      </c>
      <c r="M198" s="54">
        <f t="shared" si="147"/>
        <v>1912.2</v>
      </c>
      <c r="N198" s="52">
        <f t="shared" si="149"/>
        <v>1410.5</v>
      </c>
      <c r="O198" s="52">
        <f>O47+O49+O51</f>
        <v>0</v>
      </c>
      <c r="P198" s="52">
        <f t="shared" si="120"/>
        <v>1410.5</v>
      </c>
      <c r="Q198" s="55">
        <f>Q47+Q49+Q51</f>
        <v>0</v>
      </c>
      <c r="R198" s="54">
        <f t="shared" si="148"/>
        <v>1410.5</v>
      </c>
      <c r="S198" s="24"/>
      <c r="U198" s="5"/>
    </row>
    <row r="199" spans="1:21" x14ac:dyDescent="0.3">
      <c r="A199" s="73"/>
      <c r="B199" s="98" t="s">
        <v>3</v>
      </c>
      <c r="C199" s="93"/>
      <c r="D199" s="52">
        <f>D73+D81+D84</f>
        <v>879843.1</v>
      </c>
      <c r="E199" s="52">
        <f>E73+E81+E84</f>
        <v>100000</v>
      </c>
      <c r="F199" s="52">
        <f t="shared" si="117"/>
        <v>979843.1</v>
      </c>
      <c r="G199" s="55">
        <f>G73+G81+G84</f>
        <v>30618.598000000002</v>
      </c>
      <c r="H199" s="54">
        <f t="shared" si="145"/>
        <v>1010461.698</v>
      </c>
      <c r="I199" s="52">
        <f>I73+I81+I84</f>
        <v>1175817.7</v>
      </c>
      <c r="J199" s="52">
        <f>J73+J81+J84</f>
        <v>0</v>
      </c>
      <c r="K199" s="52">
        <f t="shared" si="119"/>
        <v>1175817.7</v>
      </c>
      <c r="L199" s="55">
        <f>L73+L81+L84</f>
        <v>0</v>
      </c>
      <c r="M199" s="54">
        <f t="shared" si="147"/>
        <v>1175817.7</v>
      </c>
      <c r="N199" s="52">
        <f>N73+N81+N84</f>
        <v>758705.8</v>
      </c>
      <c r="O199" s="52">
        <f>O73+O81+O84</f>
        <v>0</v>
      </c>
      <c r="P199" s="52">
        <f t="shared" si="120"/>
        <v>758705.8</v>
      </c>
      <c r="Q199" s="55">
        <f>Q73+Q81+Q84</f>
        <v>0.10000000000218279</v>
      </c>
      <c r="R199" s="54">
        <f t="shared" si="148"/>
        <v>758705.9</v>
      </c>
      <c r="S199" s="24"/>
      <c r="U199" s="5"/>
    </row>
    <row r="200" spans="1:21" x14ac:dyDescent="0.3">
      <c r="A200" s="73"/>
      <c r="B200" s="96" t="s">
        <v>25</v>
      </c>
      <c r="C200" s="93"/>
      <c r="D200" s="52">
        <f>D100+D107+D108+D109+D110+D111+D115+D119+D123+D127+D131+D135+D139+D143+D147</f>
        <v>625877.70000000007</v>
      </c>
      <c r="E200" s="52">
        <f>E100+E107+E108+E109+E110+E111+E115+E119+E123+E127+E131+E135+E139+E143+E147</f>
        <v>0</v>
      </c>
      <c r="F200" s="52">
        <f t="shared" si="117"/>
        <v>625877.70000000007</v>
      </c>
      <c r="G200" s="55">
        <f>G100+G107+G108+G109+G110+G111+G115+G119+G123+G127+G131+G135+G139+G143+G147+G102+G151+G152</f>
        <v>137599.58000000002</v>
      </c>
      <c r="H200" s="54">
        <f t="shared" si="145"/>
        <v>763477.28</v>
      </c>
      <c r="I200" s="52">
        <f>I100+I107+I108+I109+I110+I111+I115+I119+I123+I127+I131+I135+I139+I143+I147</f>
        <v>959502.10000000009</v>
      </c>
      <c r="J200" s="52">
        <f>J100+J107+J108+J109+J110+J111+J115+J119+J123+J127+J131+J135+J139+J143+J147</f>
        <v>-5289.8</v>
      </c>
      <c r="K200" s="52">
        <f t="shared" si="119"/>
        <v>954212.3</v>
      </c>
      <c r="L200" s="55">
        <f>L100+L107+L108+L109+L110+L111+L115+L119+L123+L127+L131+L135+L139+L143+L147+L102+L151+L152</f>
        <v>0</v>
      </c>
      <c r="M200" s="54">
        <f t="shared" si="147"/>
        <v>954212.3</v>
      </c>
      <c r="N200" s="52">
        <f>N100+N107+N108+N109+N110+N111+N115+N119+N123+N127+N131+N135+N139+N143+N147</f>
        <v>1204454.1000000003</v>
      </c>
      <c r="O200" s="52">
        <f>O100+O107+O108+O109+O110+O111+O115+O119+O123+O127+O131+O135+O139+O143+O147</f>
        <v>0</v>
      </c>
      <c r="P200" s="52">
        <f t="shared" si="120"/>
        <v>1204454.1000000003</v>
      </c>
      <c r="Q200" s="55">
        <f>Q100+Q107+Q108+Q109+Q110+Q111+Q115+Q119+Q123+Q127+Q131+Q135+Q139+Q143+Q147+Q102+Q151+Q152</f>
        <v>0</v>
      </c>
      <c r="R200" s="54">
        <f t="shared" si="148"/>
        <v>1204454.1000000003</v>
      </c>
      <c r="S200" s="24"/>
      <c r="U200" s="5"/>
    </row>
    <row r="201" spans="1:21" x14ac:dyDescent="0.3">
      <c r="A201" s="74"/>
      <c r="B201" s="96" t="s">
        <v>94</v>
      </c>
      <c r="C201" s="93"/>
      <c r="D201" s="52">
        <f>D157</f>
        <v>142743.1</v>
      </c>
      <c r="E201" s="52">
        <f>E157</f>
        <v>0</v>
      </c>
      <c r="F201" s="52">
        <f t="shared" si="117"/>
        <v>142743.1</v>
      </c>
      <c r="G201" s="55">
        <f>G157</f>
        <v>0</v>
      </c>
      <c r="H201" s="54">
        <f t="shared" si="145"/>
        <v>142743.1</v>
      </c>
      <c r="I201" s="52">
        <f>I157</f>
        <v>71197.200000000012</v>
      </c>
      <c r="J201" s="52">
        <f>J157</f>
        <v>0</v>
      </c>
      <c r="K201" s="52">
        <f t="shared" si="119"/>
        <v>71197.200000000012</v>
      </c>
      <c r="L201" s="55">
        <f>L157</f>
        <v>0</v>
      </c>
      <c r="M201" s="54">
        <f t="shared" si="147"/>
        <v>71197.200000000012</v>
      </c>
      <c r="N201" s="52">
        <f>N157</f>
        <v>18552.5</v>
      </c>
      <c r="O201" s="52">
        <f>O157</f>
        <v>0</v>
      </c>
      <c r="P201" s="52">
        <f t="shared" si="120"/>
        <v>18552.5</v>
      </c>
      <c r="Q201" s="55">
        <f>Q157</f>
        <v>0</v>
      </c>
      <c r="R201" s="54">
        <f t="shared" si="148"/>
        <v>18552.5</v>
      </c>
      <c r="S201" s="24"/>
    </row>
    <row r="202" spans="1:21" x14ac:dyDescent="0.3">
      <c r="A202" s="74"/>
      <c r="B202" s="94" t="s">
        <v>28</v>
      </c>
      <c r="C202" s="95"/>
      <c r="D202" s="52">
        <f>D167</f>
        <v>55213.3</v>
      </c>
      <c r="E202" s="52">
        <f>E167</f>
        <v>-17954.400000000001</v>
      </c>
      <c r="F202" s="52">
        <f t="shared" si="117"/>
        <v>37258.9</v>
      </c>
      <c r="G202" s="55">
        <f>G167</f>
        <v>0</v>
      </c>
      <c r="H202" s="54">
        <f t="shared" si="145"/>
        <v>37258.9</v>
      </c>
      <c r="I202" s="52">
        <f>I167</f>
        <v>0</v>
      </c>
      <c r="J202" s="52">
        <f>J167</f>
        <v>0</v>
      </c>
      <c r="K202" s="52">
        <f t="shared" si="119"/>
        <v>0</v>
      </c>
      <c r="L202" s="55">
        <f>L167</f>
        <v>0</v>
      </c>
      <c r="M202" s="54">
        <f t="shared" si="147"/>
        <v>0</v>
      </c>
      <c r="N202" s="52">
        <f>N167</f>
        <v>0</v>
      </c>
      <c r="O202" s="52">
        <f>O167</f>
        <v>0</v>
      </c>
      <c r="P202" s="52">
        <f t="shared" si="120"/>
        <v>0</v>
      </c>
      <c r="Q202" s="55">
        <f>Q167</f>
        <v>0</v>
      </c>
      <c r="R202" s="54">
        <f t="shared" si="148"/>
        <v>0</v>
      </c>
      <c r="S202" s="24"/>
    </row>
    <row r="203" spans="1:21" x14ac:dyDescent="0.3">
      <c r="A203" s="74"/>
      <c r="B203" s="93" t="s">
        <v>30</v>
      </c>
      <c r="C203" s="93"/>
      <c r="D203" s="52">
        <f>D60+D61+D68+D70+D71</f>
        <v>175887.3</v>
      </c>
      <c r="E203" s="52">
        <f>E60+E61+E68+E70+E71</f>
        <v>12263.9</v>
      </c>
      <c r="F203" s="52">
        <f t="shared" si="117"/>
        <v>188151.19999999998</v>
      </c>
      <c r="G203" s="55">
        <f>G60+G61+G68+G70+G71</f>
        <v>21646.007999999998</v>
      </c>
      <c r="H203" s="54">
        <f t="shared" si="145"/>
        <v>209797.20799999998</v>
      </c>
      <c r="I203" s="52">
        <f>I60+I61+I68+I70+I71</f>
        <v>18556.900000000001</v>
      </c>
      <c r="J203" s="52">
        <f>J60+J61+J68+J70+J71</f>
        <v>-12263.9</v>
      </c>
      <c r="K203" s="52">
        <f t="shared" si="119"/>
        <v>6293.0000000000018</v>
      </c>
      <c r="L203" s="55">
        <f>L60+L61+L68+L70+L71</f>
        <v>0</v>
      </c>
      <c r="M203" s="54">
        <f t="shared" si="147"/>
        <v>6293.0000000000018</v>
      </c>
      <c r="N203" s="52">
        <f>N60+N61+N68+N70+N71</f>
        <v>0</v>
      </c>
      <c r="O203" s="52">
        <f>O60+O61+O68+O70+O71</f>
        <v>0</v>
      </c>
      <c r="P203" s="52">
        <f t="shared" si="120"/>
        <v>0</v>
      </c>
      <c r="Q203" s="55">
        <f>Q60+Q61+Q68+Q70+Q71</f>
        <v>0</v>
      </c>
      <c r="R203" s="54">
        <f t="shared" si="148"/>
        <v>0</v>
      </c>
      <c r="S203" s="24"/>
    </row>
    <row r="204" spans="1:21" x14ac:dyDescent="0.3">
      <c r="D204" s="40"/>
      <c r="E204" s="40"/>
      <c r="F204" s="40">
        <f>F190-F197-F198-F199-F200-F201-F202-F203</f>
        <v>-9.6042640507221222E-10</v>
      </c>
      <c r="G204" s="40">
        <f t="shared" ref="G204:Q204" si="150">G190-G197-G198-G199-G200-G201-G202-G203</f>
        <v>0</v>
      </c>
      <c r="H204" s="75"/>
      <c r="I204" s="40">
        <f t="shared" si="150"/>
        <v>3.1286617740988731E-10</v>
      </c>
      <c r="J204" s="40">
        <f t="shared" si="150"/>
        <v>0</v>
      </c>
      <c r="K204" s="40">
        <f t="shared" si="150"/>
        <v>1.7280399333685637E-10</v>
      </c>
      <c r="L204" s="40">
        <f t="shared" si="150"/>
        <v>2.9103830456733704E-11</v>
      </c>
      <c r="M204" s="75"/>
      <c r="N204" s="40">
        <f t="shared" si="150"/>
        <v>4.6566128730773926E-10</v>
      </c>
      <c r="O204" s="40">
        <f t="shared" si="150"/>
        <v>0</v>
      </c>
      <c r="P204" s="40">
        <f t="shared" si="150"/>
        <v>4.6566128730773926E-10</v>
      </c>
      <c r="Q204" s="40">
        <f t="shared" si="150"/>
        <v>0</v>
      </c>
      <c r="R204" s="75"/>
      <c r="S204" s="28"/>
    </row>
    <row r="205" spans="1:21" x14ac:dyDescent="0.3">
      <c r="D205" s="43"/>
      <c r="E205" s="43"/>
      <c r="F205" s="43"/>
      <c r="G205" s="45"/>
      <c r="H205" s="76"/>
      <c r="I205" s="43"/>
      <c r="J205" s="43"/>
      <c r="K205" s="43"/>
      <c r="L205" s="45"/>
      <c r="M205" s="76"/>
      <c r="N205" s="43"/>
      <c r="O205" s="43"/>
      <c r="P205" s="43"/>
      <c r="Q205" s="45"/>
      <c r="R205" s="76"/>
      <c r="S205" s="28"/>
    </row>
    <row r="206" spans="1:21" x14ac:dyDescent="0.3">
      <c r="D206" s="43"/>
      <c r="E206" s="43"/>
      <c r="F206" s="43"/>
      <c r="G206" s="45"/>
      <c r="H206" s="76"/>
      <c r="I206" s="43"/>
      <c r="J206" s="43"/>
      <c r="K206" s="43"/>
      <c r="L206" s="45"/>
      <c r="M206" s="76"/>
      <c r="N206" s="43"/>
      <c r="O206" s="43"/>
      <c r="P206" s="43"/>
      <c r="Q206" s="45"/>
      <c r="R206" s="76"/>
      <c r="S206" s="28"/>
    </row>
    <row r="207" spans="1:21" x14ac:dyDescent="0.3">
      <c r="D207" s="43"/>
      <c r="E207" s="43"/>
      <c r="F207" s="43"/>
      <c r="G207" s="45"/>
      <c r="H207" s="76"/>
      <c r="I207" s="43"/>
      <c r="J207" s="43"/>
      <c r="K207" s="43"/>
      <c r="L207" s="45"/>
      <c r="M207" s="76"/>
      <c r="N207" s="43"/>
      <c r="O207" s="43"/>
      <c r="P207" s="43"/>
      <c r="Q207" s="45"/>
      <c r="R207" s="76"/>
      <c r="S207" s="28"/>
    </row>
  </sheetData>
  <autoFilter ref="A14:U205">
    <filterColumn colId="19">
      <filters blank="1"/>
    </filterColumn>
  </autoFilter>
  <mergeCells count="42">
    <mergeCell ref="Q13:Q14"/>
    <mergeCell ref="R13:R14"/>
    <mergeCell ref="A9:R9"/>
    <mergeCell ref="A10:R11"/>
    <mergeCell ref="B193:C193"/>
    <mergeCell ref="B190:C190"/>
    <mergeCell ref="B191:C191"/>
    <mergeCell ref="B192:C192"/>
    <mergeCell ref="A13:A14"/>
    <mergeCell ref="B13:B14"/>
    <mergeCell ref="C13:C14"/>
    <mergeCell ref="B167:B168"/>
    <mergeCell ref="A167:A168"/>
    <mergeCell ref="B46:B47"/>
    <mergeCell ref="A46:A47"/>
    <mergeCell ref="B48:B49"/>
    <mergeCell ref="A48:A49"/>
    <mergeCell ref="B50:B51"/>
    <mergeCell ref="A50:A51"/>
    <mergeCell ref="B194:C194"/>
    <mergeCell ref="B203:C203"/>
    <mergeCell ref="B202:C202"/>
    <mergeCell ref="B201:C201"/>
    <mergeCell ref="B197:C197"/>
    <mergeCell ref="B200:C200"/>
    <mergeCell ref="B199:C199"/>
    <mergeCell ref="B198:C198"/>
    <mergeCell ref="B196:C196"/>
    <mergeCell ref="B195:C195"/>
    <mergeCell ref="P13:P14"/>
    <mergeCell ref="E13:E14"/>
    <mergeCell ref="J13:J14"/>
    <mergeCell ref="O13:O14"/>
    <mergeCell ref="F13:F14"/>
    <mergeCell ref="K13:K14"/>
    <mergeCell ref="D13:D14"/>
    <mergeCell ref="I13:I14"/>
    <mergeCell ref="N13:N14"/>
    <mergeCell ref="G13:G14"/>
    <mergeCell ref="H13:H14"/>
    <mergeCell ref="L13:L14"/>
    <mergeCell ref="M13:M14"/>
  </mergeCells>
  <pageMargins left="0.15748031496062992" right="0.15748031496062992" top="0.15748031496062992" bottom="0.39370078740157483" header="0.51181102362204722" footer="0.11811023622047245"/>
  <pageSetup paperSize="9" scale="63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2023-2025</vt:lpstr>
      <vt:lpstr>'2023-2025'!Заголовки_для_печати</vt:lpstr>
      <vt:lpstr>'2023-2025'!Область_печати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2023-02-07T11:31:39Z</cp:lastPrinted>
  <dcterms:created xsi:type="dcterms:W3CDTF">2014-02-04T08:37:28Z</dcterms:created>
  <dcterms:modified xsi:type="dcterms:W3CDTF">2023-02-07T11:31:43Z</dcterms:modified>
</cp:coreProperties>
</file>