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3-2025" sheetId="1" r:id="rId1"/>
  </sheets>
  <definedNames>
    <definedName name="_xlnm._FilterDatabase" localSheetId="0" hidden="1">'2023-2025'!$A$17:$AG$208</definedName>
    <definedName name="_xlnm.Print_Titles" localSheetId="0">'2023-2025'!$16:$17</definedName>
    <definedName name="_xlnm.Print_Area" localSheetId="0">'2023-2025'!$A$1:$AD$206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1" l="1"/>
  <c r="AC168" i="1" l="1"/>
  <c r="T168" i="1"/>
  <c r="K168" i="1"/>
  <c r="I168" i="1"/>
  <c r="G168" i="1"/>
  <c r="AC206" i="1" l="1"/>
  <c r="AC205" i="1"/>
  <c r="AC201" i="1"/>
  <c r="AC191" i="1"/>
  <c r="AC178" i="1"/>
  <c r="AC171" i="1"/>
  <c r="AC169" i="1"/>
  <c r="AC164" i="1"/>
  <c r="AC160" i="1"/>
  <c r="AC204" i="1" s="1"/>
  <c r="AC159" i="1"/>
  <c r="AC158" i="1"/>
  <c r="AC150" i="1"/>
  <c r="AC146" i="1"/>
  <c r="AC142" i="1"/>
  <c r="AC138" i="1"/>
  <c r="AC134" i="1"/>
  <c r="AC130" i="1"/>
  <c r="AC126" i="1"/>
  <c r="AC122" i="1"/>
  <c r="AC118" i="1"/>
  <c r="AC114" i="1"/>
  <c r="AC109" i="1"/>
  <c r="AC108" i="1"/>
  <c r="AC101" i="1"/>
  <c r="AC97" i="1"/>
  <c r="AC94" i="1"/>
  <c r="AC91" i="1"/>
  <c r="AC87" i="1"/>
  <c r="AC84" i="1"/>
  <c r="AC81" i="1"/>
  <c r="AC76" i="1"/>
  <c r="AC65" i="1"/>
  <c r="AC61" i="1"/>
  <c r="AC198" i="1" s="1"/>
  <c r="AC60" i="1"/>
  <c r="AC59" i="1"/>
  <c r="AC58" i="1"/>
  <c r="AC45" i="1"/>
  <c r="AC40" i="1"/>
  <c r="AC35" i="1"/>
  <c r="AC31" i="1"/>
  <c r="AC24" i="1"/>
  <c r="AC22" i="1"/>
  <c r="AC21" i="1"/>
  <c r="AC20" i="1"/>
  <c r="T206" i="1"/>
  <c r="T205" i="1"/>
  <c r="T201" i="1"/>
  <c r="T191" i="1"/>
  <c r="T178" i="1"/>
  <c r="T171" i="1"/>
  <c r="T169" i="1"/>
  <c r="T164" i="1"/>
  <c r="T160" i="1"/>
  <c r="T156" i="1" s="1"/>
  <c r="T159" i="1"/>
  <c r="T158" i="1"/>
  <c r="T150" i="1"/>
  <c r="T146" i="1"/>
  <c r="T142" i="1"/>
  <c r="T138" i="1"/>
  <c r="T134" i="1"/>
  <c r="T130" i="1"/>
  <c r="T126" i="1"/>
  <c r="T122" i="1"/>
  <c r="T118" i="1"/>
  <c r="T114" i="1"/>
  <c r="T109" i="1"/>
  <c r="T108" i="1"/>
  <c r="T101" i="1"/>
  <c r="T97" i="1"/>
  <c r="T94" i="1"/>
  <c r="T91" i="1"/>
  <c r="T87" i="1"/>
  <c r="T84" i="1"/>
  <c r="T81" i="1"/>
  <c r="T76" i="1"/>
  <c r="T65" i="1"/>
  <c r="T61" i="1"/>
  <c r="T198" i="1" s="1"/>
  <c r="T60" i="1"/>
  <c r="T59" i="1"/>
  <c r="T58" i="1"/>
  <c r="T45" i="1"/>
  <c r="T40" i="1"/>
  <c r="T35" i="1"/>
  <c r="T31" i="1"/>
  <c r="T24" i="1"/>
  <c r="T22" i="1"/>
  <c r="T21" i="1"/>
  <c r="T20" i="1"/>
  <c r="K206" i="1"/>
  <c r="K205" i="1"/>
  <c r="K201" i="1"/>
  <c r="K191" i="1"/>
  <c r="K178" i="1"/>
  <c r="K171" i="1"/>
  <c r="K169" i="1"/>
  <c r="K164" i="1"/>
  <c r="K160" i="1"/>
  <c r="K156" i="1" s="1"/>
  <c r="K159" i="1"/>
  <c r="K158" i="1"/>
  <c r="K150" i="1"/>
  <c r="K146" i="1"/>
  <c r="K142" i="1"/>
  <c r="K138" i="1"/>
  <c r="K134" i="1"/>
  <c r="K130" i="1"/>
  <c r="K126" i="1"/>
  <c r="K122" i="1"/>
  <c r="K118" i="1"/>
  <c r="K114" i="1"/>
  <c r="K109" i="1"/>
  <c r="K195" i="1" s="1"/>
  <c r="K108" i="1"/>
  <c r="K101" i="1"/>
  <c r="K97" i="1"/>
  <c r="K94" i="1"/>
  <c r="K91" i="1"/>
  <c r="K87" i="1"/>
  <c r="K84" i="1"/>
  <c r="K81" i="1"/>
  <c r="K76" i="1"/>
  <c r="K65" i="1"/>
  <c r="K61" i="1"/>
  <c r="K198" i="1" s="1"/>
  <c r="K60" i="1"/>
  <c r="K59" i="1"/>
  <c r="K58" i="1"/>
  <c r="K45" i="1"/>
  <c r="K40" i="1"/>
  <c r="K35" i="1"/>
  <c r="K31" i="1"/>
  <c r="K24" i="1"/>
  <c r="K22" i="1"/>
  <c r="K21" i="1"/>
  <c r="K20" i="1"/>
  <c r="AC202" i="1" l="1"/>
  <c r="K202" i="1"/>
  <c r="T202" i="1"/>
  <c r="T18" i="1"/>
  <c r="K18" i="1"/>
  <c r="AC203" i="1"/>
  <c r="K203" i="1"/>
  <c r="T203" i="1"/>
  <c r="T106" i="1"/>
  <c r="AC56" i="1"/>
  <c r="AC18" i="1"/>
  <c r="AC195" i="1"/>
  <c r="T56" i="1"/>
  <c r="K56" i="1"/>
  <c r="AC197" i="1"/>
  <c r="AC200" i="1"/>
  <c r="AC106" i="1"/>
  <c r="AC156" i="1"/>
  <c r="AC196" i="1"/>
  <c r="AC166" i="1"/>
  <c r="T195" i="1"/>
  <c r="T197" i="1"/>
  <c r="T200" i="1"/>
  <c r="T204" i="1"/>
  <c r="T196" i="1"/>
  <c r="T166" i="1"/>
  <c r="K197" i="1"/>
  <c r="K200" i="1"/>
  <c r="K204" i="1"/>
  <c r="K106" i="1"/>
  <c r="K196" i="1"/>
  <c r="K166" i="1"/>
  <c r="T193" i="1" l="1"/>
  <c r="T207" i="1" s="1"/>
  <c r="AC193" i="1"/>
  <c r="K193" i="1"/>
  <c r="AC207" i="1" l="1"/>
  <c r="K207" i="1"/>
  <c r="D20" i="1" l="1"/>
  <c r="E20" i="1"/>
  <c r="I20" i="1"/>
  <c r="D21" i="1"/>
  <c r="E21" i="1"/>
  <c r="G21" i="1"/>
  <c r="I21" i="1"/>
  <c r="D22" i="1"/>
  <c r="E22" i="1"/>
  <c r="G22" i="1"/>
  <c r="I22" i="1"/>
  <c r="F23" i="1"/>
  <c r="H23" i="1" s="1"/>
  <c r="D24" i="1"/>
  <c r="E24" i="1"/>
  <c r="I24" i="1"/>
  <c r="F26" i="1"/>
  <c r="G26" i="1"/>
  <c r="G20" i="1" s="1"/>
  <c r="F27" i="1"/>
  <c r="H27" i="1" s="1"/>
  <c r="F28" i="1"/>
  <c r="H28" i="1" s="1"/>
  <c r="F29" i="1"/>
  <c r="H29" i="1" s="1"/>
  <c r="F30" i="1"/>
  <c r="H30" i="1" s="1"/>
  <c r="D31" i="1"/>
  <c r="E31" i="1"/>
  <c r="G31" i="1"/>
  <c r="I31" i="1"/>
  <c r="F33" i="1"/>
  <c r="H33" i="1" s="1"/>
  <c r="F34" i="1"/>
  <c r="H34" i="1" s="1"/>
  <c r="D35" i="1"/>
  <c r="E35" i="1"/>
  <c r="G35" i="1"/>
  <c r="I35" i="1"/>
  <c r="F37" i="1"/>
  <c r="H37" i="1" s="1"/>
  <c r="F38" i="1"/>
  <c r="H38" i="1" s="1"/>
  <c r="F39" i="1"/>
  <c r="H39" i="1" s="1"/>
  <c r="D40" i="1"/>
  <c r="E40" i="1"/>
  <c r="G40" i="1"/>
  <c r="I40" i="1"/>
  <c r="F42" i="1"/>
  <c r="H42" i="1" s="1"/>
  <c r="F43" i="1"/>
  <c r="H43" i="1" s="1"/>
  <c r="F44" i="1"/>
  <c r="H44" i="1" s="1"/>
  <c r="D45" i="1"/>
  <c r="E45" i="1"/>
  <c r="G45" i="1"/>
  <c r="I45" i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H55" i="1"/>
  <c r="D58" i="1"/>
  <c r="E58" i="1"/>
  <c r="I58" i="1"/>
  <c r="D59" i="1"/>
  <c r="E59" i="1"/>
  <c r="G59" i="1"/>
  <c r="I59" i="1"/>
  <c r="D60" i="1"/>
  <c r="E60" i="1"/>
  <c r="G60" i="1"/>
  <c r="I60" i="1"/>
  <c r="D61" i="1"/>
  <c r="D198" i="1" s="1"/>
  <c r="E61" i="1"/>
  <c r="E198" i="1" s="1"/>
  <c r="G61" i="1"/>
  <c r="G198" i="1" s="1"/>
  <c r="I61" i="1"/>
  <c r="I198" i="1" s="1"/>
  <c r="F62" i="1"/>
  <c r="H62" i="1" s="1"/>
  <c r="F63" i="1"/>
  <c r="H63" i="1" s="1"/>
  <c r="G63" i="1"/>
  <c r="G58" i="1" s="1"/>
  <c r="F64" i="1"/>
  <c r="H64" i="1" s="1"/>
  <c r="F65" i="1"/>
  <c r="I65" i="1"/>
  <c r="F67" i="1"/>
  <c r="H67" i="1" s="1"/>
  <c r="G67" i="1"/>
  <c r="G65" i="1" s="1"/>
  <c r="F68" i="1"/>
  <c r="H68" i="1" s="1"/>
  <c r="F69" i="1"/>
  <c r="H69" i="1" s="1"/>
  <c r="F70" i="1"/>
  <c r="H70" i="1" s="1"/>
  <c r="F71" i="1"/>
  <c r="G71" i="1"/>
  <c r="F72" i="1"/>
  <c r="H72" i="1" s="1"/>
  <c r="F73" i="1"/>
  <c r="H73" i="1" s="1"/>
  <c r="G73" i="1"/>
  <c r="F74" i="1"/>
  <c r="H74" i="1" s="1"/>
  <c r="F75" i="1"/>
  <c r="H75" i="1" s="1"/>
  <c r="D76" i="1"/>
  <c r="E76" i="1"/>
  <c r="G76" i="1"/>
  <c r="I76" i="1"/>
  <c r="E78" i="1"/>
  <c r="F78" i="1"/>
  <c r="H78" i="1" s="1"/>
  <c r="G78" i="1"/>
  <c r="F79" i="1"/>
  <c r="H79" i="1" s="1"/>
  <c r="F80" i="1"/>
  <c r="H80" i="1" s="1"/>
  <c r="D81" i="1"/>
  <c r="E81" i="1"/>
  <c r="G81" i="1"/>
  <c r="I81" i="1"/>
  <c r="F83" i="1"/>
  <c r="H83" i="1" s="1"/>
  <c r="D84" i="1"/>
  <c r="E84" i="1"/>
  <c r="G84" i="1"/>
  <c r="I84" i="1"/>
  <c r="F86" i="1"/>
  <c r="H86" i="1" s="1"/>
  <c r="D87" i="1"/>
  <c r="E87" i="1"/>
  <c r="G87" i="1"/>
  <c r="I87" i="1"/>
  <c r="F89" i="1"/>
  <c r="H89" i="1" s="1"/>
  <c r="F90" i="1"/>
  <c r="H90" i="1" s="1"/>
  <c r="D91" i="1"/>
  <c r="E91" i="1"/>
  <c r="G91" i="1"/>
  <c r="I91" i="1"/>
  <c r="F93" i="1"/>
  <c r="H93" i="1" s="1"/>
  <c r="D94" i="1"/>
  <c r="E94" i="1"/>
  <c r="G94" i="1"/>
  <c r="I94" i="1"/>
  <c r="F96" i="1"/>
  <c r="H96" i="1" s="1"/>
  <c r="D97" i="1"/>
  <c r="E97" i="1"/>
  <c r="G97" i="1"/>
  <c r="I97" i="1"/>
  <c r="F99" i="1"/>
  <c r="H99" i="1" s="1"/>
  <c r="H100" i="1"/>
  <c r="D101" i="1"/>
  <c r="E101" i="1"/>
  <c r="I101" i="1"/>
  <c r="F102" i="1"/>
  <c r="H102" i="1" s="1"/>
  <c r="F103" i="1"/>
  <c r="H103" i="1" s="1"/>
  <c r="G103" i="1"/>
  <c r="G101" i="1" s="1"/>
  <c r="F104" i="1"/>
  <c r="H104" i="1" s="1"/>
  <c r="H105" i="1"/>
  <c r="D108" i="1"/>
  <c r="E108" i="1"/>
  <c r="G108" i="1"/>
  <c r="I108" i="1"/>
  <c r="D109" i="1"/>
  <c r="D195" i="1" s="1"/>
  <c r="E109" i="1"/>
  <c r="E195" i="1" s="1"/>
  <c r="G109" i="1"/>
  <c r="G195" i="1" s="1"/>
  <c r="I109" i="1"/>
  <c r="I195" i="1" s="1"/>
  <c r="F110" i="1"/>
  <c r="H110" i="1" s="1"/>
  <c r="F111" i="1"/>
  <c r="H111" i="1" s="1"/>
  <c r="F112" i="1"/>
  <c r="H112" i="1" s="1"/>
  <c r="F113" i="1"/>
  <c r="H113" i="1" s="1"/>
  <c r="D114" i="1"/>
  <c r="E114" i="1"/>
  <c r="G114" i="1"/>
  <c r="I114" i="1"/>
  <c r="F116" i="1"/>
  <c r="H116" i="1" s="1"/>
  <c r="F117" i="1"/>
  <c r="H117" i="1" s="1"/>
  <c r="D118" i="1"/>
  <c r="E118" i="1"/>
  <c r="G118" i="1"/>
  <c r="I118" i="1"/>
  <c r="F120" i="1"/>
  <c r="H120" i="1" s="1"/>
  <c r="F121" i="1"/>
  <c r="H121" i="1" s="1"/>
  <c r="D122" i="1"/>
  <c r="E122" i="1"/>
  <c r="G122" i="1"/>
  <c r="I122" i="1"/>
  <c r="F124" i="1"/>
  <c r="H124" i="1" s="1"/>
  <c r="F125" i="1"/>
  <c r="H125" i="1" s="1"/>
  <c r="D126" i="1"/>
  <c r="E126" i="1"/>
  <c r="G126" i="1"/>
  <c r="I126" i="1"/>
  <c r="F128" i="1"/>
  <c r="H128" i="1" s="1"/>
  <c r="F129" i="1"/>
  <c r="H129" i="1" s="1"/>
  <c r="D130" i="1"/>
  <c r="E130" i="1"/>
  <c r="G130" i="1"/>
  <c r="I130" i="1"/>
  <c r="F132" i="1"/>
  <c r="H132" i="1" s="1"/>
  <c r="F133" i="1"/>
  <c r="H133" i="1" s="1"/>
  <c r="D134" i="1"/>
  <c r="E134" i="1"/>
  <c r="G134" i="1"/>
  <c r="I134" i="1"/>
  <c r="F136" i="1"/>
  <c r="H136" i="1" s="1"/>
  <c r="F137" i="1"/>
  <c r="H137" i="1" s="1"/>
  <c r="D138" i="1"/>
  <c r="E138" i="1"/>
  <c r="G138" i="1"/>
  <c r="I138" i="1"/>
  <c r="F140" i="1"/>
  <c r="H140" i="1" s="1"/>
  <c r="F141" i="1"/>
  <c r="H141" i="1" s="1"/>
  <c r="D142" i="1"/>
  <c r="E142" i="1"/>
  <c r="G142" i="1"/>
  <c r="I142" i="1"/>
  <c r="F144" i="1"/>
  <c r="H144" i="1" s="1"/>
  <c r="F145" i="1"/>
  <c r="H145" i="1" s="1"/>
  <c r="D146" i="1"/>
  <c r="E146" i="1"/>
  <c r="G146" i="1"/>
  <c r="I146" i="1"/>
  <c r="F148" i="1"/>
  <c r="H148" i="1" s="1"/>
  <c r="F149" i="1"/>
  <c r="H149" i="1" s="1"/>
  <c r="D150" i="1"/>
  <c r="E150" i="1"/>
  <c r="G150" i="1"/>
  <c r="I150" i="1"/>
  <c r="F152" i="1"/>
  <c r="H152" i="1" s="1"/>
  <c r="F153" i="1"/>
  <c r="H153" i="1" s="1"/>
  <c r="H154" i="1"/>
  <c r="H155" i="1"/>
  <c r="D158" i="1"/>
  <c r="E158" i="1"/>
  <c r="G158" i="1"/>
  <c r="I158" i="1"/>
  <c r="D159" i="1"/>
  <c r="E159" i="1"/>
  <c r="G159" i="1"/>
  <c r="I159" i="1"/>
  <c r="D160" i="1"/>
  <c r="D156" i="1" s="1"/>
  <c r="E160" i="1"/>
  <c r="E156" i="1" s="1"/>
  <c r="G160" i="1"/>
  <c r="G156" i="1" s="1"/>
  <c r="I160" i="1"/>
  <c r="I156" i="1" s="1"/>
  <c r="F162" i="1"/>
  <c r="H162" i="1" s="1"/>
  <c r="F163" i="1"/>
  <c r="H163" i="1" s="1"/>
  <c r="G164" i="1"/>
  <c r="H164" i="1" s="1"/>
  <c r="I164" i="1"/>
  <c r="G165" i="1"/>
  <c r="H165" i="1"/>
  <c r="D168" i="1"/>
  <c r="E168" i="1"/>
  <c r="D169" i="1"/>
  <c r="E169" i="1"/>
  <c r="G169" i="1"/>
  <c r="I169" i="1"/>
  <c r="E170" i="1"/>
  <c r="F170" i="1"/>
  <c r="H170" i="1" s="1"/>
  <c r="D171" i="1"/>
  <c r="E171" i="1"/>
  <c r="E166" i="1" s="1"/>
  <c r="G171" i="1"/>
  <c r="I171" i="1"/>
  <c r="I166" i="1" s="1"/>
  <c r="F173" i="1"/>
  <c r="H173" i="1" s="1"/>
  <c r="F174" i="1"/>
  <c r="H174" i="1" s="1"/>
  <c r="F175" i="1"/>
  <c r="H175" i="1" s="1"/>
  <c r="F176" i="1"/>
  <c r="H176" i="1" s="1"/>
  <c r="G177" i="1"/>
  <c r="D178" i="1"/>
  <c r="E178" i="1"/>
  <c r="G178" i="1"/>
  <c r="I178" i="1"/>
  <c r="F179" i="1"/>
  <c r="H179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F186" i="1"/>
  <c r="H186" i="1" s="1"/>
  <c r="F187" i="1"/>
  <c r="H187" i="1" s="1"/>
  <c r="F188" i="1"/>
  <c r="H188" i="1" s="1"/>
  <c r="H189" i="1"/>
  <c r="H190" i="1"/>
  <c r="G191" i="1"/>
  <c r="H191" i="1" s="1"/>
  <c r="I191" i="1"/>
  <c r="H192" i="1"/>
  <c r="D201" i="1"/>
  <c r="E201" i="1"/>
  <c r="G201" i="1"/>
  <c r="I201" i="1"/>
  <c r="D205" i="1"/>
  <c r="E205" i="1"/>
  <c r="G205" i="1"/>
  <c r="I205" i="1"/>
  <c r="D206" i="1"/>
  <c r="E206" i="1"/>
  <c r="I206" i="1"/>
  <c r="F59" i="1" l="1"/>
  <c r="F169" i="1"/>
  <c r="H169" i="1" s="1"/>
  <c r="D197" i="1"/>
  <c r="G204" i="1"/>
  <c r="F159" i="1"/>
  <c r="H159" i="1" s="1"/>
  <c r="F158" i="1"/>
  <c r="F150" i="1"/>
  <c r="H150" i="1" s="1"/>
  <c r="F142" i="1"/>
  <c r="H142" i="1" s="1"/>
  <c r="F109" i="1"/>
  <c r="H109" i="1" s="1"/>
  <c r="D202" i="1"/>
  <c r="D196" i="1"/>
  <c r="F201" i="1"/>
  <c r="H201" i="1" s="1"/>
  <c r="I203" i="1"/>
  <c r="H59" i="1"/>
  <c r="F58" i="1"/>
  <c r="H58" i="1" s="1"/>
  <c r="F40" i="1"/>
  <c r="H40" i="1" s="1"/>
  <c r="F178" i="1"/>
  <c r="H178" i="1" s="1"/>
  <c r="I196" i="1"/>
  <c r="F138" i="1"/>
  <c r="H138" i="1" s="1"/>
  <c r="G197" i="1"/>
  <c r="G166" i="1"/>
  <c r="F126" i="1"/>
  <c r="H126" i="1" s="1"/>
  <c r="F108" i="1"/>
  <c r="H108" i="1" s="1"/>
  <c r="F84" i="1"/>
  <c r="H84" i="1" s="1"/>
  <c r="E203" i="1"/>
  <c r="F134" i="1"/>
  <c r="H134" i="1" s="1"/>
  <c r="F122" i="1"/>
  <c r="H122" i="1" s="1"/>
  <c r="G203" i="1"/>
  <c r="F87" i="1"/>
  <c r="H87" i="1" s="1"/>
  <c r="F35" i="1"/>
  <c r="H35" i="1" s="1"/>
  <c r="E197" i="1"/>
  <c r="F197" i="1" s="1"/>
  <c r="F21" i="1"/>
  <c r="H21" i="1" s="1"/>
  <c r="F20" i="1"/>
  <c r="H20" i="1" s="1"/>
  <c r="F195" i="1"/>
  <c r="H195" i="1" s="1"/>
  <c r="F206" i="1"/>
  <c r="F205" i="1"/>
  <c r="H205" i="1" s="1"/>
  <c r="F118" i="1"/>
  <c r="H118" i="1" s="1"/>
  <c r="F81" i="1"/>
  <c r="H81" i="1" s="1"/>
  <c r="H71" i="1"/>
  <c r="F45" i="1"/>
  <c r="H45" i="1" s="1"/>
  <c r="F31" i="1"/>
  <c r="H31" i="1" s="1"/>
  <c r="E18" i="1"/>
  <c r="H158" i="1"/>
  <c r="I106" i="1"/>
  <c r="G202" i="1"/>
  <c r="D56" i="1"/>
  <c r="I197" i="1"/>
  <c r="E204" i="1"/>
  <c r="D203" i="1"/>
  <c r="F198" i="1"/>
  <c r="H198" i="1" s="1"/>
  <c r="F171" i="1"/>
  <c r="H171" i="1" s="1"/>
  <c r="F130" i="1"/>
  <c r="H130" i="1" s="1"/>
  <c r="G106" i="1"/>
  <c r="F101" i="1"/>
  <c r="H101" i="1" s="1"/>
  <c r="F94" i="1"/>
  <c r="H94" i="1" s="1"/>
  <c r="I200" i="1"/>
  <c r="I56" i="1"/>
  <c r="H65" i="1"/>
  <c r="F61" i="1"/>
  <c r="H61" i="1" s="1"/>
  <c r="F60" i="1"/>
  <c r="H60" i="1" s="1"/>
  <c r="D18" i="1"/>
  <c r="G196" i="1"/>
  <c r="E106" i="1"/>
  <c r="I204" i="1"/>
  <c r="F168" i="1"/>
  <c r="H168" i="1" s="1"/>
  <c r="F156" i="1"/>
  <c r="H156" i="1" s="1"/>
  <c r="F146" i="1"/>
  <c r="H146" i="1" s="1"/>
  <c r="D106" i="1"/>
  <c r="F97" i="1"/>
  <c r="H97" i="1" s="1"/>
  <c r="F91" i="1"/>
  <c r="H91" i="1" s="1"/>
  <c r="F76" i="1"/>
  <c r="H76" i="1" s="1"/>
  <c r="I18" i="1"/>
  <c r="F22" i="1"/>
  <c r="H22" i="1" s="1"/>
  <c r="G56" i="1"/>
  <c r="I202" i="1"/>
  <c r="E202" i="1"/>
  <c r="E200" i="1"/>
  <c r="H177" i="1"/>
  <c r="D166" i="1"/>
  <c r="F166" i="1" s="1"/>
  <c r="H26" i="1"/>
  <c r="D204" i="1"/>
  <c r="D200" i="1"/>
  <c r="F160" i="1"/>
  <c r="H160" i="1" s="1"/>
  <c r="F114" i="1"/>
  <c r="H114" i="1" s="1"/>
  <c r="E56" i="1"/>
  <c r="G24" i="1"/>
  <c r="G18" i="1" s="1"/>
  <c r="G206" i="1"/>
  <c r="E196" i="1"/>
  <c r="F24" i="1"/>
  <c r="AA206" i="1"/>
  <c r="AA205" i="1"/>
  <c r="AA201" i="1"/>
  <c r="AA191" i="1"/>
  <c r="AA178" i="1"/>
  <c r="AA171" i="1"/>
  <c r="AA169" i="1"/>
  <c r="AA168" i="1"/>
  <c r="AA164" i="1"/>
  <c r="AA160" i="1"/>
  <c r="AA159" i="1"/>
  <c r="AA158" i="1"/>
  <c r="AA150" i="1"/>
  <c r="AA146" i="1"/>
  <c r="AA142" i="1"/>
  <c r="AA138" i="1"/>
  <c r="AA134" i="1"/>
  <c r="AA130" i="1"/>
  <c r="AA126" i="1"/>
  <c r="AA122" i="1"/>
  <c r="AA118" i="1"/>
  <c r="AA114" i="1"/>
  <c r="AA109" i="1"/>
  <c r="AA108" i="1"/>
  <c r="AA101" i="1"/>
  <c r="AA97" i="1"/>
  <c r="AA94" i="1"/>
  <c r="AA91" i="1"/>
  <c r="AA87" i="1"/>
  <c r="AA84" i="1"/>
  <c r="AA81" i="1"/>
  <c r="AA76" i="1"/>
  <c r="AA65" i="1"/>
  <c r="AA61" i="1"/>
  <c r="AA60" i="1"/>
  <c r="AA59" i="1"/>
  <c r="AA58" i="1"/>
  <c r="AA45" i="1"/>
  <c r="AA40" i="1"/>
  <c r="AA35" i="1"/>
  <c r="AA31" i="1"/>
  <c r="AA24" i="1"/>
  <c r="AA22" i="1"/>
  <c r="AA21" i="1"/>
  <c r="AA20" i="1"/>
  <c r="R206" i="1"/>
  <c r="R205" i="1"/>
  <c r="R201" i="1"/>
  <c r="R191" i="1"/>
  <c r="R178" i="1"/>
  <c r="R171" i="1"/>
  <c r="R169" i="1"/>
  <c r="R168" i="1"/>
  <c r="R164" i="1"/>
  <c r="R160" i="1"/>
  <c r="R159" i="1"/>
  <c r="R158" i="1"/>
  <c r="R150" i="1"/>
  <c r="R146" i="1"/>
  <c r="R142" i="1"/>
  <c r="R138" i="1"/>
  <c r="R134" i="1"/>
  <c r="R130" i="1"/>
  <c r="R126" i="1"/>
  <c r="R122" i="1"/>
  <c r="R118" i="1"/>
  <c r="R114" i="1"/>
  <c r="R109" i="1"/>
  <c r="R108" i="1"/>
  <c r="R101" i="1"/>
  <c r="R97" i="1"/>
  <c r="R94" i="1"/>
  <c r="R91" i="1"/>
  <c r="R87" i="1"/>
  <c r="R84" i="1"/>
  <c r="R81" i="1"/>
  <c r="R76" i="1"/>
  <c r="R65" i="1"/>
  <c r="R61" i="1"/>
  <c r="R60" i="1"/>
  <c r="R59" i="1"/>
  <c r="R58" i="1"/>
  <c r="R45" i="1"/>
  <c r="R40" i="1"/>
  <c r="R35" i="1"/>
  <c r="R31" i="1"/>
  <c r="R24" i="1"/>
  <c r="R22" i="1"/>
  <c r="R21" i="1"/>
  <c r="R20" i="1"/>
  <c r="F196" i="1" l="1"/>
  <c r="F202" i="1"/>
  <c r="H202" i="1" s="1"/>
  <c r="H197" i="1"/>
  <c r="F56" i="1"/>
  <c r="H56" i="1" s="1"/>
  <c r="H166" i="1"/>
  <c r="F18" i="1"/>
  <c r="H18" i="1" s="1"/>
  <c r="H206" i="1"/>
  <c r="H24" i="1"/>
  <c r="F106" i="1"/>
  <c r="H106" i="1" s="1"/>
  <c r="F203" i="1"/>
  <c r="H203" i="1" s="1"/>
  <c r="E193" i="1"/>
  <c r="H196" i="1"/>
  <c r="G193" i="1"/>
  <c r="F204" i="1"/>
  <c r="H204" i="1" s="1"/>
  <c r="I193" i="1"/>
  <c r="I207" i="1" s="1"/>
  <c r="F200" i="1"/>
  <c r="D193" i="1"/>
  <c r="G200" i="1"/>
  <c r="AA198" i="1"/>
  <c r="AA166" i="1"/>
  <c r="R195" i="1"/>
  <c r="R198" i="1"/>
  <c r="R156" i="1"/>
  <c r="R166" i="1"/>
  <c r="AA195" i="1"/>
  <c r="AA106" i="1"/>
  <c r="AA18" i="1"/>
  <c r="AA203" i="1"/>
  <c r="R203" i="1"/>
  <c r="AA200" i="1"/>
  <c r="AA156" i="1"/>
  <c r="R196" i="1"/>
  <c r="R106" i="1"/>
  <c r="AA196" i="1"/>
  <c r="AA197" i="1"/>
  <c r="AA56" i="1"/>
  <c r="AA202" i="1"/>
  <c r="AA204" i="1"/>
  <c r="R56" i="1"/>
  <c r="R202" i="1"/>
  <c r="R197" i="1"/>
  <c r="R18" i="1"/>
  <c r="R200" i="1"/>
  <c r="R204" i="1"/>
  <c r="Y171" i="1"/>
  <c r="F193" i="1" l="1"/>
  <c r="F207" i="1" s="1"/>
  <c r="G207" i="1"/>
  <c r="H200" i="1"/>
  <c r="AA193" i="1"/>
  <c r="R193" i="1"/>
  <c r="Y108" i="1"/>
  <c r="P108" i="1"/>
  <c r="Z155" i="1"/>
  <c r="AB155" i="1" s="1"/>
  <c r="AD155" i="1" s="1"/>
  <c r="Q155" i="1"/>
  <c r="S155" i="1" s="1"/>
  <c r="U155" i="1" s="1"/>
  <c r="J155" i="1"/>
  <c r="L155" i="1" s="1"/>
  <c r="H193" i="1" l="1"/>
  <c r="R207" i="1"/>
  <c r="AA207" i="1"/>
  <c r="Y58" i="1"/>
  <c r="P58" i="1"/>
  <c r="Y59" i="1"/>
  <c r="P59" i="1"/>
  <c r="Y60" i="1"/>
  <c r="P60" i="1"/>
  <c r="P61" i="1"/>
  <c r="Y20" i="1" l="1"/>
  <c r="P20" i="1"/>
  <c r="Z55" i="1"/>
  <c r="AB55" i="1" s="1"/>
  <c r="AD55" i="1" s="1"/>
  <c r="Q55" i="1"/>
  <c r="S55" i="1" s="1"/>
  <c r="U55" i="1" s="1"/>
  <c r="J55" i="1"/>
  <c r="L55" i="1" s="1"/>
  <c r="Z154" i="1" l="1"/>
  <c r="AB154" i="1" s="1"/>
  <c r="AD154" i="1" s="1"/>
  <c r="Q154" i="1"/>
  <c r="S154" i="1" s="1"/>
  <c r="U154" i="1" s="1"/>
  <c r="J154" i="1"/>
  <c r="L154" i="1" s="1"/>
  <c r="Y101" i="1"/>
  <c r="P101" i="1"/>
  <c r="Z105" i="1"/>
  <c r="AB105" i="1" s="1"/>
  <c r="AD105" i="1" s="1"/>
  <c r="Q105" i="1"/>
  <c r="S105" i="1" s="1"/>
  <c r="U105" i="1" s="1"/>
  <c r="J105" i="1"/>
  <c r="L105" i="1" s="1"/>
  <c r="Z100" i="1"/>
  <c r="AB100" i="1" s="1"/>
  <c r="AD100" i="1" s="1"/>
  <c r="Q100" i="1"/>
  <c r="S100" i="1" s="1"/>
  <c r="U100" i="1" s="1"/>
  <c r="J100" i="1"/>
  <c r="L100" i="1" s="1"/>
  <c r="Z177" i="1"/>
  <c r="AB177" i="1" s="1"/>
  <c r="AD177" i="1" s="1"/>
  <c r="Q177" i="1"/>
  <c r="S177" i="1" s="1"/>
  <c r="U177" i="1" s="1"/>
  <c r="J177" i="1"/>
  <c r="L177" i="1" s="1"/>
  <c r="Y178" i="1"/>
  <c r="P178" i="1"/>
  <c r="Y164" i="1"/>
  <c r="Z164" i="1" s="1"/>
  <c r="AB164" i="1" s="1"/>
  <c r="AD164" i="1" s="1"/>
  <c r="P164" i="1"/>
  <c r="Q164" i="1" s="1"/>
  <c r="S164" i="1" s="1"/>
  <c r="U164" i="1" s="1"/>
  <c r="Z189" i="1"/>
  <c r="AB189" i="1" s="1"/>
  <c r="AD189" i="1" s="1"/>
  <c r="Z190" i="1"/>
  <c r="AB190" i="1" s="1"/>
  <c r="AD190" i="1" s="1"/>
  <c r="Q189" i="1"/>
  <c r="S189" i="1" s="1"/>
  <c r="U189" i="1" s="1"/>
  <c r="Q190" i="1"/>
  <c r="S190" i="1" s="1"/>
  <c r="U190" i="1" s="1"/>
  <c r="J189" i="1"/>
  <c r="L189" i="1" s="1"/>
  <c r="J190" i="1"/>
  <c r="L190" i="1" s="1"/>
  <c r="Z165" i="1"/>
  <c r="AB165" i="1" s="1"/>
  <c r="AD165" i="1" s="1"/>
  <c r="Q165" i="1"/>
  <c r="S165" i="1" s="1"/>
  <c r="U165" i="1" s="1"/>
  <c r="J165" i="1"/>
  <c r="L165" i="1" s="1"/>
  <c r="J164" i="1" l="1"/>
  <c r="L164" i="1" s="1"/>
  <c r="Y191" i="1" l="1"/>
  <c r="Z191" i="1" s="1"/>
  <c r="AB191" i="1" s="1"/>
  <c r="AD191" i="1" s="1"/>
  <c r="Z192" i="1"/>
  <c r="AB192" i="1" s="1"/>
  <c r="AD192" i="1" s="1"/>
  <c r="P191" i="1"/>
  <c r="Q191" i="1" s="1"/>
  <c r="S191" i="1" s="1"/>
  <c r="U191" i="1" s="1"/>
  <c r="Q192" i="1"/>
  <c r="S192" i="1" s="1"/>
  <c r="U192" i="1" s="1"/>
  <c r="J191" i="1"/>
  <c r="L191" i="1" s="1"/>
  <c r="J192" i="1"/>
  <c r="L192" i="1" s="1"/>
  <c r="Y65" i="1" l="1"/>
  <c r="P65" i="1"/>
  <c r="Z67" i="1"/>
  <c r="AB67" i="1" s="1"/>
  <c r="AD67" i="1" s="1"/>
  <c r="Z68" i="1"/>
  <c r="AB68" i="1" s="1"/>
  <c r="AD68" i="1" s="1"/>
  <c r="Z69" i="1"/>
  <c r="AB69" i="1" s="1"/>
  <c r="AD69" i="1" s="1"/>
  <c r="Q67" i="1"/>
  <c r="S67" i="1" s="1"/>
  <c r="U67" i="1" s="1"/>
  <c r="Q68" i="1"/>
  <c r="S68" i="1" s="1"/>
  <c r="U68" i="1" s="1"/>
  <c r="Q69" i="1"/>
  <c r="S69" i="1" s="1"/>
  <c r="U69" i="1" s="1"/>
  <c r="J67" i="1"/>
  <c r="L67" i="1" s="1"/>
  <c r="J68" i="1"/>
  <c r="L68" i="1" s="1"/>
  <c r="J69" i="1"/>
  <c r="L69" i="1" s="1"/>
  <c r="Y206" i="1" l="1"/>
  <c r="Y205" i="1"/>
  <c r="Y201" i="1"/>
  <c r="Y166" i="1"/>
  <c r="Y169" i="1"/>
  <c r="Y168" i="1"/>
  <c r="Y160" i="1"/>
  <c r="Y204" i="1" s="1"/>
  <c r="Y159" i="1"/>
  <c r="Y158" i="1"/>
  <c r="Y150" i="1"/>
  <c r="Y146" i="1"/>
  <c r="Y142" i="1"/>
  <c r="Y138" i="1"/>
  <c r="Y134" i="1"/>
  <c r="Y130" i="1"/>
  <c r="Y126" i="1"/>
  <c r="Y122" i="1"/>
  <c r="Y118" i="1"/>
  <c r="Y114" i="1"/>
  <c r="Y109" i="1"/>
  <c r="Y195" i="1" s="1"/>
  <c r="Y97" i="1"/>
  <c r="Y94" i="1"/>
  <c r="Y91" i="1"/>
  <c r="Y87" i="1"/>
  <c r="Y84" i="1"/>
  <c r="Y81" i="1"/>
  <c r="Y76" i="1"/>
  <c r="Y61" i="1"/>
  <c r="Y198" i="1" s="1"/>
  <c r="Y45" i="1"/>
  <c r="Y40" i="1"/>
  <c r="Y35" i="1"/>
  <c r="Y31" i="1"/>
  <c r="Y24" i="1"/>
  <c r="Y22" i="1"/>
  <c r="Y21" i="1"/>
  <c r="P206" i="1"/>
  <c r="P205" i="1"/>
  <c r="P201" i="1"/>
  <c r="P171" i="1"/>
  <c r="P166" i="1" s="1"/>
  <c r="P169" i="1"/>
  <c r="P168" i="1"/>
  <c r="P160" i="1"/>
  <c r="P204" i="1" s="1"/>
  <c r="P159" i="1"/>
  <c r="P158" i="1"/>
  <c r="P150" i="1"/>
  <c r="P146" i="1"/>
  <c r="P142" i="1"/>
  <c r="P138" i="1"/>
  <c r="P134" i="1"/>
  <c r="P130" i="1"/>
  <c r="P126" i="1"/>
  <c r="P122" i="1"/>
  <c r="P118" i="1"/>
  <c r="P114" i="1"/>
  <c r="P109" i="1"/>
  <c r="P195" i="1" s="1"/>
  <c r="P97" i="1"/>
  <c r="P94" i="1"/>
  <c r="P91" i="1"/>
  <c r="P87" i="1"/>
  <c r="P84" i="1"/>
  <c r="P81" i="1"/>
  <c r="P76" i="1"/>
  <c r="P198" i="1"/>
  <c r="P45" i="1"/>
  <c r="P40" i="1"/>
  <c r="P35" i="1"/>
  <c r="P31" i="1"/>
  <c r="P24" i="1"/>
  <c r="P22" i="1"/>
  <c r="P21" i="1"/>
  <c r="P203" i="1" l="1"/>
  <c r="P106" i="1"/>
  <c r="Y203" i="1"/>
  <c r="Y106" i="1"/>
  <c r="Y18" i="1"/>
  <c r="P200" i="1"/>
  <c r="Y200" i="1"/>
  <c r="P197" i="1"/>
  <c r="P18" i="1"/>
  <c r="P196" i="1"/>
  <c r="Y196" i="1"/>
  <c r="Y156" i="1"/>
  <c r="P156" i="1"/>
  <c r="P202" i="1"/>
  <c r="P56" i="1"/>
  <c r="Y56" i="1"/>
  <c r="Y197" i="1"/>
  <c r="Y202" i="1"/>
  <c r="N78" i="1"/>
  <c r="J23" i="1"/>
  <c r="L23" i="1" s="1"/>
  <c r="Y193" i="1" l="1"/>
  <c r="Y207" i="1" s="1"/>
  <c r="P193" i="1"/>
  <c r="P207" i="1" s="1"/>
  <c r="X188" i="1"/>
  <c r="Z188" i="1" s="1"/>
  <c r="AB188" i="1" s="1"/>
  <c r="AD188" i="1" s="1"/>
  <c r="X187" i="1"/>
  <c r="Z187" i="1" s="1"/>
  <c r="AB187" i="1" s="1"/>
  <c r="AD187" i="1" s="1"/>
  <c r="X186" i="1"/>
  <c r="Z186" i="1" s="1"/>
  <c r="AB186" i="1" s="1"/>
  <c r="AD186" i="1" s="1"/>
  <c r="X185" i="1"/>
  <c r="Z185" i="1" s="1"/>
  <c r="AB185" i="1" s="1"/>
  <c r="AD185" i="1" s="1"/>
  <c r="X184" i="1"/>
  <c r="Z184" i="1" s="1"/>
  <c r="AB184" i="1" s="1"/>
  <c r="AD184" i="1" s="1"/>
  <c r="X183" i="1"/>
  <c r="Z183" i="1" s="1"/>
  <c r="AB183" i="1" s="1"/>
  <c r="AD183" i="1" s="1"/>
  <c r="X182" i="1"/>
  <c r="Z182" i="1" s="1"/>
  <c r="AB182" i="1" s="1"/>
  <c r="AD182" i="1" s="1"/>
  <c r="X181" i="1"/>
  <c r="Z181" i="1" s="1"/>
  <c r="AB181" i="1" s="1"/>
  <c r="AD181" i="1" s="1"/>
  <c r="X180" i="1"/>
  <c r="Z180" i="1" s="1"/>
  <c r="AB180" i="1" s="1"/>
  <c r="AD180" i="1" s="1"/>
  <c r="X179" i="1"/>
  <c r="Z179" i="1" s="1"/>
  <c r="AB179" i="1" s="1"/>
  <c r="AD179" i="1" s="1"/>
  <c r="X176" i="1"/>
  <c r="Z176" i="1" s="1"/>
  <c r="AB176" i="1" s="1"/>
  <c r="AD176" i="1" s="1"/>
  <c r="X175" i="1"/>
  <c r="Z175" i="1" s="1"/>
  <c r="AB175" i="1" s="1"/>
  <c r="AD175" i="1" s="1"/>
  <c r="X174" i="1"/>
  <c r="Z174" i="1" s="1"/>
  <c r="AB174" i="1" s="1"/>
  <c r="AD174" i="1" s="1"/>
  <c r="X173" i="1"/>
  <c r="Z173" i="1" s="1"/>
  <c r="AB173" i="1" s="1"/>
  <c r="AD173" i="1" s="1"/>
  <c r="X170" i="1"/>
  <c r="Z170" i="1" s="1"/>
  <c r="AB170" i="1" s="1"/>
  <c r="AD170" i="1" s="1"/>
  <c r="X163" i="1"/>
  <c r="Z163" i="1" s="1"/>
  <c r="AB163" i="1" s="1"/>
  <c r="AD163" i="1" s="1"/>
  <c r="X162" i="1"/>
  <c r="Z162" i="1" s="1"/>
  <c r="AB162" i="1" s="1"/>
  <c r="AD162" i="1" s="1"/>
  <c r="X153" i="1"/>
  <c r="Z153" i="1" s="1"/>
  <c r="AB153" i="1" s="1"/>
  <c r="AD153" i="1" s="1"/>
  <c r="X152" i="1"/>
  <c r="Z152" i="1" s="1"/>
  <c r="AB152" i="1" s="1"/>
  <c r="AD152" i="1" s="1"/>
  <c r="X149" i="1"/>
  <c r="Z149" i="1" s="1"/>
  <c r="AB149" i="1" s="1"/>
  <c r="AD149" i="1" s="1"/>
  <c r="X148" i="1"/>
  <c r="Z148" i="1" s="1"/>
  <c r="AB148" i="1" s="1"/>
  <c r="AD148" i="1" s="1"/>
  <c r="X145" i="1"/>
  <c r="Z145" i="1" s="1"/>
  <c r="AB145" i="1" s="1"/>
  <c r="AD145" i="1" s="1"/>
  <c r="X144" i="1"/>
  <c r="Z144" i="1" s="1"/>
  <c r="AB144" i="1" s="1"/>
  <c r="AD144" i="1" s="1"/>
  <c r="X141" i="1"/>
  <c r="Z141" i="1" s="1"/>
  <c r="AB141" i="1" s="1"/>
  <c r="AD141" i="1" s="1"/>
  <c r="X140" i="1"/>
  <c r="Z140" i="1" s="1"/>
  <c r="AB140" i="1" s="1"/>
  <c r="AD140" i="1" s="1"/>
  <c r="X137" i="1"/>
  <c r="Z137" i="1" s="1"/>
  <c r="AB137" i="1" s="1"/>
  <c r="AD137" i="1" s="1"/>
  <c r="X136" i="1"/>
  <c r="Z136" i="1" s="1"/>
  <c r="AB136" i="1" s="1"/>
  <c r="AD136" i="1" s="1"/>
  <c r="X133" i="1"/>
  <c r="Z133" i="1" s="1"/>
  <c r="AB133" i="1" s="1"/>
  <c r="AD133" i="1" s="1"/>
  <c r="X132" i="1"/>
  <c r="Z132" i="1" s="1"/>
  <c r="AB132" i="1" s="1"/>
  <c r="AD132" i="1" s="1"/>
  <c r="X129" i="1"/>
  <c r="Z129" i="1" s="1"/>
  <c r="AB129" i="1" s="1"/>
  <c r="AD129" i="1" s="1"/>
  <c r="X128" i="1"/>
  <c r="Z128" i="1" s="1"/>
  <c r="AB128" i="1" s="1"/>
  <c r="AD128" i="1" s="1"/>
  <c r="X125" i="1"/>
  <c r="Z125" i="1" s="1"/>
  <c r="AB125" i="1" s="1"/>
  <c r="AD125" i="1" s="1"/>
  <c r="X124" i="1"/>
  <c r="Z124" i="1" s="1"/>
  <c r="AB124" i="1" s="1"/>
  <c r="AD124" i="1" s="1"/>
  <c r="X121" i="1"/>
  <c r="Z121" i="1" s="1"/>
  <c r="AB121" i="1" s="1"/>
  <c r="AD121" i="1" s="1"/>
  <c r="X120" i="1"/>
  <c r="Z120" i="1" s="1"/>
  <c r="AB120" i="1" s="1"/>
  <c r="AD120" i="1" s="1"/>
  <c r="X117" i="1"/>
  <c r="Z117" i="1" s="1"/>
  <c r="AB117" i="1" s="1"/>
  <c r="AD117" i="1" s="1"/>
  <c r="X116" i="1"/>
  <c r="Z116" i="1" s="1"/>
  <c r="AB116" i="1" s="1"/>
  <c r="AD116" i="1" s="1"/>
  <c r="X113" i="1"/>
  <c r="Z113" i="1" s="1"/>
  <c r="AB113" i="1" s="1"/>
  <c r="AD113" i="1" s="1"/>
  <c r="X112" i="1"/>
  <c r="Z112" i="1" s="1"/>
  <c r="AB112" i="1" s="1"/>
  <c r="AD112" i="1" s="1"/>
  <c r="X111" i="1"/>
  <c r="Z111" i="1" s="1"/>
  <c r="AB111" i="1" s="1"/>
  <c r="AD111" i="1" s="1"/>
  <c r="X110" i="1"/>
  <c r="Z110" i="1" s="1"/>
  <c r="AB110" i="1" s="1"/>
  <c r="AD110" i="1" s="1"/>
  <c r="X104" i="1"/>
  <c r="Z104" i="1" s="1"/>
  <c r="AB104" i="1" s="1"/>
  <c r="AD104" i="1" s="1"/>
  <c r="X103" i="1"/>
  <c r="Z103" i="1" s="1"/>
  <c r="AB103" i="1" s="1"/>
  <c r="AD103" i="1" s="1"/>
  <c r="X102" i="1"/>
  <c r="Z102" i="1" s="1"/>
  <c r="AB102" i="1" s="1"/>
  <c r="AD102" i="1" s="1"/>
  <c r="X99" i="1"/>
  <c r="Z99" i="1" s="1"/>
  <c r="AB99" i="1" s="1"/>
  <c r="AD99" i="1" s="1"/>
  <c r="X96" i="1"/>
  <c r="Z96" i="1" s="1"/>
  <c r="AB96" i="1" s="1"/>
  <c r="AD96" i="1" s="1"/>
  <c r="X93" i="1"/>
  <c r="Z93" i="1" s="1"/>
  <c r="AB93" i="1" s="1"/>
  <c r="AD93" i="1" s="1"/>
  <c r="X90" i="1"/>
  <c r="Z90" i="1" s="1"/>
  <c r="AB90" i="1" s="1"/>
  <c r="AD90" i="1" s="1"/>
  <c r="X89" i="1"/>
  <c r="Z89" i="1" s="1"/>
  <c r="AB89" i="1" s="1"/>
  <c r="AD89" i="1" s="1"/>
  <c r="X86" i="1"/>
  <c r="Z86" i="1" s="1"/>
  <c r="AB86" i="1" s="1"/>
  <c r="AD86" i="1" s="1"/>
  <c r="X83" i="1"/>
  <c r="Z83" i="1" s="1"/>
  <c r="AB83" i="1" s="1"/>
  <c r="AD83" i="1" s="1"/>
  <c r="X80" i="1"/>
  <c r="Z80" i="1" s="1"/>
  <c r="AB80" i="1" s="1"/>
  <c r="AD80" i="1" s="1"/>
  <c r="X79" i="1"/>
  <c r="Z79" i="1" s="1"/>
  <c r="AB79" i="1" s="1"/>
  <c r="AD79" i="1" s="1"/>
  <c r="X78" i="1"/>
  <c r="Z78" i="1" s="1"/>
  <c r="AB78" i="1" s="1"/>
  <c r="AD78" i="1" s="1"/>
  <c r="X75" i="1"/>
  <c r="Z75" i="1" s="1"/>
  <c r="AB75" i="1" s="1"/>
  <c r="AD75" i="1" s="1"/>
  <c r="X74" i="1"/>
  <c r="Z74" i="1" s="1"/>
  <c r="AB74" i="1" s="1"/>
  <c r="AD74" i="1" s="1"/>
  <c r="X73" i="1"/>
  <c r="Z73" i="1" s="1"/>
  <c r="AB73" i="1" s="1"/>
  <c r="AD73" i="1" s="1"/>
  <c r="X72" i="1"/>
  <c r="Z72" i="1" s="1"/>
  <c r="AB72" i="1" s="1"/>
  <c r="AD72" i="1" s="1"/>
  <c r="X71" i="1"/>
  <c r="Z71" i="1" s="1"/>
  <c r="AB71" i="1" s="1"/>
  <c r="AD71" i="1" s="1"/>
  <c r="X70" i="1"/>
  <c r="Z70" i="1" s="1"/>
  <c r="AB70" i="1" s="1"/>
  <c r="AD70" i="1" s="1"/>
  <c r="X65" i="1"/>
  <c r="Z65" i="1" s="1"/>
  <c r="AB65" i="1" s="1"/>
  <c r="AD65" i="1" s="1"/>
  <c r="X64" i="1"/>
  <c r="Z64" i="1" s="1"/>
  <c r="AB64" i="1" s="1"/>
  <c r="AD64" i="1" s="1"/>
  <c r="X63" i="1"/>
  <c r="Z63" i="1" s="1"/>
  <c r="AB63" i="1" s="1"/>
  <c r="AD63" i="1" s="1"/>
  <c r="X62" i="1"/>
  <c r="Z62" i="1" s="1"/>
  <c r="AB62" i="1" s="1"/>
  <c r="AD62" i="1" s="1"/>
  <c r="X54" i="1"/>
  <c r="Z54" i="1" s="1"/>
  <c r="AB54" i="1" s="1"/>
  <c r="AD54" i="1" s="1"/>
  <c r="X53" i="1"/>
  <c r="Z53" i="1" s="1"/>
  <c r="AB53" i="1" s="1"/>
  <c r="AD53" i="1" s="1"/>
  <c r="X52" i="1"/>
  <c r="Z52" i="1" s="1"/>
  <c r="AB52" i="1" s="1"/>
  <c r="AD52" i="1" s="1"/>
  <c r="X51" i="1"/>
  <c r="Z51" i="1" s="1"/>
  <c r="AB51" i="1" s="1"/>
  <c r="AD51" i="1" s="1"/>
  <c r="X50" i="1"/>
  <c r="Z50" i="1" s="1"/>
  <c r="AB50" i="1" s="1"/>
  <c r="AD50" i="1" s="1"/>
  <c r="X49" i="1"/>
  <c r="Z49" i="1" s="1"/>
  <c r="AB49" i="1" s="1"/>
  <c r="AD49" i="1" s="1"/>
  <c r="X48" i="1"/>
  <c r="Z48" i="1" s="1"/>
  <c r="AB48" i="1" s="1"/>
  <c r="AD48" i="1" s="1"/>
  <c r="X47" i="1"/>
  <c r="Z47" i="1" s="1"/>
  <c r="AB47" i="1" s="1"/>
  <c r="AD47" i="1" s="1"/>
  <c r="X44" i="1"/>
  <c r="Z44" i="1" s="1"/>
  <c r="AB44" i="1" s="1"/>
  <c r="AD44" i="1" s="1"/>
  <c r="X43" i="1"/>
  <c r="Z43" i="1" s="1"/>
  <c r="AB43" i="1" s="1"/>
  <c r="AD43" i="1" s="1"/>
  <c r="X42" i="1"/>
  <c r="Z42" i="1" s="1"/>
  <c r="AB42" i="1" s="1"/>
  <c r="AD42" i="1" s="1"/>
  <c r="X39" i="1"/>
  <c r="Z39" i="1" s="1"/>
  <c r="AB39" i="1" s="1"/>
  <c r="AD39" i="1" s="1"/>
  <c r="X38" i="1"/>
  <c r="Z38" i="1" s="1"/>
  <c r="AB38" i="1" s="1"/>
  <c r="AD38" i="1" s="1"/>
  <c r="X37" i="1"/>
  <c r="Z37" i="1" s="1"/>
  <c r="AB37" i="1" s="1"/>
  <c r="AD37" i="1" s="1"/>
  <c r="X34" i="1"/>
  <c r="Z34" i="1" s="1"/>
  <c r="AB34" i="1" s="1"/>
  <c r="AD34" i="1" s="1"/>
  <c r="X33" i="1"/>
  <c r="Z33" i="1" s="1"/>
  <c r="AB33" i="1" s="1"/>
  <c r="AD33" i="1" s="1"/>
  <c r="X30" i="1"/>
  <c r="Z30" i="1" s="1"/>
  <c r="AB30" i="1" s="1"/>
  <c r="AD30" i="1" s="1"/>
  <c r="X29" i="1"/>
  <c r="Z29" i="1" s="1"/>
  <c r="AB29" i="1" s="1"/>
  <c r="AD29" i="1" s="1"/>
  <c r="X28" i="1"/>
  <c r="Z28" i="1" s="1"/>
  <c r="AB28" i="1" s="1"/>
  <c r="AD28" i="1" s="1"/>
  <c r="X27" i="1"/>
  <c r="Z27" i="1" s="1"/>
  <c r="AB27" i="1" s="1"/>
  <c r="AD27" i="1" s="1"/>
  <c r="X26" i="1"/>
  <c r="Z26" i="1" s="1"/>
  <c r="AB26" i="1" s="1"/>
  <c r="AD26" i="1" s="1"/>
  <c r="X23" i="1"/>
  <c r="Z23" i="1" s="1"/>
  <c r="AB23" i="1" s="1"/>
  <c r="AD23" i="1" s="1"/>
  <c r="O188" i="1"/>
  <c r="Q188" i="1" s="1"/>
  <c r="S188" i="1" s="1"/>
  <c r="U188" i="1" s="1"/>
  <c r="O187" i="1"/>
  <c r="Q187" i="1" s="1"/>
  <c r="S187" i="1" s="1"/>
  <c r="U187" i="1" s="1"/>
  <c r="O186" i="1"/>
  <c r="Q186" i="1" s="1"/>
  <c r="S186" i="1" s="1"/>
  <c r="U186" i="1" s="1"/>
  <c r="O185" i="1"/>
  <c r="Q185" i="1" s="1"/>
  <c r="S185" i="1" s="1"/>
  <c r="U185" i="1" s="1"/>
  <c r="O184" i="1"/>
  <c r="Q184" i="1" s="1"/>
  <c r="S184" i="1" s="1"/>
  <c r="U184" i="1" s="1"/>
  <c r="O183" i="1"/>
  <c r="Q183" i="1" s="1"/>
  <c r="S183" i="1" s="1"/>
  <c r="U183" i="1" s="1"/>
  <c r="O182" i="1"/>
  <c r="Q182" i="1" s="1"/>
  <c r="S182" i="1" s="1"/>
  <c r="U182" i="1" s="1"/>
  <c r="O181" i="1"/>
  <c r="Q181" i="1" s="1"/>
  <c r="S181" i="1" s="1"/>
  <c r="U181" i="1" s="1"/>
  <c r="O180" i="1"/>
  <c r="Q180" i="1" s="1"/>
  <c r="S180" i="1" s="1"/>
  <c r="U180" i="1" s="1"/>
  <c r="O179" i="1"/>
  <c r="Q179" i="1" s="1"/>
  <c r="S179" i="1" s="1"/>
  <c r="U179" i="1" s="1"/>
  <c r="O176" i="1"/>
  <c r="Q176" i="1" s="1"/>
  <c r="S176" i="1" s="1"/>
  <c r="U176" i="1" s="1"/>
  <c r="O175" i="1"/>
  <c r="Q175" i="1" s="1"/>
  <c r="S175" i="1" s="1"/>
  <c r="U175" i="1" s="1"/>
  <c r="O174" i="1"/>
  <c r="Q174" i="1" s="1"/>
  <c r="S174" i="1" s="1"/>
  <c r="U174" i="1" s="1"/>
  <c r="O173" i="1"/>
  <c r="Q173" i="1" s="1"/>
  <c r="S173" i="1" s="1"/>
  <c r="U173" i="1" s="1"/>
  <c r="O170" i="1"/>
  <c r="Q170" i="1" s="1"/>
  <c r="S170" i="1" s="1"/>
  <c r="U170" i="1" s="1"/>
  <c r="O163" i="1"/>
  <c r="Q163" i="1" s="1"/>
  <c r="S163" i="1" s="1"/>
  <c r="U163" i="1" s="1"/>
  <c r="O162" i="1"/>
  <c r="Q162" i="1" s="1"/>
  <c r="S162" i="1" s="1"/>
  <c r="U162" i="1" s="1"/>
  <c r="O153" i="1"/>
  <c r="Q153" i="1" s="1"/>
  <c r="S153" i="1" s="1"/>
  <c r="U153" i="1" s="1"/>
  <c r="O152" i="1"/>
  <c r="Q152" i="1" s="1"/>
  <c r="S152" i="1" s="1"/>
  <c r="U152" i="1" s="1"/>
  <c r="O149" i="1"/>
  <c r="Q149" i="1" s="1"/>
  <c r="S149" i="1" s="1"/>
  <c r="U149" i="1" s="1"/>
  <c r="O148" i="1"/>
  <c r="Q148" i="1" s="1"/>
  <c r="S148" i="1" s="1"/>
  <c r="U148" i="1" s="1"/>
  <c r="O145" i="1"/>
  <c r="Q145" i="1" s="1"/>
  <c r="S145" i="1" s="1"/>
  <c r="U145" i="1" s="1"/>
  <c r="O144" i="1"/>
  <c r="Q144" i="1" s="1"/>
  <c r="S144" i="1" s="1"/>
  <c r="U144" i="1" s="1"/>
  <c r="O141" i="1"/>
  <c r="Q141" i="1" s="1"/>
  <c r="S141" i="1" s="1"/>
  <c r="U141" i="1" s="1"/>
  <c r="O140" i="1"/>
  <c r="Q140" i="1" s="1"/>
  <c r="S140" i="1" s="1"/>
  <c r="U140" i="1" s="1"/>
  <c r="O137" i="1"/>
  <c r="Q137" i="1" s="1"/>
  <c r="S137" i="1" s="1"/>
  <c r="U137" i="1" s="1"/>
  <c r="O136" i="1"/>
  <c r="Q136" i="1" s="1"/>
  <c r="S136" i="1" s="1"/>
  <c r="U136" i="1" s="1"/>
  <c r="O133" i="1"/>
  <c r="Q133" i="1" s="1"/>
  <c r="S133" i="1" s="1"/>
  <c r="U133" i="1" s="1"/>
  <c r="O132" i="1"/>
  <c r="Q132" i="1" s="1"/>
  <c r="S132" i="1" s="1"/>
  <c r="U132" i="1" s="1"/>
  <c r="O129" i="1"/>
  <c r="Q129" i="1" s="1"/>
  <c r="S129" i="1" s="1"/>
  <c r="U129" i="1" s="1"/>
  <c r="O128" i="1"/>
  <c r="Q128" i="1" s="1"/>
  <c r="S128" i="1" s="1"/>
  <c r="U128" i="1" s="1"/>
  <c r="O125" i="1"/>
  <c r="Q125" i="1" s="1"/>
  <c r="S125" i="1" s="1"/>
  <c r="U125" i="1" s="1"/>
  <c r="O124" i="1"/>
  <c r="Q124" i="1" s="1"/>
  <c r="S124" i="1" s="1"/>
  <c r="U124" i="1" s="1"/>
  <c r="O121" i="1"/>
  <c r="Q121" i="1" s="1"/>
  <c r="S121" i="1" s="1"/>
  <c r="U121" i="1" s="1"/>
  <c r="O120" i="1"/>
  <c r="Q120" i="1" s="1"/>
  <c r="S120" i="1" s="1"/>
  <c r="U120" i="1" s="1"/>
  <c r="O117" i="1"/>
  <c r="Q117" i="1" s="1"/>
  <c r="S117" i="1" s="1"/>
  <c r="U117" i="1" s="1"/>
  <c r="O116" i="1"/>
  <c r="Q116" i="1" s="1"/>
  <c r="S116" i="1" s="1"/>
  <c r="U116" i="1" s="1"/>
  <c r="O113" i="1"/>
  <c r="Q113" i="1" s="1"/>
  <c r="S113" i="1" s="1"/>
  <c r="U113" i="1" s="1"/>
  <c r="O112" i="1"/>
  <c r="Q112" i="1" s="1"/>
  <c r="S112" i="1" s="1"/>
  <c r="U112" i="1" s="1"/>
  <c r="O111" i="1"/>
  <c r="Q111" i="1" s="1"/>
  <c r="S111" i="1" s="1"/>
  <c r="U111" i="1" s="1"/>
  <c r="O110" i="1"/>
  <c r="Q110" i="1" s="1"/>
  <c r="S110" i="1" s="1"/>
  <c r="U110" i="1" s="1"/>
  <c r="O104" i="1"/>
  <c r="Q104" i="1" s="1"/>
  <c r="S104" i="1" s="1"/>
  <c r="U104" i="1" s="1"/>
  <c r="O103" i="1"/>
  <c r="Q103" i="1" s="1"/>
  <c r="S103" i="1" s="1"/>
  <c r="U103" i="1" s="1"/>
  <c r="O102" i="1"/>
  <c r="Q102" i="1" s="1"/>
  <c r="S102" i="1" s="1"/>
  <c r="U102" i="1" s="1"/>
  <c r="O99" i="1"/>
  <c r="Q99" i="1" s="1"/>
  <c r="S99" i="1" s="1"/>
  <c r="U99" i="1" s="1"/>
  <c r="O96" i="1"/>
  <c r="Q96" i="1" s="1"/>
  <c r="S96" i="1" s="1"/>
  <c r="U96" i="1" s="1"/>
  <c r="O93" i="1"/>
  <c r="Q93" i="1" s="1"/>
  <c r="S93" i="1" s="1"/>
  <c r="U93" i="1" s="1"/>
  <c r="O90" i="1"/>
  <c r="Q90" i="1" s="1"/>
  <c r="S90" i="1" s="1"/>
  <c r="U90" i="1" s="1"/>
  <c r="O89" i="1"/>
  <c r="Q89" i="1" s="1"/>
  <c r="S89" i="1" s="1"/>
  <c r="U89" i="1" s="1"/>
  <c r="O86" i="1"/>
  <c r="Q86" i="1" s="1"/>
  <c r="S86" i="1" s="1"/>
  <c r="U86" i="1" s="1"/>
  <c r="O83" i="1"/>
  <c r="Q83" i="1" s="1"/>
  <c r="S83" i="1" s="1"/>
  <c r="U83" i="1" s="1"/>
  <c r="O80" i="1"/>
  <c r="Q80" i="1" s="1"/>
  <c r="S80" i="1" s="1"/>
  <c r="U80" i="1" s="1"/>
  <c r="O79" i="1"/>
  <c r="Q79" i="1" s="1"/>
  <c r="S79" i="1" s="1"/>
  <c r="U79" i="1" s="1"/>
  <c r="O78" i="1"/>
  <c r="Q78" i="1" s="1"/>
  <c r="S78" i="1" s="1"/>
  <c r="U78" i="1" s="1"/>
  <c r="O75" i="1"/>
  <c r="Q75" i="1" s="1"/>
  <c r="S75" i="1" s="1"/>
  <c r="U75" i="1" s="1"/>
  <c r="O74" i="1"/>
  <c r="Q74" i="1" s="1"/>
  <c r="S74" i="1" s="1"/>
  <c r="U74" i="1" s="1"/>
  <c r="O73" i="1"/>
  <c r="Q73" i="1" s="1"/>
  <c r="S73" i="1" s="1"/>
  <c r="U73" i="1" s="1"/>
  <c r="O72" i="1"/>
  <c r="Q72" i="1" s="1"/>
  <c r="S72" i="1" s="1"/>
  <c r="U72" i="1" s="1"/>
  <c r="O71" i="1"/>
  <c r="Q71" i="1" s="1"/>
  <c r="S71" i="1" s="1"/>
  <c r="U71" i="1" s="1"/>
  <c r="O70" i="1"/>
  <c r="Q70" i="1" s="1"/>
  <c r="S70" i="1" s="1"/>
  <c r="U70" i="1" s="1"/>
  <c r="O65" i="1"/>
  <c r="Q65" i="1" s="1"/>
  <c r="S65" i="1" s="1"/>
  <c r="U65" i="1" s="1"/>
  <c r="O64" i="1"/>
  <c r="Q64" i="1" s="1"/>
  <c r="S64" i="1" s="1"/>
  <c r="U64" i="1" s="1"/>
  <c r="O63" i="1"/>
  <c r="Q63" i="1" s="1"/>
  <c r="S63" i="1" s="1"/>
  <c r="U63" i="1" s="1"/>
  <c r="O62" i="1"/>
  <c r="Q62" i="1" s="1"/>
  <c r="S62" i="1" s="1"/>
  <c r="U62" i="1" s="1"/>
  <c r="O54" i="1"/>
  <c r="Q54" i="1" s="1"/>
  <c r="S54" i="1" s="1"/>
  <c r="U54" i="1" s="1"/>
  <c r="O53" i="1"/>
  <c r="Q53" i="1" s="1"/>
  <c r="S53" i="1" s="1"/>
  <c r="U53" i="1" s="1"/>
  <c r="O52" i="1"/>
  <c r="Q52" i="1" s="1"/>
  <c r="S52" i="1" s="1"/>
  <c r="U52" i="1" s="1"/>
  <c r="O51" i="1"/>
  <c r="Q51" i="1" s="1"/>
  <c r="S51" i="1" s="1"/>
  <c r="U51" i="1" s="1"/>
  <c r="O50" i="1"/>
  <c r="Q50" i="1" s="1"/>
  <c r="S50" i="1" s="1"/>
  <c r="U50" i="1" s="1"/>
  <c r="O49" i="1"/>
  <c r="Q49" i="1" s="1"/>
  <c r="S49" i="1" s="1"/>
  <c r="U49" i="1" s="1"/>
  <c r="O48" i="1"/>
  <c r="Q48" i="1" s="1"/>
  <c r="S48" i="1" s="1"/>
  <c r="U48" i="1" s="1"/>
  <c r="O47" i="1"/>
  <c r="Q47" i="1" s="1"/>
  <c r="S47" i="1" s="1"/>
  <c r="U47" i="1" s="1"/>
  <c r="O44" i="1"/>
  <c r="Q44" i="1" s="1"/>
  <c r="S44" i="1" s="1"/>
  <c r="U44" i="1" s="1"/>
  <c r="O43" i="1"/>
  <c r="Q43" i="1" s="1"/>
  <c r="S43" i="1" s="1"/>
  <c r="U43" i="1" s="1"/>
  <c r="O42" i="1"/>
  <c r="Q42" i="1" s="1"/>
  <c r="S42" i="1" s="1"/>
  <c r="U42" i="1" s="1"/>
  <c r="O39" i="1"/>
  <c r="Q39" i="1" s="1"/>
  <c r="S39" i="1" s="1"/>
  <c r="U39" i="1" s="1"/>
  <c r="O38" i="1"/>
  <c r="Q38" i="1" s="1"/>
  <c r="S38" i="1" s="1"/>
  <c r="U38" i="1" s="1"/>
  <c r="O37" i="1"/>
  <c r="Q37" i="1" s="1"/>
  <c r="S37" i="1" s="1"/>
  <c r="U37" i="1" s="1"/>
  <c r="O34" i="1"/>
  <c r="Q34" i="1" s="1"/>
  <c r="S34" i="1" s="1"/>
  <c r="U34" i="1" s="1"/>
  <c r="O33" i="1"/>
  <c r="Q33" i="1" s="1"/>
  <c r="S33" i="1" s="1"/>
  <c r="U33" i="1" s="1"/>
  <c r="O30" i="1"/>
  <c r="Q30" i="1" s="1"/>
  <c r="S30" i="1" s="1"/>
  <c r="U30" i="1" s="1"/>
  <c r="O29" i="1"/>
  <c r="Q29" i="1" s="1"/>
  <c r="S29" i="1" s="1"/>
  <c r="U29" i="1" s="1"/>
  <c r="O28" i="1"/>
  <c r="Q28" i="1" s="1"/>
  <c r="S28" i="1" s="1"/>
  <c r="U28" i="1" s="1"/>
  <c r="O27" i="1"/>
  <c r="Q27" i="1" s="1"/>
  <c r="S27" i="1" s="1"/>
  <c r="U27" i="1" s="1"/>
  <c r="O26" i="1"/>
  <c r="Q26" i="1" s="1"/>
  <c r="S26" i="1" s="1"/>
  <c r="U26" i="1" s="1"/>
  <c r="O23" i="1"/>
  <c r="Q23" i="1" s="1"/>
  <c r="S23" i="1" s="1"/>
  <c r="U23" i="1" s="1"/>
  <c r="J188" i="1"/>
  <c r="L188" i="1" s="1"/>
  <c r="J187" i="1"/>
  <c r="L187" i="1" s="1"/>
  <c r="J186" i="1"/>
  <c r="L186" i="1" s="1"/>
  <c r="J185" i="1"/>
  <c r="L185" i="1" s="1"/>
  <c r="J184" i="1"/>
  <c r="L184" i="1" s="1"/>
  <c r="J183" i="1"/>
  <c r="L183" i="1" s="1"/>
  <c r="J182" i="1"/>
  <c r="L182" i="1" s="1"/>
  <c r="J181" i="1"/>
  <c r="L181" i="1" s="1"/>
  <c r="J180" i="1"/>
  <c r="L180" i="1" s="1"/>
  <c r="J179" i="1"/>
  <c r="L179" i="1" s="1"/>
  <c r="J176" i="1"/>
  <c r="L176" i="1" s="1"/>
  <c r="J175" i="1"/>
  <c r="L175" i="1" s="1"/>
  <c r="J174" i="1"/>
  <c r="L174" i="1" s="1"/>
  <c r="J173" i="1"/>
  <c r="L173" i="1" s="1"/>
  <c r="J170" i="1"/>
  <c r="L170" i="1" s="1"/>
  <c r="J163" i="1"/>
  <c r="L163" i="1" s="1"/>
  <c r="J162" i="1"/>
  <c r="L162" i="1" s="1"/>
  <c r="J153" i="1"/>
  <c r="L153" i="1" s="1"/>
  <c r="J152" i="1"/>
  <c r="L152" i="1" s="1"/>
  <c r="J149" i="1"/>
  <c r="L149" i="1" s="1"/>
  <c r="J148" i="1"/>
  <c r="L148" i="1" s="1"/>
  <c r="J145" i="1"/>
  <c r="L145" i="1" s="1"/>
  <c r="J144" i="1"/>
  <c r="L144" i="1" s="1"/>
  <c r="J141" i="1"/>
  <c r="L141" i="1" s="1"/>
  <c r="J140" i="1"/>
  <c r="L140" i="1" s="1"/>
  <c r="J137" i="1"/>
  <c r="L137" i="1" s="1"/>
  <c r="J136" i="1"/>
  <c r="L136" i="1" s="1"/>
  <c r="J133" i="1"/>
  <c r="L133" i="1" s="1"/>
  <c r="J132" i="1"/>
  <c r="L132" i="1" s="1"/>
  <c r="J129" i="1"/>
  <c r="L129" i="1" s="1"/>
  <c r="J128" i="1"/>
  <c r="L128" i="1" s="1"/>
  <c r="J125" i="1"/>
  <c r="L125" i="1" s="1"/>
  <c r="J124" i="1"/>
  <c r="L124" i="1" s="1"/>
  <c r="J121" i="1"/>
  <c r="L121" i="1" s="1"/>
  <c r="J120" i="1"/>
  <c r="L120" i="1" s="1"/>
  <c r="J117" i="1"/>
  <c r="L117" i="1" s="1"/>
  <c r="J116" i="1"/>
  <c r="L116" i="1" s="1"/>
  <c r="J113" i="1"/>
  <c r="L113" i="1" s="1"/>
  <c r="J112" i="1"/>
  <c r="L112" i="1" s="1"/>
  <c r="J111" i="1"/>
  <c r="L111" i="1" s="1"/>
  <c r="J110" i="1"/>
  <c r="L110" i="1" s="1"/>
  <c r="J104" i="1"/>
  <c r="L104" i="1" s="1"/>
  <c r="J103" i="1"/>
  <c r="L103" i="1" s="1"/>
  <c r="J102" i="1"/>
  <c r="L102" i="1" s="1"/>
  <c r="J99" i="1"/>
  <c r="L99" i="1" s="1"/>
  <c r="J96" i="1"/>
  <c r="L96" i="1" s="1"/>
  <c r="J93" i="1"/>
  <c r="L93" i="1" s="1"/>
  <c r="J90" i="1"/>
  <c r="L90" i="1" s="1"/>
  <c r="J89" i="1"/>
  <c r="L89" i="1" s="1"/>
  <c r="J86" i="1"/>
  <c r="L86" i="1" s="1"/>
  <c r="J83" i="1"/>
  <c r="L83" i="1" s="1"/>
  <c r="J80" i="1"/>
  <c r="L80" i="1" s="1"/>
  <c r="J79" i="1"/>
  <c r="L79" i="1" s="1"/>
  <c r="J78" i="1"/>
  <c r="L78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5" i="1"/>
  <c r="L65" i="1" s="1"/>
  <c r="J64" i="1"/>
  <c r="L64" i="1" s="1"/>
  <c r="J63" i="1"/>
  <c r="L63" i="1" s="1"/>
  <c r="J62" i="1"/>
  <c r="L62" i="1" s="1"/>
  <c r="J54" i="1"/>
  <c r="L54" i="1" s="1"/>
  <c r="J53" i="1"/>
  <c r="L53" i="1" s="1"/>
  <c r="J52" i="1"/>
  <c r="L52" i="1" s="1"/>
  <c r="J51" i="1"/>
  <c r="L51" i="1" s="1"/>
  <c r="J50" i="1"/>
  <c r="L50" i="1" s="1"/>
  <c r="J49" i="1"/>
  <c r="L49" i="1" s="1"/>
  <c r="J48" i="1"/>
  <c r="L48" i="1" s="1"/>
  <c r="J47" i="1"/>
  <c r="L47" i="1" s="1"/>
  <c r="J44" i="1"/>
  <c r="L44" i="1" s="1"/>
  <c r="J43" i="1"/>
  <c r="L43" i="1" s="1"/>
  <c r="J42" i="1"/>
  <c r="L42" i="1" s="1"/>
  <c r="J39" i="1"/>
  <c r="L39" i="1" s="1"/>
  <c r="J38" i="1"/>
  <c r="L38" i="1" s="1"/>
  <c r="J37" i="1"/>
  <c r="L37" i="1" s="1"/>
  <c r="J34" i="1"/>
  <c r="L34" i="1" s="1"/>
  <c r="J33" i="1"/>
  <c r="L33" i="1" s="1"/>
  <c r="J30" i="1"/>
  <c r="L30" i="1" s="1"/>
  <c r="J29" i="1"/>
  <c r="L29" i="1" s="1"/>
  <c r="J28" i="1"/>
  <c r="L28" i="1" s="1"/>
  <c r="J27" i="1"/>
  <c r="L27" i="1" s="1"/>
  <c r="J26" i="1"/>
  <c r="L26" i="1" s="1"/>
  <c r="W206" i="1"/>
  <c r="W205" i="1"/>
  <c r="W201" i="1"/>
  <c r="W178" i="1"/>
  <c r="W171" i="1"/>
  <c r="W166" i="1" s="1"/>
  <c r="W169" i="1"/>
  <c r="W168" i="1"/>
  <c r="W160" i="1"/>
  <c r="W204" i="1" s="1"/>
  <c r="W159" i="1"/>
  <c r="W158" i="1"/>
  <c r="W150" i="1"/>
  <c r="W146" i="1"/>
  <c r="W142" i="1"/>
  <c r="W138" i="1"/>
  <c r="W134" i="1"/>
  <c r="W130" i="1"/>
  <c r="W126" i="1"/>
  <c r="W122" i="1"/>
  <c r="W118" i="1"/>
  <c r="W114" i="1"/>
  <c r="W109" i="1"/>
  <c r="W195" i="1" s="1"/>
  <c r="W108" i="1"/>
  <c r="W101" i="1"/>
  <c r="W97" i="1"/>
  <c r="W94" i="1"/>
  <c r="W91" i="1"/>
  <c r="W87" i="1"/>
  <c r="W84" i="1"/>
  <c r="W81" i="1"/>
  <c r="W76" i="1"/>
  <c r="W61" i="1"/>
  <c r="W198" i="1" s="1"/>
  <c r="W60" i="1"/>
  <c r="W59" i="1"/>
  <c r="W58" i="1"/>
  <c r="W45" i="1"/>
  <c r="W40" i="1"/>
  <c r="W35" i="1"/>
  <c r="W31" i="1"/>
  <c r="W24" i="1"/>
  <c r="W22" i="1"/>
  <c r="W197" i="1" s="1"/>
  <c r="W21" i="1"/>
  <c r="W20" i="1"/>
  <c r="N206" i="1"/>
  <c r="N205" i="1"/>
  <c r="N201" i="1"/>
  <c r="N178" i="1"/>
  <c r="N171" i="1"/>
  <c r="N166" i="1" s="1"/>
  <c r="N169" i="1"/>
  <c r="N168" i="1"/>
  <c r="N160" i="1"/>
  <c r="N204" i="1" s="1"/>
  <c r="N159" i="1"/>
  <c r="N158" i="1"/>
  <c r="N150" i="1"/>
  <c r="N146" i="1"/>
  <c r="N142" i="1"/>
  <c r="N138" i="1"/>
  <c r="N134" i="1"/>
  <c r="N130" i="1"/>
  <c r="N126" i="1"/>
  <c r="N122" i="1"/>
  <c r="N118" i="1"/>
  <c r="N114" i="1"/>
  <c r="N109" i="1"/>
  <c r="N195" i="1" s="1"/>
  <c r="N108" i="1"/>
  <c r="N101" i="1"/>
  <c r="N97" i="1"/>
  <c r="N94" i="1"/>
  <c r="N91" i="1"/>
  <c r="N87" i="1"/>
  <c r="N84" i="1"/>
  <c r="N81" i="1"/>
  <c r="N76" i="1"/>
  <c r="N61" i="1"/>
  <c r="N198" i="1" s="1"/>
  <c r="N60" i="1"/>
  <c r="N59" i="1"/>
  <c r="N58" i="1"/>
  <c r="N45" i="1"/>
  <c r="N40" i="1"/>
  <c r="N35" i="1"/>
  <c r="N31" i="1"/>
  <c r="N24" i="1"/>
  <c r="N22" i="1"/>
  <c r="N197" i="1" s="1"/>
  <c r="N21" i="1"/>
  <c r="N20" i="1"/>
  <c r="J109" i="1" l="1"/>
  <c r="L109" i="1" s="1"/>
  <c r="N196" i="1"/>
  <c r="N156" i="1"/>
  <c r="W18" i="1"/>
  <c r="W56" i="1"/>
  <c r="W106" i="1"/>
  <c r="N56" i="1"/>
  <c r="N106" i="1"/>
  <c r="N200" i="1"/>
  <c r="N18" i="1"/>
  <c r="N202" i="1"/>
  <c r="W202" i="1"/>
  <c r="W156" i="1"/>
  <c r="W196" i="1"/>
  <c r="W200" i="1"/>
  <c r="W203" i="1"/>
  <c r="N203" i="1"/>
  <c r="M201" i="1"/>
  <c r="O201" i="1" s="1"/>
  <c r="Q201" i="1" s="1"/>
  <c r="S201" i="1" s="1"/>
  <c r="U201" i="1" s="1"/>
  <c r="V201" i="1"/>
  <c r="X201" i="1" s="1"/>
  <c r="Z201" i="1" s="1"/>
  <c r="AB201" i="1" s="1"/>
  <c r="AD201" i="1" s="1"/>
  <c r="J201" i="1"/>
  <c r="L201" i="1" s="1"/>
  <c r="W193" i="1" l="1"/>
  <c r="W207" i="1" s="1"/>
  <c r="N193" i="1"/>
  <c r="N207" i="1" s="1"/>
  <c r="M20" i="1"/>
  <c r="O20" i="1" s="1"/>
  <c r="Q20" i="1" s="1"/>
  <c r="S20" i="1" s="1"/>
  <c r="U20" i="1" s="1"/>
  <c r="V20" i="1"/>
  <c r="X20" i="1" s="1"/>
  <c r="Z20" i="1" s="1"/>
  <c r="AB20" i="1" s="1"/>
  <c r="AD20" i="1" s="1"/>
  <c r="M21" i="1"/>
  <c r="O21" i="1" s="1"/>
  <c r="Q21" i="1" s="1"/>
  <c r="S21" i="1" s="1"/>
  <c r="U21" i="1" s="1"/>
  <c r="V21" i="1"/>
  <c r="X21" i="1" s="1"/>
  <c r="Z21" i="1" s="1"/>
  <c r="AB21" i="1" s="1"/>
  <c r="AD21" i="1" s="1"/>
  <c r="M22" i="1"/>
  <c r="O22" i="1" s="1"/>
  <c r="Q22" i="1" s="1"/>
  <c r="S22" i="1" s="1"/>
  <c r="U22" i="1" s="1"/>
  <c r="V22" i="1"/>
  <c r="X22" i="1" s="1"/>
  <c r="Z22" i="1" s="1"/>
  <c r="AB22" i="1" s="1"/>
  <c r="AD22" i="1" s="1"/>
  <c r="J22" i="1"/>
  <c r="L22" i="1" s="1"/>
  <c r="J21" i="1"/>
  <c r="L21" i="1" s="1"/>
  <c r="J20" i="1"/>
  <c r="L20" i="1" s="1"/>
  <c r="M45" i="1"/>
  <c r="O45" i="1" s="1"/>
  <c r="Q45" i="1" s="1"/>
  <c r="S45" i="1" s="1"/>
  <c r="U45" i="1" s="1"/>
  <c r="V45" i="1"/>
  <c r="X45" i="1" s="1"/>
  <c r="Z45" i="1" s="1"/>
  <c r="AB45" i="1" s="1"/>
  <c r="AD45" i="1" s="1"/>
  <c r="J45" i="1"/>
  <c r="L45" i="1" s="1"/>
  <c r="M40" i="1"/>
  <c r="O40" i="1" s="1"/>
  <c r="Q40" i="1" s="1"/>
  <c r="S40" i="1" s="1"/>
  <c r="U40" i="1" s="1"/>
  <c r="V40" i="1"/>
  <c r="X40" i="1" s="1"/>
  <c r="Z40" i="1" s="1"/>
  <c r="AB40" i="1" s="1"/>
  <c r="AD40" i="1" s="1"/>
  <c r="J40" i="1"/>
  <c r="L40" i="1" s="1"/>
  <c r="M35" i="1"/>
  <c r="O35" i="1" s="1"/>
  <c r="Q35" i="1" s="1"/>
  <c r="S35" i="1" s="1"/>
  <c r="U35" i="1" s="1"/>
  <c r="V35" i="1"/>
  <c r="X35" i="1" s="1"/>
  <c r="Z35" i="1" s="1"/>
  <c r="AB35" i="1" s="1"/>
  <c r="AD35" i="1" s="1"/>
  <c r="J35" i="1"/>
  <c r="L35" i="1" s="1"/>
  <c r="M31" i="1"/>
  <c r="O31" i="1" s="1"/>
  <c r="Q31" i="1" s="1"/>
  <c r="S31" i="1" s="1"/>
  <c r="U31" i="1" s="1"/>
  <c r="V31" i="1"/>
  <c r="X31" i="1" s="1"/>
  <c r="Z31" i="1" s="1"/>
  <c r="AB31" i="1" s="1"/>
  <c r="AD31" i="1" s="1"/>
  <c r="J31" i="1"/>
  <c r="L31" i="1" s="1"/>
  <c r="M24" i="1"/>
  <c r="O24" i="1" s="1"/>
  <c r="Q24" i="1" s="1"/>
  <c r="S24" i="1" s="1"/>
  <c r="U24" i="1" s="1"/>
  <c r="V24" i="1"/>
  <c r="X24" i="1" s="1"/>
  <c r="Z24" i="1" s="1"/>
  <c r="AB24" i="1" s="1"/>
  <c r="AD24" i="1" s="1"/>
  <c r="J24" i="1"/>
  <c r="L24" i="1" s="1"/>
  <c r="J18" i="1" l="1"/>
  <c r="L18" i="1" s="1"/>
  <c r="M18" i="1"/>
  <c r="O18" i="1" s="1"/>
  <c r="Q18" i="1" s="1"/>
  <c r="S18" i="1" s="1"/>
  <c r="U18" i="1" s="1"/>
  <c r="V18" i="1"/>
  <c r="X18" i="1" s="1"/>
  <c r="Z18" i="1" s="1"/>
  <c r="AB18" i="1" s="1"/>
  <c r="AD18" i="1" s="1"/>
  <c r="M178" i="1"/>
  <c r="O178" i="1" s="1"/>
  <c r="Q178" i="1" s="1"/>
  <c r="S178" i="1" s="1"/>
  <c r="U178" i="1" s="1"/>
  <c r="V178" i="1"/>
  <c r="X178" i="1" s="1"/>
  <c r="Z178" i="1" s="1"/>
  <c r="AB178" i="1" s="1"/>
  <c r="AD178" i="1" s="1"/>
  <c r="J178" i="1"/>
  <c r="L178" i="1" s="1"/>
  <c r="M58" i="1" l="1"/>
  <c r="O58" i="1" s="1"/>
  <c r="Q58" i="1" s="1"/>
  <c r="S58" i="1" s="1"/>
  <c r="U58" i="1" s="1"/>
  <c r="V58" i="1"/>
  <c r="X58" i="1" s="1"/>
  <c r="Z58" i="1" s="1"/>
  <c r="AB58" i="1" s="1"/>
  <c r="AD58" i="1" s="1"/>
  <c r="J58" i="1"/>
  <c r="L58" i="1" s="1"/>
  <c r="M205" i="1" l="1"/>
  <c r="O205" i="1" s="1"/>
  <c r="Q205" i="1" s="1"/>
  <c r="S205" i="1" s="1"/>
  <c r="U205" i="1" s="1"/>
  <c r="V205" i="1"/>
  <c r="X205" i="1" s="1"/>
  <c r="Z205" i="1" s="1"/>
  <c r="AB205" i="1" s="1"/>
  <c r="AD205" i="1" s="1"/>
  <c r="J205" i="1"/>
  <c r="L205" i="1" s="1"/>
  <c r="M169" i="1"/>
  <c r="O169" i="1" s="1"/>
  <c r="Q169" i="1" s="1"/>
  <c r="S169" i="1" s="1"/>
  <c r="U169" i="1" s="1"/>
  <c r="V169" i="1"/>
  <c r="X169" i="1" s="1"/>
  <c r="Z169" i="1" s="1"/>
  <c r="AB169" i="1" s="1"/>
  <c r="AD169" i="1" s="1"/>
  <c r="J169" i="1"/>
  <c r="L169" i="1" s="1"/>
  <c r="M168" i="1"/>
  <c r="O168" i="1" s="1"/>
  <c r="Q168" i="1" s="1"/>
  <c r="S168" i="1" s="1"/>
  <c r="U168" i="1" s="1"/>
  <c r="V168" i="1"/>
  <c r="X168" i="1" s="1"/>
  <c r="Z168" i="1" s="1"/>
  <c r="AB168" i="1" s="1"/>
  <c r="AD168" i="1" s="1"/>
  <c r="J168" i="1"/>
  <c r="L168" i="1" s="1"/>
  <c r="M171" i="1"/>
  <c r="O171" i="1" s="1"/>
  <c r="Q171" i="1" s="1"/>
  <c r="S171" i="1" s="1"/>
  <c r="U171" i="1" s="1"/>
  <c r="V171" i="1"/>
  <c r="X171" i="1" s="1"/>
  <c r="Z171" i="1" s="1"/>
  <c r="AB171" i="1" s="1"/>
  <c r="AD171" i="1" s="1"/>
  <c r="J166" i="1" l="1"/>
  <c r="L166" i="1" s="1"/>
  <c r="J171" i="1"/>
  <c r="L171" i="1" s="1"/>
  <c r="V166" i="1"/>
  <c r="X166" i="1" s="1"/>
  <c r="Z166" i="1" s="1"/>
  <c r="AB166" i="1" s="1"/>
  <c r="AD166" i="1" s="1"/>
  <c r="M166" i="1"/>
  <c r="O166" i="1" s="1"/>
  <c r="Q166" i="1" s="1"/>
  <c r="S166" i="1" s="1"/>
  <c r="U166" i="1" s="1"/>
  <c r="M159" i="1"/>
  <c r="O159" i="1" s="1"/>
  <c r="Q159" i="1" s="1"/>
  <c r="S159" i="1" s="1"/>
  <c r="U159" i="1" s="1"/>
  <c r="V159" i="1"/>
  <c r="X159" i="1" s="1"/>
  <c r="Z159" i="1" s="1"/>
  <c r="AB159" i="1" s="1"/>
  <c r="AD159" i="1" s="1"/>
  <c r="J159" i="1"/>
  <c r="L159" i="1" s="1"/>
  <c r="M158" i="1"/>
  <c r="O158" i="1" s="1"/>
  <c r="Q158" i="1" s="1"/>
  <c r="S158" i="1" s="1"/>
  <c r="U158" i="1" s="1"/>
  <c r="V158" i="1"/>
  <c r="X158" i="1" s="1"/>
  <c r="Z158" i="1" s="1"/>
  <c r="AB158" i="1" s="1"/>
  <c r="AD158" i="1" s="1"/>
  <c r="J158" i="1"/>
  <c r="L158" i="1" s="1"/>
  <c r="M160" i="1"/>
  <c r="V160" i="1"/>
  <c r="V204" i="1" l="1"/>
  <c r="X204" i="1" s="1"/>
  <c r="Z204" i="1" s="1"/>
  <c r="AB204" i="1" s="1"/>
  <c r="AD204" i="1" s="1"/>
  <c r="X160" i="1"/>
  <c r="Z160" i="1" s="1"/>
  <c r="AB160" i="1" s="1"/>
  <c r="AD160" i="1" s="1"/>
  <c r="M204" i="1"/>
  <c r="O204" i="1" s="1"/>
  <c r="Q204" i="1" s="1"/>
  <c r="S204" i="1" s="1"/>
  <c r="U204" i="1" s="1"/>
  <c r="O160" i="1"/>
  <c r="Q160" i="1" s="1"/>
  <c r="S160" i="1" s="1"/>
  <c r="U160" i="1" s="1"/>
  <c r="J204" i="1"/>
  <c r="L204" i="1" s="1"/>
  <c r="J160" i="1"/>
  <c r="L160" i="1" s="1"/>
  <c r="M109" i="1"/>
  <c r="O109" i="1" s="1"/>
  <c r="Q109" i="1" s="1"/>
  <c r="S109" i="1" s="1"/>
  <c r="U109" i="1" s="1"/>
  <c r="V109" i="1"/>
  <c r="X109" i="1" s="1"/>
  <c r="Z109" i="1" s="1"/>
  <c r="AB109" i="1" s="1"/>
  <c r="AD109" i="1" s="1"/>
  <c r="M108" i="1"/>
  <c r="O108" i="1" s="1"/>
  <c r="Q108" i="1" s="1"/>
  <c r="S108" i="1" s="1"/>
  <c r="U108" i="1" s="1"/>
  <c r="V108" i="1"/>
  <c r="X108" i="1" s="1"/>
  <c r="Z108" i="1" s="1"/>
  <c r="AB108" i="1" s="1"/>
  <c r="AD108" i="1" s="1"/>
  <c r="J108" i="1"/>
  <c r="L108" i="1" s="1"/>
  <c r="M150" i="1"/>
  <c r="O150" i="1" s="1"/>
  <c r="Q150" i="1" s="1"/>
  <c r="S150" i="1" s="1"/>
  <c r="U150" i="1" s="1"/>
  <c r="V150" i="1"/>
  <c r="X150" i="1" s="1"/>
  <c r="Z150" i="1" s="1"/>
  <c r="AB150" i="1" s="1"/>
  <c r="AD150" i="1" s="1"/>
  <c r="J150" i="1"/>
  <c r="L150" i="1" s="1"/>
  <c r="M146" i="1"/>
  <c r="O146" i="1" s="1"/>
  <c r="Q146" i="1" s="1"/>
  <c r="S146" i="1" s="1"/>
  <c r="U146" i="1" s="1"/>
  <c r="V146" i="1"/>
  <c r="X146" i="1" s="1"/>
  <c r="Z146" i="1" s="1"/>
  <c r="AB146" i="1" s="1"/>
  <c r="AD146" i="1" s="1"/>
  <c r="J146" i="1"/>
  <c r="L146" i="1" s="1"/>
  <c r="M142" i="1"/>
  <c r="O142" i="1" s="1"/>
  <c r="Q142" i="1" s="1"/>
  <c r="S142" i="1" s="1"/>
  <c r="U142" i="1" s="1"/>
  <c r="V142" i="1"/>
  <c r="X142" i="1" s="1"/>
  <c r="Z142" i="1" s="1"/>
  <c r="AB142" i="1" s="1"/>
  <c r="AD142" i="1" s="1"/>
  <c r="J142" i="1"/>
  <c r="L142" i="1" s="1"/>
  <c r="M138" i="1"/>
  <c r="O138" i="1" s="1"/>
  <c r="Q138" i="1" s="1"/>
  <c r="S138" i="1" s="1"/>
  <c r="U138" i="1" s="1"/>
  <c r="V138" i="1"/>
  <c r="X138" i="1" s="1"/>
  <c r="Z138" i="1" s="1"/>
  <c r="AB138" i="1" s="1"/>
  <c r="AD138" i="1" s="1"/>
  <c r="J138" i="1"/>
  <c r="L138" i="1" s="1"/>
  <c r="M134" i="1"/>
  <c r="O134" i="1" s="1"/>
  <c r="Q134" i="1" s="1"/>
  <c r="S134" i="1" s="1"/>
  <c r="U134" i="1" s="1"/>
  <c r="V134" i="1"/>
  <c r="X134" i="1" s="1"/>
  <c r="Z134" i="1" s="1"/>
  <c r="AB134" i="1" s="1"/>
  <c r="AD134" i="1" s="1"/>
  <c r="J134" i="1"/>
  <c r="L134" i="1" s="1"/>
  <c r="M130" i="1"/>
  <c r="O130" i="1" s="1"/>
  <c r="Q130" i="1" s="1"/>
  <c r="S130" i="1" s="1"/>
  <c r="U130" i="1" s="1"/>
  <c r="V130" i="1"/>
  <c r="X130" i="1" s="1"/>
  <c r="Z130" i="1" s="1"/>
  <c r="AB130" i="1" s="1"/>
  <c r="AD130" i="1" s="1"/>
  <c r="J130" i="1"/>
  <c r="L130" i="1" s="1"/>
  <c r="M126" i="1"/>
  <c r="O126" i="1" s="1"/>
  <c r="Q126" i="1" s="1"/>
  <c r="S126" i="1" s="1"/>
  <c r="U126" i="1" s="1"/>
  <c r="V126" i="1"/>
  <c r="X126" i="1" s="1"/>
  <c r="Z126" i="1" s="1"/>
  <c r="AB126" i="1" s="1"/>
  <c r="AD126" i="1" s="1"/>
  <c r="J126" i="1"/>
  <c r="L126" i="1" s="1"/>
  <c r="M122" i="1"/>
  <c r="O122" i="1" s="1"/>
  <c r="Q122" i="1" s="1"/>
  <c r="S122" i="1" s="1"/>
  <c r="U122" i="1" s="1"/>
  <c r="V122" i="1"/>
  <c r="X122" i="1" s="1"/>
  <c r="Z122" i="1" s="1"/>
  <c r="AB122" i="1" s="1"/>
  <c r="AD122" i="1" s="1"/>
  <c r="J122" i="1"/>
  <c r="L122" i="1" s="1"/>
  <c r="M118" i="1"/>
  <c r="O118" i="1" s="1"/>
  <c r="Q118" i="1" s="1"/>
  <c r="S118" i="1" s="1"/>
  <c r="U118" i="1" s="1"/>
  <c r="V118" i="1"/>
  <c r="X118" i="1" s="1"/>
  <c r="Z118" i="1" s="1"/>
  <c r="AB118" i="1" s="1"/>
  <c r="AD118" i="1" s="1"/>
  <c r="J118" i="1"/>
  <c r="L118" i="1" s="1"/>
  <c r="M114" i="1"/>
  <c r="O114" i="1" s="1"/>
  <c r="Q114" i="1" s="1"/>
  <c r="S114" i="1" s="1"/>
  <c r="U114" i="1" s="1"/>
  <c r="V114" i="1"/>
  <c r="X114" i="1" s="1"/>
  <c r="Z114" i="1" s="1"/>
  <c r="AB114" i="1" s="1"/>
  <c r="AD114" i="1" s="1"/>
  <c r="J114" i="1"/>
  <c r="L114" i="1" s="1"/>
  <c r="M101" i="1"/>
  <c r="O101" i="1" s="1"/>
  <c r="Q101" i="1" s="1"/>
  <c r="S101" i="1" s="1"/>
  <c r="U101" i="1" s="1"/>
  <c r="V101" i="1"/>
  <c r="X101" i="1" s="1"/>
  <c r="Z101" i="1" s="1"/>
  <c r="AB101" i="1" s="1"/>
  <c r="AD101" i="1" s="1"/>
  <c r="J101" i="1"/>
  <c r="L101" i="1" s="1"/>
  <c r="J195" i="1" l="1"/>
  <c r="L195" i="1" s="1"/>
  <c r="J203" i="1"/>
  <c r="L203" i="1" s="1"/>
  <c r="M106" i="1"/>
  <c r="O106" i="1" s="1"/>
  <c r="Q106" i="1" s="1"/>
  <c r="S106" i="1" s="1"/>
  <c r="U106" i="1" s="1"/>
  <c r="V203" i="1"/>
  <c r="X203" i="1" s="1"/>
  <c r="Z203" i="1" s="1"/>
  <c r="AB203" i="1" s="1"/>
  <c r="AD203" i="1" s="1"/>
  <c r="M203" i="1"/>
  <c r="O203" i="1" s="1"/>
  <c r="Q203" i="1" s="1"/>
  <c r="S203" i="1" s="1"/>
  <c r="U203" i="1" s="1"/>
  <c r="J106" i="1"/>
  <c r="L106" i="1" s="1"/>
  <c r="V106" i="1"/>
  <c r="X106" i="1" s="1"/>
  <c r="Z106" i="1" s="1"/>
  <c r="AB106" i="1" s="1"/>
  <c r="AD106" i="1" s="1"/>
  <c r="M206" i="1"/>
  <c r="O206" i="1" s="1"/>
  <c r="Q206" i="1" s="1"/>
  <c r="S206" i="1" s="1"/>
  <c r="U206" i="1" s="1"/>
  <c r="V206" i="1"/>
  <c r="X206" i="1" s="1"/>
  <c r="Z206" i="1" s="1"/>
  <c r="AB206" i="1" s="1"/>
  <c r="AD206" i="1" s="1"/>
  <c r="J206" i="1"/>
  <c r="L206" i="1" s="1"/>
  <c r="M59" i="1" l="1"/>
  <c r="V59" i="1"/>
  <c r="M60" i="1"/>
  <c r="O60" i="1" s="1"/>
  <c r="Q60" i="1" s="1"/>
  <c r="S60" i="1" s="1"/>
  <c r="U60" i="1" s="1"/>
  <c r="V60" i="1"/>
  <c r="X60" i="1" s="1"/>
  <c r="Z60" i="1" s="1"/>
  <c r="AB60" i="1" s="1"/>
  <c r="AD60" i="1" s="1"/>
  <c r="M61" i="1"/>
  <c r="O61" i="1" s="1"/>
  <c r="Q61" i="1" s="1"/>
  <c r="S61" i="1" s="1"/>
  <c r="U61" i="1" s="1"/>
  <c r="V61" i="1"/>
  <c r="X61" i="1" s="1"/>
  <c r="Z61" i="1" s="1"/>
  <c r="AB61" i="1" s="1"/>
  <c r="AD61" i="1" s="1"/>
  <c r="J61" i="1"/>
  <c r="L61" i="1" s="1"/>
  <c r="J60" i="1"/>
  <c r="L60" i="1" s="1"/>
  <c r="J97" i="1"/>
  <c r="L97" i="1" s="1"/>
  <c r="M97" i="1"/>
  <c r="O97" i="1" s="1"/>
  <c r="Q97" i="1" s="1"/>
  <c r="S97" i="1" s="1"/>
  <c r="U97" i="1" s="1"/>
  <c r="V97" i="1"/>
  <c r="X97" i="1" s="1"/>
  <c r="Z97" i="1" s="1"/>
  <c r="AB97" i="1" s="1"/>
  <c r="AD97" i="1" s="1"/>
  <c r="M94" i="1"/>
  <c r="O94" i="1" s="1"/>
  <c r="Q94" i="1" s="1"/>
  <c r="S94" i="1" s="1"/>
  <c r="U94" i="1" s="1"/>
  <c r="V94" i="1"/>
  <c r="X94" i="1" s="1"/>
  <c r="Z94" i="1" s="1"/>
  <c r="AB94" i="1" s="1"/>
  <c r="AD94" i="1" s="1"/>
  <c r="J94" i="1"/>
  <c r="L94" i="1" s="1"/>
  <c r="M91" i="1"/>
  <c r="O91" i="1" s="1"/>
  <c r="Q91" i="1" s="1"/>
  <c r="S91" i="1" s="1"/>
  <c r="U91" i="1" s="1"/>
  <c r="V91" i="1"/>
  <c r="X91" i="1" s="1"/>
  <c r="Z91" i="1" s="1"/>
  <c r="AB91" i="1" s="1"/>
  <c r="AD91" i="1" s="1"/>
  <c r="J91" i="1"/>
  <c r="L91" i="1" s="1"/>
  <c r="M87" i="1"/>
  <c r="O87" i="1" s="1"/>
  <c r="Q87" i="1" s="1"/>
  <c r="S87" i="1" s="1"/>
  <c r="U87" i="1" s="1"/>
  <c r="V87" i="1"/>
  <c r="X87" i="1" s="1"/>
  <c r="Z87" i="1" s="1"/>
  <c r="AB87" i="1" s="1"/>
  <c r="AD87" i="1" s="1"/>
  <c r="J87" i="1"/>
  <c r="L87" i="1" s="1"/>
  <c r="M84" i="1"/>
  <c r="O84" i="1" s="1"/>
  <c r="Q84" i="1" s="1"/>
  <c r="S84" i="1" s="1"/>
  <c r="U84" i="1" s="1"/>
  <c r="V84" i="1"/>
  <c r="X84" i="1" s="1"/>
  <c r="Z84" i="1" s="1"/>
  <c r="AB84" i="1" s="1"/>
  <c r="AD84" i="1" s="1"/>
  <c r="J84" i="1"/>
  <c r="L84" i="1" s="1"/>
  <c r="M81" i="1"/>
  <c r="O81" i="1" s="1"/>
  <c r="Q81" i="1" s="1"/>
  <c r="S81" i="1" s="1"/>
  <c r="U81" i="1" s="1"/>
  <c r="V81" i="1"/>
  <c r="X81" i="1" s="1"/>
  <c r="Z81" i="1" s="1"/>
  <c r="AB81" i="1" s="1"/>
  <c r="AD81" i="1" s="1"/>
  <c r="M76" i="1"/>
  <c r="O76" i="1" s="1"/>
  <c r="Q76" i="1" s="1"/>
  <c r="S76" i="1" s="1"/>
  <c r="U76" i="1" s="1"/>
  <c r="V76" i="1"/>
  <c r="X76" i="1" s="1"/>
  <c r="Z76" i="1" s="1"/>
  <c r="AB76" i="1" s="1"/>
  <c r="AD76" i="1" s="1"/>
  <c r="J76" i="1"/>
  <c r="L76" i="1" s="1"/>
  <c r="V196" i="1" l="1"/>
  <c r="X196" i="1" s="1"/>
  <c r="Z196" i="1" s="1"/>
  <c r="AB196" i="1" s="1"/>
  <c r="AD196" i="1" s="1"/>
  <c r="X59" i="1"/>
  <c r="Z59" i="1" s="1"/>
  <c r="AB59" i="1" s="1"/>
  <c r="AD59" i="1" s="1"/>
  <c r="M196" i="1"/>
  <c r="O196" i="1" s="1"/>
  <c r="Q196" i="1" s="1"/>
  <c r="S196" i="1" s="1"/>
  <c r="U196" i="1" s="1"/>
  <c r="O59" i="1"/>
  <c r="Q59" i="1" s="1"/>
  <c r="S59" i="1" s="1"/>
  <c r="U59" i="1" s="1"/>
  <c r="J200" i="1"/>
  <c r="L200" i="1" s="1"/>
  <c r="J81" i="1"/>
  <c r="L81" i="1" s="1"/>
  <c r="J196" i="1"/>
  <c r="L196" i="1" s="1"/>
  <c r="J59" i="1"/>
  <c r="L59" i="1" s="1"/>
  <c r="V200" i="1"/>
  <c r="X200" i="1" s="1"/>
  <c r="Z200" i="1" s="1"/>
  <c r="AB200" i="1" s="1"/>
  <c r="AD200" i="1" s="1"/>
  <c r="M200" i="1"/>
  <c r="O200" i="1" s="1"/>
  <c r="Q200" i="1" s="1"/>
  <c r="S200" i="1" s="1"/>
  <c r="U200" i="1" s="1"/>
  <c r="J56" i="1"/>
  <c r="L56" i="1" s="1"/>
  <c r="V202" i="1"/>
  <c r="X202" i="1" s="1"/>
  <c r="Z202" i="1" s="1"/>
  <c r="AB202" i="1" s="1"/>
  <c r="AD202" i="1" s="1"/>
  <c r="V56" i="1"/>
  <c r="X56" i="1" s="1"/>
  <c r="Z56" i="1" s="1"/>
  <c r="AB56" i="1" s="1"/>
  <c r="AD56" i="1" s="1"/>
  <c r="M56" i="1"/>
  <c r="O56" i="1" s="1"/>
  <c r="Q56" i="1" s="1"/>
  <c r="S56" i="1" s="1"/>
  <c r="U56" i="1" s="1"/>
  <c r="J202" i="1"/>
  <c r="L202" i="1" s="1"/>
  <c r="M202" i="1"/>
  <c r="O202" i="1" s="1"/>
  <c r="Q202" i="1" s="1"/>
  <c r="S202" i="1" s="1"/>
  <c r="U202" i="1" s="1"/>
  <c r="M198" i="1" l="1"/>
  <c r="O198" i="1" s="1"/>
  <c r="Q198" i="1" s="1"/>
  <c r="S198" i="1" s="1"/>
  <c r="U198" i="1" s="1"/>
  <c r="V198" i="1"/>
  <c r="X198" i="1" s="1"/>
  <c r="Z198" i="1" s="1"/>
  <c r="AB198" i="1" s="1"/>
  <c r="AD198" i="1" s="1"/>
  <c r="J198" i="1"/>
  <c r="L198" i="1" s="1"/>
  <c r="M156" i="1" l="1"/>
  <c r="O156" i="1" s="1"/>
  <c r="Q156" i="1" s="1"/>
  <c r="S156" i="1" s="1"/>
  <c r="U156" i="1" s="1"/>
  <c r="V156" i="1"/>
  <c r="X156" i="1" s="1"/>
  <c r="Z156" i="1" s="1"/>
  <c r="AB156" i="1" s="1"/>
  <c r="AD156" i="1" s="1"/>
  <c r="J156" i="1"/>
  <c r="L156" i="1" s="1"/>
  <c r="M195" i="1" l="1"/>
  <c r="O195" i="1" s="1"/>
  <c r="Q195" i="1" s="1"/>
  <c r="S195" i="1" s="1"/>
  <c r="U195" i="1" s="1"/>
  <c r="V195" i="1"/>
  <c r="X195" i="1" s="1"/>
  <c r="Z195" i="1" s="1"/>
  <c r="AB195" i="1" s="1"/>
  <c r="AD195" i="1" s="1"/>
  <c r="M197" i="1" l="1"/>
  <c r="O197" i="1" s="1"/>
  <c r="Q197" i="1" s="1"/>
  <c r="S197" i="1" s="1"/>
  <c r="U197" i="1" s="1"/>
  <c r="V197" i="1"/>
  <c r="X197" i="1" s="1"/>
  <c r="Z197" i="1" s="1"/>
  <c r="AB197" i="1" s="1"/>
  <c r="AD197" i="1" s="1"/>
  <c r="J197" i="1"/>
  <c r="L197" i="1" s="1"/>
  <c r="M193" i="1" l="1"/>
  <c r="M207" i="1" s="1"/>
  <c r="V193" i="1"/>
  <c r="V207" i="1" s="1"/>
  <c r="J193" i="1" l="1"/>
  <c r="L193" i="1" s="1"/>
  <c r="X193" i="1"/>
  <c r="O193" i="1"/>
  <c r="J207" i="1" l="1"/>
  <c r="Q193" i="1"/>
  <c r="S193" i="1" s="1"/>
  <c r="U193" i="1" s="1"/>
  <c r="O207" i="1"/>
  <c r="Z193" i="1"/>
  <c r="AB193" i="1" s="1"/>
  <c r="AD193" i="1" s="1"/>
  <c r="X207" i="1"/>
  <c r="S207" i="1" l="1"/>
  <c r="AB207" i="1"/>
</calcChain>
</file>

<file path=xl/sharedStrings.xml><?xml version="1.0" encoding="utf-8"?>
<sst xmlns="http://schemas.openxmlformats.org/spreadsheetml/2006/main" count="488" uniqueCount="258">
  <si>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</si>
  <si>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</si>
  <si>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</si>
  <si>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</si>
  <si>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</si>
  <si>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</si>
  <si>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</si>
  <si>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</si>
  <si>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</si>
  <si>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</si>
  <si>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</si>
  <si>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</si>
  <si>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</si>
  <si>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</si>
  <si>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</si>
  <si>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</si>
  <si>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</si>
  <si>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</si>
  <si>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</si>
  <si>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</si>
  <si>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</si>
  <si>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</si>
  <si>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</si>
  <si>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</si>
  <si>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</si>
  <si>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</si>
  <si>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</si>
  <si>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</si>
  <si>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</si>
  <si>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</si>
  <si>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</si>
  <si>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</si>
  <si>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</si>
  <si>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</si>
  <si>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</si>
  <si>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</si>
  <si>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</si>
  <si>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</si>
  <si>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</si>
  <si>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</si>
  <si>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</si>
  <si>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</si>
  <si>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</si>
  <si>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</si>
  <si>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</si>
  <si>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</si>
  <si>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</si>
  <si>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</si>
  <si>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</si>
  <si>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</si>
  <si>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</si>
  <si>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</si>
  <si>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</si>
  <si>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</si>
  <si>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</si>
  <si>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</si>
  <si>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</si>
  <si>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</si>
  <si>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</si>
  <si>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</si>
  <si>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</si>
  <si>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</si>
  <si>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</si>
  <si>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</si>
  <si>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</si>
  <si>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</si>
  <si>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</si>
  <si>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</si>
  <si>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</si>
  <si>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</si>
  <si>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</si>
  <si>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</si>
  <si>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</si>
  <si>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</si>
  <si>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</si>
  <si>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</si>
  <si>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</si>
  <si>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</si>
  <si>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</si>
  <si>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</si>
  <si>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</si>
  <si>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</si>
  <si>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</si>
  <si>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</si>
  <si>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</si>
  <si>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</si>
  <si>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</si>
  <si>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</si>
  <si>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</si>
  <si>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</si>
  <si>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</si>
  <si>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12106ST420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</si>
  <si>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</si>
  <si>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</si>
  <si>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</si>
  <si>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</si>
  <si>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</si>
  <si>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</si>
  <si>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</si>
  <si>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</si>
  <si>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</si>
  <si>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</si>
  <si>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</si>
  <si>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</si>
  <si>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</si>
  <si>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</si>
  <si>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</si>
  <si>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</si>
  <si>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</si>
  <si>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</si>
  <si>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</si>
  <si>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</si>
  <si>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</si>
  <si>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</si>
  <si>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</si>
  <si>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</si>
  <si>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</si>
  <si>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</si>
  <si>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</si>
  <si>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</si>
  <si>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</si>
  <si>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</si>
  <si>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</si>
  <si>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</si>
  <si>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</si>
  <si>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</si>
  <si>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</si>
  <si>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</si>
  <si>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</si>
  <si>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</si>
  <si>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</si>
  <si>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</si>
  <si>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</si>
  <si>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</si>
  <si>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</si>
  <si>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</si>
  <si>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</si>
  <si>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</si>
  <si>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</si>
  <si>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</si>
  <si>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</si>
  <si>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</si>
  <si>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</si>
  <si>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</si>
  <si>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</si>
  <si>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</si>
  <si>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</si>
  <si>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</si>
  <si>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</si>
  <si>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</si>
  <si>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</si>
  <si>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</si>
  <si>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</si>
  <si>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</si>
  <si>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</si>
  <si>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</si>
  <si>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</si>
  <si>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</si>
  <si>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</si>
  <si>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</si>
  <si>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</si>
  <si>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</si>
  <si>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</si>
  <si>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</si>
  <si>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</si>
  <si>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</si>
  <si>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</si>
  <si>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</si>
  <si>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</si>
  <si>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</si>
  <si>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</si>
  <si>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</si>
  <si>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</si>
  <si>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</si>
  <si>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</si>
  <si>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</si>
  <si>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</si>
  <si>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</si>
  <si>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</si>
  <si>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</si>
  <si>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</si>
  <si>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</si>
  <si>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</si>
  <si>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</si>
  <si>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</si>
  <si>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</si>
  <si>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</si>
  <si>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</si>
  <si>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</si>
  <si>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</si>
  <si>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</si>
  <si>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</si>
  <si>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</si>
  <si>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</si>
  <si>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</si>
  <si>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</si>
  <si>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</si>
  <si>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</si>
  <si>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</si>
  <si>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</si>
  <si>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</si>
  <si>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</si>
  <si>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</si>
  <si>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</si>
  <si>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</si>
  <si>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</si>
  <si>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</si>
  <si>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</si>
  <si>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</si>
  <si>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</si>
  <si>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</si>
  <si>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</si>
  <si>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</si>
  <si>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</si>
  <si>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</si>
  <si>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</si>
  <si>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</si>
  <si>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</si>
  <si>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</si>
  <si>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1510121480, 15101SЖ860, 15101SЖ160, 1530343260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</si>
  <si>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</si>
  <si>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</si>
  <si>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</si>
  <si>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</si>
  <si>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</si>
  <si>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</si>
  <si>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</si>
  <si>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</si>
  <si>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</si>
  <si>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</si>
  <si>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</si>
  <si>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</si>
  <si>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</si>
  <si>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</si>
  <si>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</si>
  <si>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</si>
  <si>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66.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</si>
  <si>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</si>
  <si>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</si>
  <si>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20101ST04J</t>
  </si>
  <si>
    <t>Строительство здания для размещения дошкольного образовательного учреждения по ул. Ветлужской, 89в</t>
  </si>
  <si>
    <t>0810141940</t>
  </si>
  <si>
    <t>67.</t>
  </si>
  <si>
    <t>68.</t>
  </si>
  <si>
    <t>69.</t>
  </si>
  <si>
    <t>Строительство автомобильной дороги по Ивинскому проспекту</t>
  </si>
  <si>
    <t>70.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</si>
  <si>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</si>
  <si>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</si>
  <si>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</si>
  <si>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</si>
  <si>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</si>
  <si>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</si>
  <si>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</si>
  <si>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</si>
  <si>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</si>
  <si>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Строительство здания общеобразовательного учреждения по адресу: г. Пермь, ул. Ветлужская</t>
  </si>
  <si>
    <t>от 28.03.2023 №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</si>
</sst>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horizontal="center" vertical="top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0" fillId="0" borderId="8" xfId="0" applyNumberFormat="1" applyFill="1" applyBorder="1" applyAlignment="1">
      <alignment horizontal="left" vertical="top" wrapText="1"/>
    </xf>
    <xf numFmtId="49" fontId="0" fillId="0" borderId="9" xfId="0" applyNumberForma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H210"/>
  <sheetViews>
    <sheetView tabSelected="1" zoomScale="70" zoomScaleNormal="70" workbookViewId="0">
      <selection activeCell="A11" sqref="A11:AD11"/>
    </sheetView>
  </sheetViews>
  <sheetFormatPr defaultColWidth="9.109375" defaultRowHeight="18" x14ac:dyDescent="0.35"/>
  <cols>
    <col min="1" max="1" width="5.5546875" style="32" customWidth="1"/>
    <col min="2" max="2" width="82.6640625" style="77" customWidth="1"/>
    <col min="3" max="3" width="21.33203125" style="77" customWidth="1"/>
    <col min="4" max="7" width="17.5546875" style="41" hidden="1" customWidth="1"/>
    <col min="8" max="8" width="17.5546875" style="62" hidden="1" customWidth="1"/>
    <col min="9" max="9" width="17.5546875" style="41" hidden="1" customWidth="1"/>
    <col min="10" max="10" width="17.5546875" style="62" hidden="1" customWidth="1"/>
    <col min="11" max="11" width="16.33203125" style="44" hidden="1" customWidth="1"/>
    <col min="12" max="12" width="17.5546875" style="62" customWidth="1"/>
    <col min="13" max="16" width="17.5546875" style="41" hidden="1" customWidth="1"/>
    <col min="17" max="17" width="17.5546875" style="62" hidden="1" customWidth="1"/>
    <col min="18" max="18" width="17.5546875" style="41" hidden="1" customWidth="1"/>
    <col min="19" max="19" width="17.5546875" style="62" hidden="1" customWidth="1"/>
    <col min="20" max="20" width="17.5546875" style="44" hidden="1" customWidth="1"/>
    <col min="21" max="21" width="17.5546875" style="62" customWidth="1"/>
    <col min="22" max="25" width="17.5546875" style="41" hidden="1" customWidth="1"/>
    <col min="26" max="26" width="17.5546875" style="62" hidden="1" customWidth="1"/>
    <col min="27" max="27" width="17.5546875" style="41" hidden="1" customWidth="1"/>
    <col min="28" max="28" width="17.5546875" style="62" hidden="1" customWidth="1"/>
    <col min="29" max="29" width="17.5546875" style="44" hidden="1" customWidth="1"/>
    <col min="30" max="30" width="17.5546875" style="62" customWidth="1"/>
    <col min="31" max="31" width="17.109375" style="20" hidden="1" customWidth="1"/>
    <col min="32" max="32" width="10" style="18" hidden="1" customWidth="1"/>
    <col min="33" max="33" width="9.44140625" style="3" hidden="1" customWidth="1"/>
    <col min="34" max="34" width="9.109375" style="32" hidden="1" customWidth="1"/>
    <col min="35" max="35" width="9.109375" style="32" customWidth="1"/>
    <col min="36" max="16384" width="9.109375" style="32"/>
  </cols>
  <sheetData>
    <row r="1" spans="1:31" x14ac:dyDescent="0.35">
      <c r="V1" s="42"/>
      <c r="X1" s="42"/>
      <c r="Z1" s="63"/>
      <c r="AB1" s="63"/>
      <c r="AD1" s="63" t="s">
        <v>251</v>
      </c>
    </row>
    <row r="2" spans="1:31" x14ac:dyDescent="0.35">
      <c r="V2" s="42"/>
      <c r="X2" s="42"/>
      <c r="Z2" s="63"/>
      <c r="AB2" s="63"/>
      <c r="AD2" s="63" t="s">
        <v>252</v>
      </c>
    </row>
    <row r="3" spans="1:31" x14ac:dyDescent="0.35">
      <c r="V3" s="42"/>
      <c r="X3" s="42"/>
      <c r="Z3" s="63"/>
      <c r="AB3" s="63"/>
      <c r="AD3" s="63" t="s">
        <v>253</v>
      </c>
    </row>
    <row r="4" spans="1:31" x14ac:dyDescent="0.35">
      <c r="U4" s="90" t="s">
        <v>257</v>
      </c>
      <c r="V4" s="91"/>
      <c r="W4" s="91"/>
      <c r="X4" s="91"/>
      <c r="Y4" s="91"/>
      <c r="Z4" s="91"/>
      <c r="AA4" s="91"/>
      <c r="AB4" s="91"/>
      <c r="AC4" s="91"/>
      <c r="AD4" s="90"/>
    </row>
    <row r="6" spans="1:31" x14ac:dyDescent="0.35">
      <c r="Z6" s="63"/>
      <c r="AB6" s="63"/>
      <c r="AD6" s="63" t="s">
        <v>251</v>
      </c>
    </row>
    <row r="7" spans="1:31" x14ac:dyDescent="0.35">
      <c r="Z7" s="63"/>
      <c r="AB7" s="63"/>
      <c r="AD7" s="63" t="s">
        <v>252</v>
      </c>
    </row>
    <row r="8" spans="1:31" x14ac:dyDescent="0.35">
      <c r="Z8" s="63"/>
      <c r="AB8" s="63"/>
      <c r="AD8" s="63" t="s">
        <v>253</v>
      </c>
    </row>
    <row r="9" spans="1:31" x14ac:dyDescent="0.35">
      <c r="Z9" s="63"/>
      <c r="AB9" s="63"/>
      <c r="AD9" s="63" t="s">
        <v>254</v>
      </c>
    </row>
    <row r="10" spans="1:31" x14ac:dyDescent="0.35">
      <c r="Z10" s="63"/>
      <c r="AB10" s="63"/>
      <c r="AD10" s="63"/>
    </row>
    <row r="11" spans="1:31" ht="15.75" customHeight="1" x14ac:dyDescent="0.35">
      <c r="A11" s="120" t="s">
        <v>17</v>
      </c>
      <c r="B11" s="121"/>
      <c r="C11" s="121"/>
      <c r="D11" s="122"/>
      <c r="E11" s="122"/>
      <c r="F11" s="122"/>
      <c r="G11" s="122"/>
      <c r="H11" s="123"/>
      <c r="I11" s="123"/>
      <c r="J11" s="123"/>
      <c r="K11" s="123"/>
      <c r="L11" s="123"/>
      <c r="M11" s="122"/>
      <c r="N11" s="122"/>
      <c r="O11" s="122"/>
      <c r="P11" s="122"/>
      <c r="Q11" s="123"/>
      <c r="R11" s="123"/>
      <c r="S11" s="123"/>
      <c r="T11" s="123"/>
      <c r="U11" s="123"/>
      <c r="V11" s="124"/>
      <c r="W11" s="125"/>
      <c r="X11" s="126"/>
      <c r="Y11" s="125"/>
      <c r="Z11" s="127"/>
      <c r="AA11" s="125"/>
      <c r="AB11" s="125"/>
      <c r="AC11" s="125"/>
      <c r="AD11" s="127"/>
      <c r="AE11" s="21"/>
    </row>
    <row r="12" spans="1:31" ht="19.5" customHeight="1" x14ac:dyDescent="0.35">
      <c r="A12" s="120" t="s">
        <v>213</v>
      </c>
      <c r="B12" s="121"/>
      <c r="C12" s="121"/>
      <c r="D12" s="122"/>
      <c r="E12" s="122"/>
      <c r="F12" s="122"/>
      <c r="G12" s="122"/>
      <c r="H12" s="123"/>
      <c r="I12" s="123"/>
      <c r="J12" s="123"/>
      <c r="K12" s="123"/>
      <c r="L12" s="123"/>
      <c r="M12" s="122"/>
      <c r="N12" s="122"/>
      <c r="O12" s="122"/>
      <c r="P12" s="122"/>
      <c r="Q12" s="123"/>
      <c r="R12" s="123"/>
      <c r="S12" s="123"/>
      <c r="T12" s="123"/>
      <c r="U12" s="123"/>
      <c r="V12" s="124"/>
      <c r="W12" s="125"/>
      <c r="X12" s="126"/>
      <c r="Y12" s="125"/>
      <c r="Z12" s="127"/>
      <c r="AA12" s="125"/>
      <c r="AB12" s="125"/>
      <c r="AC12" s="125"/>
      <c r="AD12" s="127"/>
      <c r="AE12" s="21"/>
    </row>
    <row r="13" spans="1:31" x14ac:dyDescent="0.35">
      <c r="A13" s="128"/>
      <c r="B13" s="121"/>
      <c r="C13" s="121"/>
      <c r="D13" s="122"/>
      <c r="E13" s="122"/>
      <c r="F13" s="122"/>
      <c r="G13" s="122"/>
      <c r="H13" s="123"/>
      <c r="I13" s="123"/>
      <c r="J13" s="123"/>
      <c r="K13" s="123"/>
      <c r="L13" s="123"/>
      <c r="M13" s="122"/>
      <c r="N13" s="122"/>
      <c r="O13" s="122"/>
      <c r="P13" s="122"/>
      <c r="Q13" s="123"/>
      <c r="R13" s="123"/>
      <c r="S13" s="123"/>
      <c r="T13" s="123"/>
      <c r="U13" s="123"/>
      <c r="V13" s="124"/>
      <c r="W13" s="125"/>
      <c r="X13" s="126"/>
      <c r="Y13" s="125"/>
      <c r="Z13" s="127"/>
      <c r="AA13" s="125"/>
      <c r="AB13" s="125"/>
      <c r="AC13" s="125"/>
      <c r="AD13" s="127"/>
      <c r="AE13" s="21"/>
    </row>
    <row r="14" spans="1:31" x14ac:dyDescent="0.35">
      <c r="A14" s="78"/>
      <c r="B14" s="79"/>
      <c r="C14" s="79"/>
      <c r="D14" s="71"/>
      <c r="E14" s="71"/>
      <c r="F14" s="71"/>
      <c r="G14" s="71"/>
      <c r="H14" s="72"/>
      <c r="I14" s="72"/>
      <c r="J14" s="72"/>
      <c r="K14" s="72"/>
      <c r="L14" s="72"/>
      <c r="M14" s="71"/>
      <c r="N14" s="71"/>
      <c r="O14" s="71"/>
      <c r="P14" s="71"/>
      <c r="Q14" s="72"/>
      <c r="R14" s="72"/>
      <c r="S14" s="72"/>
      <c r="T14" s="72"/>
      <c r="U14" s="72"/>
      <c r="V14" s="73"/>
      <c r="W14" s="74"/>
      <c r="X14" s="75"/>
      <c r="Y14" s="74"/>
      <c r="Z14" s="76"/>
      <c r="AA14" s="74"/>
      <c r="AB14" s="74"/>
      <c r="AC14" s="74"/>
      <c r="AD14" s="76"/>
      <c r="AE14" s="21"/>
    </row>
    <row r="15" spans="1:31" x14ac:dyDescent="0.35">
      <c r="A15" s="80"/>
      <c r="B15" s="81"/>
      <c r="C15" s="81"/>
      <c r="V15" s="42"/>
      <c r="X15" s="42"/>
      <c r="Z15" s="63"/>
      <c r="AB15" s="63"/>
      <c r="AD15" s="63" t="s">
        <v>255</v>
      </c>
    </row>
    <row r="16" spans="1:31" ht="18.75" customHeight="1" x14ac:dyDescent="0.35">
      <c r="A16" s="129" t="s">
        <v>0</v>
      </c>
      <c r="B16" s="129" t="s">
        <v>12</v>
      </c>
      <c r="C16" s="129" t="s">
        <v>1</v>
      </c>
      <c r="D16" s="102" t="s">
        <v>23</v>
      </c>
      <c r="E16" s="102" t="s">
        <v>214</v>
      </c>
      <c r="F16" s="102" t="s">
        <v>23</v>
      </c>
      <c r="G16" s="102" t="s">
        <v>216</v>
      </c>
      <c r="H16" s="100" t="s">
        <v>23</v>
      </c>
      <c r="I16" s="102" t="s">
        <v>249</v>
      </c>
      <c r="J16" s="104" t="s">
        <v>23</v>
      </c>
      <c r="K16" s="94" t="s">
        <v>250</v>
      </c>
      <c r="L16" s="104" t="s">
        <v>23</v>
      </c>
      <c r="M16" s="98" t="s">
        <v>26</v>
      </c>
      <c r="N16" s="96" t="s">
        <v>214</v>
      </c>
      <c r="O16" s="98" t="s">
        <v>26</v>
      </c>
      <c r="P16" s="96" t="s">
        <v>216</v>
      </c>
      <c r="Q16" s="92" t="s">
        <v>26</v>
      </c>
      <c r="R16" s="96" t="s">
        <v>249</v>
      </c>
      <c r="S16" s="92" t="s">
        <v>26</v>
      </c>
      <c r="T16" s="94" t="s">
        <v>250</v>
      </c>
      <c r="U16" s="92" t="s">
        <v>26</v>
      </c>
      <c r="V16" s="98" t="s">
        <v>29</v>
      </c>
      <c r="W16" s="96" t="s">
        <v>214</v>
      </c>
      <c r="X16" s="98" t="s">
        <v>29</v>
      </c>
      <c r="Y16" s="96" t="s">
        <v>216</v>
      </c>
      <c r="Z16" s="92" t="s">
        <v>29</v>
      </c>
      <c r="AA16" s="96" t="s">
        <v>249</v>
      </c>
      <c r="AB16" s="92" t="s">
        <v>29</v>
      </c>
      <c r="AC16" s="94" t="s">
        <v>250</v>
      </c>
      <c r="AD16" s="92" t="s">
        <v>29</v>
      </c>
      <c r="AE16" s="22"/>
    </row>
    <row r="17" spans="1:34" x14ac:dyDescent="0.35">
      <c r="A17" s="130"/>
      <c r="B17" s="131"/>
      <c r="C17" s="130"/>
      <c r="D17" s="103"/>
      <c r="E17" s="103"/>
      <c r="F17" s="103"/>
      <c r="G17" s="103"/>
      <c r="H17" s="101"/>
      <c r="I17" s="103"/>
      <c r="J17" s="105"/>
      <c r="K17" s="95"/>
      <c r="L17" s="105"/>
      <c r="M17" s="99"/>
      <c r="N17" s="97"/>
      <c r="O17" s="99"/>
      <c r="P17" s="97"/>
      <c r="Q17" s="93"/>
      <c r="R17" s="97"/>
      <c r="S17" s="93"/>
      <c r="T17" s="95"/>
      <c r="U17" s="93"/>
      <c r="V17" s="99"/>
      <c r="W17" s="97"/>
      <c r="X17" s="99"/>
      <c r="Y17" s="97"/>
      <c r="Z17" s="93"/>
      <c r="AA17" s="97"/>
      <c r="AB17" s="93"/>
      <c r="AC17" s="95"/>
      <c r="AD17" s="93"/>
      <c r="AE17" s="23"/>
    </row>
    <row r="18" spans="1:34" x14ac:dyDescent="0.35">
      <c r="A18" s="33"/>
      <c r="B18" s="82" t="s">
        <v>2</v>
      </c>
      <c r="C18" s="82"/>
      <c r="D18" s="46">
        <f>D23+D24+D28+D29+D30+D31+D35+D40+D45+D49+D50+D51+D52+D53+D54</f>
        <v>2485883.4999999995</v>
      </c>
      <c r="E18" s="46">
        <f>E23+E24+E28+E29+E30+E31+E35+E40+E45+E49+E50+E51+E52+E53+E54</f>
        <v>-62212.889000000003</v>
      </c>
      <c r="F18" s="46">
        <f>D18+E18</f>
        <v>2423670.6109999996</v>
      </c>
      <c r="G18" s="46">
        <f>G23+G24+G28+G29+G30+G31+G35+G40+G45+G49+G50+G51+G52+G53+G54+G55</f>
        <v>-64802.659999999989</v>
      </c>
      <c r="H18" s="46">
        <f>F18+G18</f>
        <v>2358867.9509999994</v>
      </c>
      <c r="I18" s="50">
        <f>I23+I24+I28+I29+I30+I31+I35+I40+I45+I49+I50+I51+I52+I53+I54+I55</f>
        <v>0</v>
      </c>
      <c r="J18" s="46">
        <f>H18+I18</f>
        <v>2358867.9509999994</v>
      </c>
      <c r="K18" s="51">
        <f>K23+K24+K28+K29+K30+K31+K35+K40+K45+K49+K50+K51+K52+K53+K54+K55</f>
        <v>0</v>
      </c>
      <c r="L18" s="53">
        <f>J18+K18</f>
        <v>2358867.9509999994</v>
      </c>
      <c r="M18" s="46">
        <f t="shared" ref="M18:V18" si="0">M23+M24+M28+M29+M30+M31+M35+M40+M45+M49+M50+M51+M52+M53+M54</f>
        <v>1281790.9000000001</v>
      </c>
      <c r="N18" s="46">
        <f>N23+N24+N28+N29+N30+N31+N35+N40+N45+N49+N50+N51+N52+N53+N54</f>
        <v>0</v>
      </c>
      <c r="O18" s="46">
        <f>M18+N18</f>
        <v>1281790.9000000001</v>
      </c>
      <c r="P18" s="46">
        <f>P23+P24+P28+P29+P30+P31+P35+P40+P45+P49+P50+P51+P52+P53+P54+P55</f>
        <v>155932.80000000002</v>
      </c>
      <c r="Q18" s="46">
        <f>O18+P18</f>
        <v>1437723.7000000002</v>
      </c>
      <c r="R18" s="50">
        <f>R23+R24+R28+R29+R30+R31+R35+R40+R45+R49+R50+R51+R52+R53+R54+R55</f>
        <v>0</v>
      </c>
      <c r="S18" s="46">
        <f>Q18+R18</f>
        <v>1437723.7000000002</v>
      </c>
      <c r="T18" s="51">
        <f>T23+T24+T28+T29+T30+T31+T35+T40+T45+T49+T50+T51+T52+T53+T54+T55</f>
        <v>0</v>
      </c>
      <c r="U18" s="53">
        <f>S18+T18</f>
        <v>1437723.7000000002</v>
      </c>
      <c r="V18" s="46">
        <f t="shared" si="0"/>
        <v>1617032.4000000001</v>
      </c>
      <c r="W18" s="46">
        <f>W23+W24+W28+W29+W30+W31+W35+W40+W45+W49+W50+W51+W52+W53+W54</f>
        <v>0</v>
      </c>
      <c r="X18" s="47">
        <f>V18+W18</f>
        <v>1617032.4000000001</v>
      </c>
      <c r="Y18" s="46">
        <f>Y23+Y24+Y28+Y29+Y30+Y31+Y35+Y40+Y45+Y49+Y50+Y51+Y52+Y53+Y54+Y55</f>
        <v>0</v>
      </c>
      <c r="Z18" s="47">
        <f>X18+Y18</f>
        <v>1617032.4000000001</v>
      </c>
      <c r="AA18" s="50">
        <f>AA23+AA24+AA28+AA29+AA30+AA31+AA35+AA40+AA45+AA49+AA50+AA51+AA52+AA53+AA54+AA55</f>
        <v>0</v>
      </c>
      <c r="AB18" s="47">
        <f>Z18+AA18</f>
        <v>1617032.4000000001</v>
      </c>
      <c r="AC18" s="51">
        <f>AC23+AC24+AC28+AC29+AC30+AC31+AC35+AC40+AC45+AC49+AC50+AC51+AC52+AC53+AC54+AC55</f>
        <v>0</v>
      </c>
      <c r="AD18" s="54">
        <f>AB18+AC18</f>
        <v>1617032.4000000001</v>
      </c>
      <c r="AE18" s="26"/>
      <c r="AF18" s="19"/>
      <c r="AG18" s="13"/>
      <c r="AH18" s="13"/>
    </row>
    <row r="19" spans="1:34" x14ac:dyDescent="0.35">
      <c r="A19" s="33"/>
      <c r="B19" s="82" t="s">
        <v>5</v>
      </c>
      <c r="C19" s="82"/>
      <c r="D19" s="46"/>
      <c r="E19" s="46"/>
      <c r="F19" s="46"/>
      <c r="G19" s="46"/>
      <c r="H19" s="46"/>
      <c r="I19" s="50"/>
      <c r="J19" s="46"/>
      <c r="K19" s="51"/>
      <c r="L19" s="53"/>
      <c r="M19" s="46"/>
      <c r="N19" s="46"/>
      <c r="O19" s="46"/>
      <c r="P19" s="46"/>
      <c r="Q19" s="46"/>
      <c r="R19" s="50"/>
      <c r="S19" s="46"/>
      <c r="T19" s="51"/>
      <c r="U19" s="53"/>
      <c r="V19" s="46"/>
      <c r="W19" s="46"/>
      <c r="X19" s="47"/>
      <c r="Y19" s="46"/>
      <c r="Z19" s="47"/>
      <c r="AA19" s="50"/>
      <c r="AB19" s="47"/>
      <c r="AC19" s="51"/>
      <c r="AD19" s="54"/>
      <c r="AE19" s="26"/>
      <c r="AF19" s="19"/>
      <c r="AG19" s="13"/>
      <c r="AH19" s="13"/>
    </row>
    <row r="20" spans="1:34" s="13" customFormat="1" hidden="1" x14ac:dyDescent="0.35">
      <c r="A20" s="10"/>
      <c r="B20" s="14" t="s">
        <v>6</v>
      </c>
      <c r="C20" s="29"/>
      <c r="D20" s="48">
        <f>D23+D26+D28+D29+D30+D33+D37+D42+D47+D49+D50+D51+D52+D53+D54</f>
        <v>1414161.8</v>
      </c>
      <c r="E20" s="48">
        <f>E23+E26+E28+E29+E30+E33+E37+E42+E47+E49+E50+E51+E52+E53+E54</f>
        <v>-62212.889000000003</v>
      </c>
      <c r="F20" s="48">
        <f t="shared" ref="F20:F87" si="1">D20+E20</f>
        <v>1351948.9110000001</v>
      </c>
      <c r="G20" s="48">
        <f>G23+G26+G28+G29+G30+G33+G37+G42+G47+G49+G50+G51+G52+G53+G54+G55</f>
        <v>-64802.659999999989</v>
      </c>
      <c r="H20" s="48">
        <f t="shared" ref="H20:H22" si="2">F20+G20</f>
        <v>1287146.2510000002</v>
      </c>
      <c r="I20" s="56">
        <f>I23+I26+I28+I29+I30+I33+I37+I42+I47+I49+I50+I51+I52+I53+I54+I55</f>
        <v>0</v>
      </c>
      <c r="J20" s="48">
        <f>H20+I20</f>
        <v>1287146.2510000002</v>
      </c>
      <c r="K20" s="57">
        <f>K23+K26+K28+K29+K30+K33+K37+K42+K47+K49+K50+K51+K52+K53+K54+K55</f>
        <v>0</v>
      </c>
      <c r="L20" s="48">
        <f>J20+K20</f>
        <v>1287146.2510000002</v>
      </c>
      <c r="M20" s="48">
        <f t="shared" ref="M20:V20" si="3">M23+M26+M28+M29+M30+M33+M37+M42+M47+M49+M50+M51+M52+M53+M54</f>
        <v>1046269.4000000001</v>
      </c>
      <c r="N20" s="48">
        <f>N23+N26+N28+N29+N30+N33+N37+N42+N47+N49+N50+N51+N52+N53+N54</f>
        <v>0</v>
      </c>
      <c r="O20" s="48">
        <f t="shared" ref="O20:O87" si="4">M20+N20</f>
        <v>1046269.4000000001</v>
      </c>
      <c r="P20" s="48">
        <f>P23+P26+P28+P29+P30+P33+P37+P42+P47+P49+P50+P51+P52+P53+P54+P55</f>
        <v>49160.2</v>
      </c>
      <c r="Q20" s="48">
        <f>O20+P20</f>
        <v>1095429.6000000001</v>
      </c>
      <c r="R20" s="56">
        <f>R23+R26+R28+R29+R30+R33+R37+R42+R47+R49+R50+R51+R52+R53+R54+R55</f>
        <v>0</v>
      </c>
      <c r="S20" s="48">
        <f t="shared" ref="S20:S24" si="5">Q20+R20</f>
        <v>1095429.6000000001</v>
      </c>
      <c r="T20" s="57">
        <f>T23+T26+T28+T29+T30+T33+T37+T42+T47+T49+T50+T51+T52+T53+T54+T55</f>
        <v>0</v>
      </c>
      <c r="U20" s="48">
        <f t="shared" ref="U20:U24" si="6">S20+T20</f>
        <v>1095429.6000000001</v>
      </c>
      <c r="V20" s="48">
        <f t="shared" si="3"/>
        <v>1382127.2</v>
      </c>
      <c r="W20" s="48">
        <f>W23+W26+W28+W29+W30+W33+W37+W42+W47+W49+W50+W51+W52+W53+W54</f>
        <v>0</v>
      </c>
      <c r="X20" s="49">
        <f t="shared" ref="X20:X87" si="7">V20+W20</f>
        <v>1382127.2</v>
      </c>
      <c r="Y20" s="48">
        <f>Y23+Y26+Y28+Y29+Y30+Y33+Y37+Y42+Y47+Y49+Y50+Y51+Y52+Y53+Y54+Y55</f>
        <v>0</v>
      </c>
      <c r="Z20" s="49">
        <f>X20+Y20</f>
        <v>1382127.2</v>
      </c>
      <c r="AA20" s="56">
        <f>AA23+AA26+AA28+AA29+AA30+AA33+AA37+AA42+AA47+AA49+AA50+AA51+AA52+AA53+AA54+AA55</f>
        <v>0</v>
      </c>
      <c r="AB20" s="49">
        <f t="shared" ref="AB20:AB24" si="8">Z20+AA20</f>
        <v>1382127.2</v>
      </c>
      <c r="AC20" s="57">
        <f>AC23+AC26+AC28+AC29+AC30+AC33+AC37+AC42+AC47+AC49+AC50+AC51+AC52+AC53+AC54+AC55</f>
        <v>0</v>
      </c>
      <c r="AD20" s="49">
        <f t="shared" ref="AD20:AD24" si="9">AB20+AC20</f>
        <v>1382127.2</v>
      </c>
      <c r="AE20" s="27"/>
      <c r="AF20" s="19" t="s">
        <v>28</v>
      </c>
      <c r="AG20" s="12"/>
    </row>
    <row r="21" spans="1:34" x14ac:dyDescent="0.35">
      <c r="A21" s="33"/>
      <c r="B21" s="83" t="s">
        <v>11</v>
      </c>
      <c r="C21" s="82"/>
      <c r="D21" s="46">
        <f>D27+D34+D38+D43+D48</f>
        <v>111810.7</v>
      </c>
      <c r="E21" s="46">
        <f>E27+E34+E38+E43+E48</f>
        <v>0</v>
      </c>
      <c r="F21" s="46">
        <f t="shared" si="1"/>
        <v>111810.7</v>
      </c>
      <c r="G21" s="46">
        <f>G27+G34+G38+G43+G48</f>
        <v>0</v>
      </c>
      <c r="H21" s="46">
        <f t="shared" si="2"/>
        <v>111810.7</v>
      </c>
      <c r="I21" s="50">
        <f>I27+I34+I38+I43+I48</f>
        <v>0</v>
      </c>
      <c r="J21" s="46">
        <f>H21+I21</f>
        <v>111810.7</v>
      </c>
      <c r="K21" s="51">
        <f>K27+K34+K38+K43+K48</f>
        <v>0</v>
      </c>
      <c r="L21" s="53">
        <f>J21+K21</f>
        <v>111810.7</v>
      </c>
      <c r="M21" s="46">
        <f t="shared" ref="M21:V21" si="10">M27+M34+M38+M43+M48</f>
        <v>235521.5</v>
      </c>
      <c r="N21" s="46">
        <f>N27+N34+N38+N43+N48</f>
        <v>0</v>
      </c>
      <c r="O21" s="46">
        <f t="shared" si="4"/>
        <v>235521.5</v>
      </c>
      <c r="P21" s="46">
        <f>P27+P34+P38+P43+P48</f>
        <v>106772.6</v>
      </c>
      <c r="Q21" s="46">
        <f>O21+P21</f>
        <v>342294.1</v>
      </c>
      <c r="R21" s="50">
        <f>R27+R34+R38+R43+R48</f>
        <v>0</v>
      </c>
      <c r="S21" s="46">
        <f t="shared" si="5"/>
        <v>342294.1</v>
      </c>
      <c r="T21" s="51">
        <f>T27+T34+T38+T43+T48</f>
        <v>0</v>
      </c>
      <c r="U21" s="53">
        <f t="shared" si="6"/>
        <v>342294.1</v>
      </c>
      <c r="V21" s="46">
        <f t="shared" si="10"/>
        <v>234905.2</v>
      </c>
      <c r="W21" s="46">
        <f>W27+W34+W38+W43+W48</f>
        <v>0</v>
      </c>
      <c r="X21" s="47">
        <f t="shared" si="7"/>
        <v>234905.2</v>
      </c>
      <c r="Y21" s="46">
        <f>Y27+Y34+Y38+Y43+Y48</f>
        <v>0</v>
      </c>
      <c r="Z21" s="47">
        <f>X21+Y21</f>
        <v>234905.2</v>
      </c>
      <c r="AA21" s="50">
        <f>AA27+AA34+AA38+AA43+AA48</f>
        <v>0</v>
      </c>
      <c r="AB21" s="47">
        <f t="shared" si="8"/>
        <v>234905.2</v>
      </c>
      <c r="AC21" s="51">
        <f>AC27+AC34+AC38+AC43+AC48</f>
        <v>0</v>
      </c>
      <c r="AD21" s="54">
        <f t="shared" si="9"/>
        <v>234905.2</v>
      </c>
      <c r="AE21" s="26"/>
      <c r="AF21" s="19"/>
      <c r="AG21" s="12"/>
      <c r="AH21" s="13"/>
    </row>
    <row r="22" spans="1:34" x14ac:dyDescent="0.35">
      <c r="A22" s="33"/>
      <c r="B22" s="84" t="s">
        <v>21</v>
      </c>
      <c r="C22" s="82"/>
      <c r="D22" s="46">
        <f>D39+D44</f>
        <v>959911</v>
      </c>
      <c r="E22" s="46">
        <f>E39+E44</f>
        <v>0</v>
      </c>
      <c r="F22" s="46">
        <f t="shared" si="1"/>
        <v>959911</v>
      </c>
      <c r="G22" s="46">
        <f>G39+G44</f>
        <v>0</v>
      </c>
      <c r="H22" s="46">
        <f t="shared" si="2"/>
        <v>959911</v>
      </c>
      <c r="I22" s="50">
        <f>I39+I44</f>
        <v>0</v>
      </c>
      <c r="J22" s="46">
        <f>H22+I22</f>
        <v>959911</v>
      </c>
      <c r="K22" s="51">
        <f>K39+K44</f>
        <v>0</v>
      </c>
      <c r="L22" s="53">
        <f>J22+K22</f>
        <v>959911</v>
      </c>
      <c r="M22" s="46">
        <f t="shared" ref="M22:V22" si="11">M39+M44</f>
        <v>0</v>
      </c>
      <c r="N22" s="46">
        <f>N39+N44</f>
        <v>0</v>
      </c>
      <c r="O22" s="46">
        <f t="shared" si="4"/>
        <v>0</v>
      </c>
      <c r="P22" s="46">
        <f>P39+P44</f>
        <v>0</v>
      </c>
      <c r="Q22" s="46">
        <f>O22+P22</f>
        <v>0</v>
      </c>
      <c r="R22" s="50">
        <f>R39+R44</f>
        <v>0</v>
      </c>
      <c r="S22" s="46">
        <f t="shared" si="5"/>
        <v>0</v>
      </c>
      <c r="T22" s="51">
        <f>T39+T44</f>
        <v>0</v>
      </c>
      <c r="U22" s="53">
        <f t="shared" si="6"/>
        <v>0</v>
      </c>
      <c r="V22" s="46">
        <f t="shared" si="11"/>
        <v>0</v>
      </c>
      <c r="W22" s="46">
        <f>W39+W44</f>
        <v>0</v>
      </c>
      <c r="X22" s="47">
        <f t="shared" si="7"/>
        <v>0</v>
      </c>
      <c r="Y22" s="46">
        <f>Y39+Y44</f>
        <v>0</v>
      </c>
      <c r="Z22" s="47">
        <f>X22+Y22</f>
        <v>0</v>
      </c>
      <c r="AA22" s="50">
        <f>AA39+AA44</f>
        <v>0</v>
      </c>
      <c r="AB22" s="47">
        <f t="shared" si="8"/>
        <v>0</v>
      </c>
      <c r="AC22" s="51">
        <f>AC39+AC44</f>
        <v>0</v>
      </c>
      <c r="AD22" s="54">
        <f t="shared" si="9"/>
        <v>0</v>
      </c>
      <c r="AE22" s="26"/>
      <c r="AF22" s="19"/>
      <c r="AG22" s="12"/>
      <c r="AH22" s="13"/>
    </row>
    <row r="23" spans="1:34" ht="54" x14ac:dyDescent="0.35">
      <c r="A23" s="33" t="s">
        <v>130</v>
      </c>
      <c r="B23" s="83" t="s">
        <v>118</v>
      </c>
      <c r="C23" s="83" t="s">
        <v>31</v>
      </c>
      <c r="D23" s="50">
        <v>10976.8</v>
      </c>
      <c r="E23" s="50"/>
      <c r="F23" s="50">
        <f>D23+E23</f>
        <v>10976.8</v>
      </c>
      <c r="G23" s="50">
        <v>-10976.8</v>
      </c>
      <c r="H23" s="53">
        <f>F23+G23</f>
        <v>0</v>
      </c>
      <c r="I23" s="50"/>
      <c r="J23" s="53">
        <f>H23+I23</f>
        <v>0</v>
      </c>
      <c r="K23" s="51"/>
      <c r="L23" s="53">
        <f>J23+K23</f>
        <v>0</v>
      </c>
      <c r="M23" s="50">
        <v>293919.5</v>
      </c>
      <c r="N23" s="50"/>
      <c r="O23" s="50">
        <f t="shared" si="4"/>
        <v>293919.5</v>
      </c>
      <c r="P23" s="50">
        <v>10976.8</v>
      </c>
      <c r="Q23" s="53">
        <f>O23+P23</f>
        <v>304896.3</v>
      </c>
      <c r="R23" s="50"/>
      <c r="S23" s="53">
        <f t="shared" si="5"/>
        <v>304896.3</v>
      </c>
      <c r="T23" s="51"/>
      <c r="U23" s="53">
        <f t="shared" si="6"/>
        <v>304896.3</v>
      </c>
      <c r="V23" s="52">
        <v>0</v>
      </c>
      <c r="W23" s="50"/>
      <c r="X23" s="52">
        <f t="shared" si="7"/>
        <v>0</v>
      </c>
      <c r="Y23" s="50"/>
      <c r="Z23" s="54">
        <f>X23+Y23</f>
        <v>0</v>
      </c>
      <c r="AA23" s="50"/>
      <c r="AB23" s="54">
        <f t="shared" si="8"/>
        <v>0</v>
      </c>
      <c r="AC23" s="51"/>
      <c r="AD23" s="54">
        <f t="shared" si="9"/>
        <v>0</v>
      </c>
      <c r="AE23" s="31" t="s">
        <v>159</v>
      </c>
      <c r="AG23" s="5"/>
    </row>
    <row r="24" spans="1:34" ht="54" x14ac:dyDescent="0.35">
      <c r="A24" s="33" t="s">
        <v>132</v>
      </c>
      <c r="B24" s="83" t="s">
        <v>119</v>
      </c>
      <c r="C24" s="83" t="s">
        <v>31</v>
      </c>
      <c r="D24" s="50">
        <f>D26+D27</f>
        <v>173061.80000000002</v>
      </c>
      <c r="E24" s="50">
        <f>E26+E27</f>
        <v>0</v>
      </c>
      <c r="F24" s="50">
        <f t="shared" si="1"/>
        <v>173061.80000000002</v>
      </c>
      <c r="G24" s="50">
        <f>G26+G27</f>
        <v>4105.6480000000001</v>
      </c>
      <c r="H24" s="53">
        <f t="shared" ref="H24" si="12">F24+G24</f>
        <v>177167.448</v>
      </c>
      <c r="I24" s="50">
        <f>I26+I27</f>
        <v>0</v>
      </c>
      <c r="J24" s="53">
        <f>H24+I24</f>
        <v>177167.448</v>
      </c>
      <c r="K24" s="51">
        <f>K26+K27</f>
        <v>0</v>
      </c>
      <c r="L24" s="53">
        <f>J24+K24</f>
        <v>177167.448</v>
      </c>
      <c r="M24" s="50">
        <f t="shared" ref="M24:V24" si="13">M26+M27</f>
        <v>0</v>
      </c>
      <c r="N24" s="50">
        <f>N26+N27</f>
        <v>0</v>
      </c>
      <c r="O24" s="50">
        <f t="shared" si="4"/>
        <v>0</v>
      </c>
      <c r="P24" s="50">
        <f>P26+P27</f>
        <v>0</v>
      </c>
      <c r="Q24" s="53">
        <f>O24+P24</f>
        <v>0</v>
      </c>
      <c r="R24" s="50">
        <f>R26+R27</f>
        <v>0</v>
      </c>
      <c r="S24" s="53">
        <f t="shared" si="5"/>
        <v>0</v>
      </c>
      <c r="T24" s="51">
        <f>T26+T27</f>
        <v>0</v>
      </c>
      <c r="U24" s="53">
        <f t="shared" si="6"/>
        <v>0</v>
      </c>
      <c r="V24" s="50">
        <f t="shared" si="13"/>
        <v>0</v>
      </c>
      <c r="W24" s="50">
        <f>W26+W27</f>
        <v>0</v>
      </c>
      <c r="X24" s="52">
        <f t="shared" si="7"/>
        <v>0</v>
      </c>
      <c r="Y24" s="50">
        <f>Y26+Y27</f>
        <v>0</v>
      </c>
      <c r="Z24" s="54">
        <f>X24+Y24</f>
        <v>0</v>
      </c>
      <c r="AA24" s="50">
        <f>AA26+AA27</f>
        <v>0</v>
      </c>
      <c r="AB24" s="54">
        <f t="shared" si="8"/>
        <v>0</v>
      </c>
      <c r="AC24" s="51">
        <f>AC26+AC27</f>
        <v>0</v>
      </c>
      <c r="AD24" s="54">
        <f t="shared" si="9"/>
        <v>0</v>
      </c>
      <c r="AE24" s="31"/>
      <c r="AG24" s="5"/>
    </row>
    <row r="25" spans="1:34" x14ac:dyDescent="0.35">
      <c r="A25" s="33"/>
      <c r="B25" s="84" t="s">
        <v>120</v>
      </c>
      <c r="C25" s="83"/>
      <c r="D25" s="50"/>
      <c r="E25" s="50"/>
      <c r="F25" s="50"/>
      <c r="G25" s="50"/>
      <c r="H25" s="53"/>
      <c r="I25" s="50"/>
      <c r="J25" s="53"/>
      <c r="K25" s="51"/>
      <c r="L25" s="53"/>
      <c r="M25" s="50"/>
      <c r="N25" s="50"/>
      <c r="O25" s="50"/>
      <c r="P25" s="50"/>
      <c r="Q25" s="53"/>
      <c r="R25" s="50"/>
      <c r="S25" s="53"/>
      <c r="T25" s="51"/>
      <c r="U25" s="53"/>
      <c r="V25" s="52"/>
      <c r="W25" s="50"/>
      <c r="X25" s="52"/>
      <c r="Y25" s="50"/>
      <c r="Z25" s="54"/>
      <c r="AA25" s="50"/>
      <c r="AB25" s="54"/>
      <c r="AC25" s="51"/>
      <c r="AD25" s="54"/>
      <c r="AE25" s="39"/>
      <c r="AG25" s="5"/>
    </row>
    <row r="26" spans="1:34" hidden="1" x14ac:dyDescent="0.35">
      <c r="A26" s="33"/>
      <c r="B26" s="35" t="s">
        <v>6</v>
      </c>
      <c r="C26" s="34"/>
      <c r="D26" s="53">
        <v>158784.20000000001</v>
      </c>
      <c r="E26" s="50"/>
      <c r="F26" s="53">
        <f t="shared" si="1"/>
        <v>158784.20000000001</v>
      </c>
      <c r="G26" s="50">
        <f>99.813+4005.835</f>
        <v>4105.6480000000001</v>
      </c>
      <c r="H26" s="53">
        <f t="shared" ref="H26:H31" si="14">F26+G26</f>
        <v>162889.848</v>
      </c>
      <c r="I26" s="50"/>
      <c r="J26" s="53">
        <f t="shared" ref="J26:J31" si="15">H26+I26</f>
        <v>162889.848</v>
      </c>
      <c r="K26" s="51"/>
      <c r="L26" s="53">
        <f t="shared" ref="L26:L31" si="16">J26+K26</f>
        <v>162889.848</v>
      </c>
      <c r="M26" s="53">
        <v>0</v>
      </c>
      <c r="N26" s="50"/>
      <c r="O26" s="53">
        <f t="shared" si="4"/>
        <v>0</v>
      </c>
      <c r="P26" s="50"/>
      <c r="Q26" s="53">
        <f t="shared" ref="Q26:Q31" si="17">O26+P26</f>
        <v>0</v>
      </c>
      <c r="R26" s="50"/>
      <c r="S26" s="53">
        <f t="shared" ref="S26:S31" si="18">Q26+R26</f>
        <v>0</v>
      </c>
      <c r="T26" s="51"/>
      <c r="U26" s="53">
        <f t="shared" ref="U26:U31" si="19">S26+T26</f>
        <v>0</v>
      </c>
      <c r="V26" s="54">
        <v>0</v>
      </c>
      <c r="W26" s="50"/>
      <c r="X26" s="54">
        <f t="shared" si="7"/>
        <v>0</v>
      </c>
      <c r="Y26" s="50"/>
      <c r="Z26" s="54">
        <f t="shared" ref="Z26:Z31" si="20">X26+Y26</f>
        <v>0</v>
      </c>
      <c r="AA26" s="50"/>
      <c r="AB26" s="54">
        <f t="shared" ref="AB26:AB31" si="21">Z26+AA26</f>
        <v>0</v>
      </c>
      <c r="AC26" s="51"/>
      <c r="AD26" s="54">
        <f t="shared" ref="AD26:AD31" si="22">AB26+AC26</f>
        <v>0</v>
      </c>
      <c r="AE26" s="31" t="s">
        <v>160</v>
      </c>
      <c r="AF26" s="18" t="s">
        <v>28</v>
      </c>
      <c r="AG26" s="5"/>
      <c r="AH26" s="3"/>
    </row>
    <row r="27" spans="1:34" x14ac:dyDescent="0.35">
      <c r="A27" s="33"/>
      <c r="B27" s="84" t="s">
        <v>11</v>
      </c>
      <c r="C27" s="83"/>
      <c r="D27" s="50">
        <v>14277.6</v>
      </c>
      <c r="E27" s="50"/>
      <c r="F27" s="50">
        <f t="shared" si="1"/>
        <v>14277.6</v>
      </c>
      <c r="G27" s="50"/>
      <c r="H27" s="53">
        <f t="shared" si="14"/>
        <v>14277.6</v>
      </c>
      <c r="I27" s="50"/>
      <c r="J27" s="53">
        <f t="shared" si="15"/>
        <v>14277.6</v>
      </c>
      <c r="K27" s="51"/>
      <c r="L27" s="53">
        <f t="shared" si="16"/>
        <v>14277.6</v>
      </c>
      <c r="M27" s="50">
        <v>0</v>
      </c>
      <c r="N27" s="50"/>
      <c r="O27" s="50">
        <f t="shared" si="4"/>
        <v>0</v>
      </c>
      <c r="P27" s="50"/>
      <c r="Q27" s="53">
        <f t="shared" si="17"/>
        <v>0</v>
      </c>
      <c r="R27" s="50"/>
      <c r="S27" s="53">
        <f t="shared" si="18"/>
        <v>0</v>
      </c>
      <c r="T27" s="51"/>
      <c r="U27" s="53">
        <f t="shared" si="19"/>
        <v>0</v>
      </c>
      <c r="V27" s="50">
        <v>0</v>
      </c>
      <c r="W27" s="50"/>
      <c r="X27" s="52">
        <f t="shared" si="7"/>
        <v>0</v>
      </c>
      <c r="Y27" s="50"/>
      <c r="Z27" s="54">
        <f t="shared" si="20"/>
        <v>0</v>
      </c>
      <c r="AA27" s="50"/>
      <c r="AB27" s="54">
        <f t="shared" si="21"/>
        <v>0</v>
      </c>
      <c r="AC27" s="51"/>
      <c r="AD27" s="54">
        <f t="shared" si="22"/>
        <v>0</v>
      </c>
      <c r="AE27" s="31" t="s">
        <v>171</v>
      </c>
      <c r="AG27" s="5"/>
    </row>
    <row r="28" spans="1:34" ht="54" x14ac:dyDescent="0.35">
      <c r="A28" s="33" t="s">
        <v>133</v>
      </c>
      <c r="B28" s="82" t="s">
        <v>121</v>
      </c>
      <c r="C28" s="83" t="s">
        <v>31</v>
      </c>
      <c r="D28" s="50">
        <v>102477.8</v>
      </c>
      <c r="E28" s="50"/>
      <c r="F28" s="50">
        <f t="shared" si="1"/>
        <v>102477.8</v>
      </c>
      <c r="G28" s="50">
        <v>20179.974999999999</v>
      </c>
      <c r="H28" s="53">
        <f t="shared" si="14"/>
        <v>122657.77499999999</v>
      </c>
      <c r="I28" s="50"/>
      <c r="J28" s="53">
        <f t="shared" si="15"/>
        <v>122657.77499999999</v>
      </c>
      <c r="K28" s="51"/>
      <c r="L28" s="53">
        <f t="shared" si="16"/>
        <v>122657.77499999999</v>
      </c>
      <c r="M28" s="50">
        <v>105958.39999999999</v>
      </c>
      <c r="N28" s="50"/>
      <c r="O28" s="50">
        <f t="shared" si="4"/>
        <v>105958.39999999999</v>
      </c>
      <c r="P28" s="50"/>
      <c r="Q28" s="53">
        <f t="shared" si="17"/>
        <v>105958.39999999999</v>
      </c>
      <c r="R28" s="50"/>
      <c r="S28" s="53">
        <f t="shared" si="18"/>
        <v>105958.39999999999</v>
      </c>
      <c r="T28" s="51"/>
      <c r="U28" s="53">
        <f t="shared" si="19"/>
        <v>105958.39999999999</v>
      </c>
      <c r="V28" s="50">
        <v>0</v>
      </c>
      <c r="W28" s="50"/>
      <c r="X28" s="52">
        <f t="shared" si="7"/>
        <v>0</v>
      </c>
      <c r="Y28" s="50"/>
      <c r="Z28" s="54">
        <f t="shared" si="20"/>
        <v>0</v>
      </c>
      <c r="AA28" s="50"/>
      <c r="AB28" s="54">
        <f t="shared" si="21"/>
        <v>0</v>
      </c>
      <c r="AC28" s="51"/>
      <c r="AD28" s="54">
        <f t="shared" si="22"/>
        <v>0</v>
      </c>
      <c r="AE28" s="31" t="s">
        <v>161</v>
      </c>
      <c r="AG28" s="5"/>
    </row>
    <row r="29" spans="1:34" ht="54" x14ac:dyDescent="0.35">
      <c r="A29" s="33" t="s">
        <v>134</v>
      </c>
      <c r="B29" s="83" t="s">
        <v>122</v>
      </c>
      <c r="C29" s="85" t="s">
        <v>31</v>
      </c>
      <c r="D29" s="50">
        <v>0</v>
      </c>
      <c r="E29" s="50"/>
      <c r="F29" s="50">
        <f t="shared" si="1"/>
        <v>0</v>
      </c>
      <c r="G29" s="50"/>
      <c r="H29" s="53">
        <f t="shared" si="14"/>
        <v>0</v>
      </c>
      <c r="I29" s="50"/>
      <c r="J29" s="53">
        <f t="shared" si="15"/>
        <v>0</v>
      </c>
      <c r="K29" s="51"/>
      <c r="L29" s="53">
        <f t="shared" si="16"/>
        <v>0</v>
      </c>
      <c r="M29" s="50">
        <v>100000</v>
      </c>
      <c r="N29" s="50"/>
      <c r="O29" s="50">
        <f t="shared" si="4"/>
        <v>100000</v>
      </c>
      <c r="P29" s="50"/>
      <c r="Q29" s="53">
        <f t="shared" si="17"/>
        <v>100000</v>
      </c>
      <c r="R29" s="50"/>
      <c r="S29" s="53">
        <f t="shared" si="18"/>
        <v>100000</v>
      </c>
      <c r="T29" s="51"/>
      <c r="U29" s="53">
        <f t="shared" si="19"/>
        <v>100000</v>
      </c>
      <c r="V29" s="50">
        <v>400000</v>
      </c>
      <c r="W29" s="50"/>
      <c r="X29" s="52">
        <f t="shared" si="7"/>
        <v>400000</v>
      </c>
      <c r="Y29" s="50"/>
      <c r="Z29" s="54">
        <f t="shared" si="20"/>
        <v>400000</v>
      </c>
      <c r="AA29" s="50"/>
      <c r="AB29" s="54">
        <f t="shared" si="21"/>
        <v>400000</v>
      </c>
      <c r="AC29" s="51"/>
      <c r="AD29" s="54">
        <f t="shared" si="22"/>
        <v>400000</v>
      </c>
      <c r="AE29" s="31" t="s">
        <v>162</v>
      </c>
      <c r="AG29" s="5"/>
    </row>
    <row r="30" spans="1:34" ht="54" x14ac:dyDescent="0.35">
      <c r="A30" s="33" t="s">
        <v>135</v>
      </c>
      <c r="B30" s="84" t="s">
        <v>123</v>
      </c>
      <c r="C30" s="83" t="s">
        <v>31</v>
      </c>
      <c r="D30" s="50">
        <v>0</v>
      </c>
      <c r="E30" s="50"/>
      <c r="F30" s="50">
        <f t="shared" si="1"/>
        <v>0</v>
      </c>
      <c r="G30" s="50"/>
      <c r="H30" s="53">
        <f t="shared" si="14"/>
        <v>0</v>
      </c>
      <c r="I30" s="50"/>
      <c r="J30" s="53">
        <f t="shared" si="15"/>
        <v>0</v>
      </c>
      <c r="K30" s="51"/>
      <c r="L30" s="53">
        <f t="shared" si="16"/>
        <v>0</v>
      </c>
      <c r="M30" s="50">
        <v>0</v>
      </c>
      <c r="N30" s="50"/>
      <c r="O30" s="50">
        <f t="shared" si="4"/>
        <v>0</v>
      </c>
      <c r="P30" s="50"/>
      <c r="Q30" s="53">
        <f t="shared" si="17"/>
        <v>0</v>
      </c>
      <c r="R30" s="50"/>
      <c r="S30" s="53">
        <f t="shared" si="18"/>
        <v>0</v>
      </c>
      <c r="T30" s="51"/>
      <c r="U30" s="53">
        <f t="shared" si="19"/>
        <v>0</v>
      </c>
      <c r="V30" s="50">
        <v>300000</v>
      </c>
      <c r="W30" s="50"/>
      <c r="X30" s="52">
        <f t="shared" si="7"/>
        <v>300000</v>
      </c>
      <c r="Y30" s="50"/>
      <c r="Z30" s="54">
        <f t="shared" si="20"/>
        <v>300000</v>
      </c>
      <c r="AA30" s="50"/>
      <c r="AB30" s="54">
        <f t="shared" si="21"/>
        <v>300000</v>
      </c>
      <c r="AC30" s="51"/>
      <c r="AD30" s="54">
        <f t="shared" si="22"/>
        <v>300000</v>
      </c>
      <c r="AE30" s="31" t="s">
        <v>163</v>
      </c>
      <c r="AG30" s="5"/>
    </row>
    <row r="31" spans="1:34" ht="54" x14ac:dyDescent="0.35">
      <c r="A31" s="33" t="s">
        <v>136</v>
      </c>
      <c r="B31" s="84" t="s">
        <v>124</v>
      </c>
      <c r="C31" s="83" t="s">
        <v>31</v>
      </c>
      <c r="D31" s="50">
        <f>D33+D34</f>
        <v>19435.099999999999</v>
      </c>
      <c r="E31" s="50">
        <f>E33+E34</f>
        <v>0</v>
      </c>
      <c r="F31" s="50">
        <f t="shared" si="1"/>
        <v>19435.099999999999</v>
      </c>
      <c r="G31" s="50">
        <f>G33+G34</f>
        <v>-19435.099999999999</v>
      </c>
      <c r="H31" s="53">
        <f t="shared" si="14"/>
        <v>0</v>
      </c>
      <c r="I31" s="50">
        <f>I33+I34</f>
        <v>0</v>
      </c>
      <c r="J31" s="53">
        <f t="shared" si="15"/>
        <v>0</v>
      </c>
      <c r="K31" s="51">
        <f>K33+K34</f>
        <v>0</v>
      </c>
      <c r="L31" s="53">
        <f t="shared" si="16"/>
        <v>0</v>
      </c>
      <c r="M31" s="50">
        <f t="shared" ref="M31:V31" si="23">M33+M34</f>
        <v>338288.2</v>
      </c>
      <c r="N31" s="50">
        <f>N33+N34</f>
        <v>0</v>
      </c>
      <c r="O31" s="50">
        <f t="shared" si="4"/>
        <v>338288.2</v>
      </c>
      <c r="P31" s="50">
        <f>P33+P34</f>
        <v>19435.099999999999</v>
      </c>
      <c r="Q31" s="53">
        <f t="shared" si="17"/>
        <v>357723.3</v>
      </c>
      <c r="R31" s="50">
        <f>R33+R34</f>
        <v>0</v>
      </c>
      <c r="S31" s="53">
        <f t="shared" si="18"/>
        <v>357723.3</v>
      </c>
      <c r="T31" s="51">
        <f>T33+T34</f>
        <v>0</v>
      </c>
      <c r="U31" s="53">
        <f t="shared" si="19"/>
        <v>357723.3</v>
      </c>
      <c r="V31" s="50">
        <f t="shared" si="23"/>
        <v>287879.90000000002</v>
      </c>
      <c r="W31" s="50">
        <f>W33+W34</f>
        <v>0</v>
      </c>
      <c r="X31" s="52">
        <f t="shared" si="7"/>
        <v>287879.90000000002</v>
      </c>
      <c r="Y31" s="50">
        <f>Y33+Y34</f>
        <v>0</v>
      </c>
      <c r="Z31" s="54">
        <f t="shared" si="20"/>
        <v>287879.90000000002</v>
      </c>
      <c r="AA31" s="50">
        <f>AA33+AA34</f>
        <v>0</v>
      </c>
      <c r="AB31" s="54">
        <f t="shared" si="21"/>
        <v>287879.90000000002</v>
      </c>
      <c r="AC31" s="51">
        <f>AC33+AC34</f>
        <v>0</v>
      </c>
      <c r="AD31" s="54">
        <f t="shared" si="22"/>
        <v>287879.90000000002</v>
      </c>
      <c r="AE31" s="31"/>
      <c r="AG31" s="5"/>
    </row>
    <row r="32" spans="1:34" x14ac:dyDescent="0.35">
      <c r="A32" s="36"/>
      <c r="B32" s="82" t="s">
        <v>120</v>
      </c>
      <c r="C32" s="83"/>
      <c r="D32" s="50"/>
      <c r="E32" s="50"/>
      <c r="F32" s="50"/>
      <c r="G32" s="50"/>
      <c r="H32" s="53"/>
      <c r="I32" s="50"/>
      <c r="J32" s="53"/>
      <c r="K32" s="51"/>
      <c r="L32" s="53"/>
      <c r="M32" s="50"/>
      <c r="N32" s="50"/>
      <c r="O32" s="50"/>
      <c r="P32" s="50"/>
      <c r="Q32" s="53"/>
      <c r="R32" s="50"/>
      <c r="S32" s="53"/>
      <c r="T32" s="51"/>
      <c r="U32" s="53"/>
      <c r="V32" s="50"/>
      <c r="W32" s="50"/>
      <c r="X32" s="52"/>
      <c r="Y32" s="50"/>
      <c r="Z32" s="54"/>
      <c r="AA32" s="50"/>
      <c r="AB32" s="54"/>
      <c r="AC32" s="51"/>
      <c r="AD32" s="54"/>
      <c r="AE32" s="31"/>
      <c r="AG32" s="5"/>
    </row>
    <row r="33" spans="1:34" hidden="1" x14ac:dyDescent="0.35">
      <c r="A33" s="36"/>
      <c r="B33" s="37" t="s">
        <v>6</v>
      </c>
      <c r="C33" s="34"/>
      <c r="D33" s="53">
        <v>19435.099999999999</v>
      </c>
      <c r="E33" s="50"/>
      <c r="F33" s="53">
        <f t="shared" si="1"/>
        <v>19435.099999999999</v>
      </c>
      <c r="G33" s="50">
        <v>-19435.099999999999</v>
      </c>
      <c r="H33" s="53">
        <f t="shared" ref="H33:H35" si="24">F33+G33</f>
        <v>0</v>
      </c>
      <c r="I33" s="50"/>
      <c r="J33" s="53">
        <f>H33+I33</f>
        <v>0</v>
      </c>
      <c r="K33" s="51"/>
      <c r="L33" s="53">
        <f>J33+K33</f>
        <v>0</v>
      </c>
      <c r="M33" s="53">
        <v>102766.7</v>
      </c>
      <c r="N33" s="50"/>
      <c r="O33" s="53">
        <f t="shared" si="4"/>
        <v>102766.7</v>
      </c>
      <c r="P33" s="50">
        <v>19435.099999999999</v>
      </c>
      <c r="Q33" s="53">
        <f>O33+P33</f>
        <v>122201.79999999999</v>
      </c>
      <c r="R33" s="50"/>
      <c r="S33" s="53">
        <f t="shared" ref="S33:S35" si="25">Q33+R33</f>
        <v>122201.79999999999</v>
      </c>
      <c r="T33" s="51"/>
      <c r="U33" s="53">
        <f t="shared" ref="U33:U35" si="26">S33+T33</f>
        <v>122201.79999999999</v>
      </c>
      <c r="V33" s="53">
        <v>287879.90000000002</v>
      </c>
      <c r="W33" s="50"/>
      <c r="X33" s="54">
        <f t="shared" si="7"/>
        <v>287879.90000000002</v>
      </c>
      <c r="Y33" s="50"/>
      <c r="Z33" s="54">
        <f>X33+Y33</f>
        <v>287879.90000000002</v>
      </c>
      <c r="AA33" s="50"/>
      <c r="AB33" s="54">
        <f t="shared" ref="AB33:AB35" si="27">Z33+AA33</f>
        <v>287879.90000000002</v>
      </c>
      <c r="AC33" s="51"/>
      <c r="AD33" s="54">
        <f t="shared" ref="AD33:AD35" si="28">AB33+AC33</f>
        <v>287879.90000000002</v>
      </c>
      <c r="AE33" s="31" t="s">
        <v>164</v>
      </c>
      <c r="AF33" s="18" t="s">
        <v>28</v>
      </c>
      <c r="AG33" s="5"/>
      <c r="AH33" s="3"/>
    </row>
    <row r="34" spans="1:34" x14ac:dyDescent="0.35">
      <c r="A34" s="33"/>
      <c r="B34" s="84" t="s">
        <v>11</v>
      </c>
      <c r="C34" s="83"/>
      <c r="D34" s="50">
        <v>0</v>
      </c>
      <c r="E34" s="50"/>
      <c r="F34" s="50">
        <f t="shared" si="1"/>
        <v>0</v>
      </c>
      <c r="G34" s="50"/>
      <c r="H34" s="53">
        <f t="shared" si="24"/>
        <v>0</v>
      </c>
      <c r="I34" s="50"/>
      <c r="J34" s="53">
        <f>H34+I34</f>
        <v>0</v>
      </c>
      <c r="K34" s="51"/>
      <c r="L34" s="53">
        <f>J34+K34</f>
        <v>0</v>
      </c>
      <c r="M34" s="50">
        <v>235521.5</v>
      </c>
      <c r="N34" s="50"/>
      <c r="O34" s="50">
        <f t="shared" si="4"/>
        <v>235521.5</v>
      </c>
      <c r="P34" s="50"/>
      <c r="Q34" s="53">
        <f>O34+P34</f>
        <v>235521.5</v>
      </c>
      <c r="R34" s="50"/>
      <c r="S34" s="53">
        <f t="shared" si="25"/>
        <v>235521.5</v>
      </c>
      <c r="T34" s="51"/>
      <c r="U34" s="53">
        <f t="shared" si="26"/>
        <v>235521.5</v>
      </c>
      <c r="V34" s="50">
        <v>0</v>
      </c>
      <c r="W34" s="50"/>
      <c r="X34" s="52">
        <f t="shared" si="7"/>
        <v>0</v>
      </c>
      <c r="Y34" s="50"/>
      <c r="Z34" s="54">
        <f>X34+Y34</f>
        <v>0</v>
      </c>
      <c r="AA34" s="50"/>
      <c r="AB34" s="54">
        <f t="shared" si="27"/>
        <v>0</v>
      </c>
      <c r="AC34" s="51"/>
      <c r="AD34" s="54">
        <f t="shared" si="28"/>
        <v>0</v>
      </c>
      <c r="AE34" s="31" t="s">
        <v>171</v>
      </c>
      <c r="AG34" s="5"/>
    </row>
    <row r="35" spans="1:34" ht="54" x14ac:dyDescent="0.35">
      <c r="A35" s="33" t="s">
        <v>137</v>
      </c>
      <c r="B35" s="83" t="s">
        <v>125</v>
      </c>
      <c r="C35" s="83" t="s">
        <v>31</v>
      </c>
      <c r="D35" s="50">
        <f>D37+D38+D39</f>
        <v>838324.4</v>
      </c>
      <c r="E35" s="50">
        <f>E37+E38+E39</f>
        <v>62161.696000000004</v>
      </c>
      <c r="F35" s="50">
        <f t="shared" si="1"/>
        <v>900486.09600000002</v>
      </c>
      <c r="G35" s="50">
        <f>G37+G38+G39</f>
        <v>-41463.421999999999</v>
      </c>
      <c r="H35" s="53">
        <f t="shared" si="24"/>
        <v>859022.674</v>
      </c>
      <c r="I35" s="50">
        <f>I37+I38+I39</f>
        <v>0</v>
      </c>
      <c r="J35" s="53">
        <f>H35+I35</f>
        <v>859022.674</v>
      </c>
      <c r="K35" s="51">
        <f>K37+K38+K39</f>
        <v>0</v>
      </c>
      <c r="L35" s="53">
        <f>J35+K35</f>
        <v>859022.674</v>
      </c>
      <c r="M35" s="50">
        <f t="shared" ref="M35:V35" si="29">M37+M38+M39</f>
        <v>0</v>
      </c>
      <c r="N35" s="50">
        <f>N37+N38+N39</f>
        <v>0</v>
      </c>
      <c r="O35" s="50">
        <f t="shared" si="4"/>
        <v>0</v>
      </c>
      <c r="P35" s="50">
        <f>P37+P38+P39</f>
        <v>0</v>
      </c>
      <c r="Q35" s="53">
        <f>O35+P35</f>
        <v>0</v>
      </c>
      <c r="R35" s="50">
        <f>R37+R38+R39</f>
        <v>0</v>
      </c>
      <c r="S35" s="53">
        <f t="shared" si="25"/>
        <v>0</v>
      </c>
      <c r="T35" s="51">
        <f>T37+T38+T39</f>
        <v>0</v>
      </c>
      <c r="U35" s="53">
        <f t="shared" si="26"/>
        <v>0</v>
      </c>
      <c r="V35" s="50">
        <f t="shared" si="29"/>
        <v>0</v>
      </c>
      <c r="W35" s="50">
        <f>W37+W38+W39</f>
        <v>0</v>
      </c>
      <c r="X35" s="52">
        <f t="shared" si="7"/>
        <v>0</v>
      </c>
      <c r="Y35" s="50">
        <f>Y37+Y38+Y39</f>
        <v>0</v>
      </c>
      <c r="Z35" s="54">
        <f>X35+Y35</f>
        <v>0</v>
      </c>
      <c r="AA35" s="50">
        <f>AA37+AA38+AA39</f>
        <v>0</v>
      </c>
      <c r="AB35" s="54">
        <f t="shared" si="27"/>
        <v>0</v>
      </c>
      <c r="AC35" s="51">
        <f>AC37+AC38+AC39</f>
        <v>0</v>
      </c>
      <c r="AD35" s="54">
        <f t="shared" si="28"/>
        <v>0</v>
      </c>
      <c r="AE35" s="31"/>
      <c r="AG35" s="5"/>
    </row>
    <row r="36" spans="1:34" x14ac:dyDescent="0.35">
      <c r="A36" s="33"/>
      <c r="B36" s="82" t="s">
        <v>120</v>
      </c>
      <c r="C36" s="83"/>
      <c r="D36" s="50"/>
      <c r="E36" s="50"/>
      <c r="F36" s="50"/>
      <c r="G36" s="50"/>
      <c r="H36" s="53"/>
      <c r="I36" s="50"/>
      <c r="J36" s="53"/>
      <c r="K36" s="51"/>
      <c r="L36" s="53"/>
      <c r="M36" s="50"/>
      <c r="N36" s="50"/>
      <c r="O36" s="50"/>
      <c r="P36" s="50"/>
      <c r="Q36" s="53"/>
      <c r="R36" s="50"/>
      <c r="S36" s="53"/>
      <c r="T36" s="51"/>
      <c r="U36" s="53"/>
      <c r="V36" s="50"/>
      <c r="W36" s="50"/>
      <c r="X36" s="52"/>
      <c r="Y36" s="50"/>
      <c r="Z36" s="54"/>
      <c r="AA36" s="50"/>
      <c r="AB36" s="54"/>
      <c r="AC36" s="51"/>
      <c r="AD36" s="54"/>
      <c r="AE36" s="31"/>
      <c r="AG36" s="5"/>
    </row>
    <row r="37" spans="1:34" hidden="1" x14ac:dyDescent="0.35">
      <c r="A37" s="33"/>
      <c r="B37" s="37" t="s">
        <v>6</v>
      </c>
      <c r="C37" s="34"/>
      <c r="D37" s="53">
        <v>317956.5</v>
      </c>
      <c r="E37" s="50">
        <v>62161.696000000004</v>
      </c>
      <c r="F37" s="53">
        <f t="shared" si="1"/>
        <v>380118.196</v>
      </c>
      <c r="G37" s="50">
        <v>-41463.421999999999</v>
      </c>
      <c r="H37" s="53">
        <f t="shared" ref="H37:H40" si="30">F37+G37</f>
        <v>338654.77399999998</v>
      </c>
      <c r="I37" s="50"/>
      <c r="J37" s="53">
        <f>H37+I37</f>
        <v>338654.77399999998</v>
      </c>
      <c r="K37" s="51"/>
      <c r="L37" s="53">
        <f>J37+K37</f>
        <v>338654.77399999998</v>
      </c>
      <c r="M37" s="53">
        <v>0</v>
      </c>
      <c r="N37" s="50"/>
      <c r="O37" s="53">
        <f t="shared" si="4"/>
        <v>0</v>
      </c>
      <c r="P37" s="50"/>
      <c r="Q37" s="53">
        <f>O37+P37</f>
        <v>0</v>
      </c>
      <c r="R37" s="50"/>
      <c r="S37" s="53">
        <f t="shared" ref="S37:S40" si="31">Q37+R37</f>
        <v>0</v>
      </c>
      <c r="T37" s="51"/>
      <c r="U37" s="53">
        <f t="shared" ref="U37:U40" si="32">S37+T37</f>
        <v>0</v>
      </c>
      <c r="V37" s="53">
        <v>0</v>
      </c>
      <c r="W37" s="50"/>
      <c r="X37" s="54">
        <f t="shared" si="7"/>
        <v>0</v>
      </c>
      <c r="Y37" s="50"/>
      <c r="Z37" s="54">
        <f>X37+Y37</f>
        <v>0</v>
      </c>
      <c r="AA37" s="50"/>
      <c r="AB37" s="54">
        <f t="shared" ref="AB37:AB40" si="33">Z37+AA37</f>
        <v>0</v>
      </c>
      <c r="AC37" s="51"/>
      <c r="AD37" s="54">
        <f t="shared" ref="AD37:AD40" si="34">AB37+AC37</f>
        <v>0</v>
      </c>
      <c r="AE37" s="31" t="s">
        <v>165</v>
      </c>
      <c r="AF37" s="18" t="s">
        <v>28</v>
      </c>
      <c r="AG37" s="5"/>
      <c r="AH37" s="3"/>
    </row>
    <row r="38" spans="1:34" x14ac:dyDescent="0.35">
      <c r="A38" s="33"/>
      <c r="B38" s="84" t="s">
        <v>11</v>
      </c>
      <c r="C38" s="83"/>
      <c r="D38" s="50">
        <v>40412.400000000001</v>
      </c>
      <c r="E38" s="50"/>
      <c r="F38" s="50">
        <f t="shared" si="1"/>
        <v>40412.400000000001</v>
      </c>
      <c r="G38" s="50"/>
      <c r="H38" s="53">
        <f t="shared" si="30"/>
        <v>40412.400000000001</v>
      </c>
      <c r="I38" s="50"/>
      <c r="J38" s="53">
        <f>H38+I38</f>
        <v>40412.400000000001</v>
      </c>
      <c r="K38" s="51"/>
      <c r="L38" s="53">
        <f>J38+K38</f>
        <v>40412.400000000001</v>
      </c>
      <c r="M38" s="50">
        <v>0</v>
      </c>
      <c r="N38" s="50"/>
      <c r="O38" s="50">
        <f t="shared" si="4"/>
        <v>0</v>
      </c>
      <c r="P38" s="50"/>
      <c r="Q38" s="53">
        <f>O38+P38</f>
        <v>0</v>
      </c>
      <c r="R38" s="50"/>
      <c r="S38" s="53">
        <f t="shared" si="31"/>
        <v>0</v>
      </c>
      <c r="T38" s="51"/>
      <c r="U38" s="53">
        <f t="shared" si="32"/>
        <v>0</v>
      </c>
      <c r="V38" s="50">
        <v>0</v>
      </c>
      <c r="W38" s="50"/>
      <c r="X38" s="52">
        <f t="shared" si="7"/>
        <v>0</v>
      </c>
      <c r="Y38" s="50"/>
      <c r="Z38" s="54">
        <f>X38+Y38</f>
        <v>0</v>
      </c>
      <c r="AA38" s="50"/>
      <c r="AB38" s="54">
        <f t="shared" si="33"/>
        <v>0</v>
      </c>
      <c r="AC38" s="51"/>
      <c r="AD38" s="54">
        <f t="shared" si="34"/>
        <v>0</v>
      </c>
      <c r="AE38" s="31" t="s">
        <v>215</v>
      </c>
      <c r="AG38" s="5"/>
    </row>
    <row r="39" spans="1:34" x14ac:dyDescent="0.35">
      <c r="A39" s="33"/>
      <c r="B39" s="84" t="s">
        <v>21</v>
      </c>
      <c r="C39" s="85"/>
      <c r="D39" s="50">
        <v>479955.5</v>
      </c>
      <c r="E39" s="50"/>
      <c r="F39" s="50">
        <f t="shared" si="1"/>
        <v>479955.5</v>
      </c>
      <c r="G39" s="50"/>
      <c r="H39" s="53">
        <f t="shared" si="30"/>
        <v>479955.5</v>
      </c>
      <c r="I39" s="50"/>
      <c r="J39" s="53">
        <f>H39+I39</f>
        <v>479955.5</v>
      </c>
      <c r="K39" s="51"/>
      <c r="L39" s="53">
        <f>J39+K39</f>
        <v>479955.5</v>
      </c>
      <c r="M39" s="50">
        <v>0</v>
      </c>
      <c r="N39" s="50"/>
      <c r="O39" s="50">
        <f t="shared" si="4"/>
        <v>0</v>
      </c>
      <c r="P39" s="50"/>
      <c r="Q39" s="53">
        <f>O39+P39</f>
        <v>0</v>
      </c>
      <c r="R39" s="50"/>
      <c r="S39" s="53">
        <f t="shared" si="31"/>
        <v>0</v>
      </c>
      <c r="T39" s="51"/>
      <c r="U39" s="53">
        <f t="shared" si="32"/>
        <v>0</v>
      </c>
      <c r="V39" s="50">
        <v>0</v>
      </c>
      <c r="W39" s="50"/>
      <c r="X39" s="52">
        <f t="shared" si="7"/>
        <v>0</v>
      </c>
      <c r="Y39" s="50"/>
      <c r="Z39" s="54">
        <f>X39+Y39</f>
        <v>0</v>
      </c>
      <c r="AA39" s="50"/>
      <c r="AB39" s="54">
        <f t="shared" si="33"/>
        <v>0</v>
      </c>
      <c r="AC39" s="51"/>
      <c r="AD39" s="54">
        <f t="shared" si="34"/>
        <v>0</v>
      </c>
      <c r="AE39" s="31" t="s">
        <v>172</v>
      </c>
      <c r="AG39" s="5"/>
    </row>
    <row r="40" spans="1:34" ht="54" x14ac:dyDescent="0.35">
      <c r="A40" s="33" t="s">
        <v>131</v>
      </c>
      <c r="B40" s="83" t="s">
        <v>211</v>
      </c>
      <c r="C40" s="83" t="s">
        <v>31</v>
      </c>
      <c r="D40" s="50">
        <f>D42+D43+D44</f>
        <v>1244283.7</v>
      </c>
      <c r="E40" s="50">
        <f>E42+E43+E44</f>
        <v>-124374.58500000001</v>
      </c>
      <c r="F40" s="50">
        <f t="shared" si="1"/>
        <v>1119909.115</v>
      </c>
      <c r="G40" s="50">
        <f>G42+G43+G44</f>
        <v>1113.6679999999999</v>
      </c>
      <c r="H40" s="53">
        <f t="shared" si="30"/>
        <v>1121022.7830000001</v>
      </c>
      <c r="I40" s="50">
        <f>I42+I43+I44</f>
        <v>0</v>
      </c>
      <c r="J40" s="53">
        <f>H40+I40</f>
        <v>1121022.7830000001</v>
      </c>
      <c r="K40" s="51">
        <f>K42+K43+K44</f>
        <v>0</v>
      </c>
      <c r="L40" s="53">
        <f>J40+K40</f>
        <v>1121022.7830000001</v>
      </c>
      <c r="M40" s="50">
        <f t="shared" ref="M40:V40" si="35">M42+M43+M44</f>
        <v>0</v>
      </c>
      <c r="N40" s="50">
        <f>N42+N43+N44</f>
        <v>0</v>
      </c>
      <c r="O40" s="50">
        <f t="shared" si="4"/>
        <v>0</v>
      </c>
      <c r="P40" s="50">
        <f>P42+P43+P44</f>
        <v>0</v>
      </c>
      <c r="Q40" s="53">
        <f>O40+P40</f>
        <v>0</v>
      </c>
      <c r="R40" s="50">
        <f>R42+R43+R44</f>
        <v>0</v>
      </c>
      <c r="S40" s="53">
        <f t="shared" si="31"/>
        <v>0</v>
      </c>
      <c r="T40" s="51">
        <f>T42+T43+T44</f>
        <v>0</v>
      </c>
      <c r="U40" s="53">
        <f t="shared" si="32"/>
        <v>0</v>
      </c>
      <c r="V40" s="50">
        <f t="shared" si="35"/>
        <v>0</v>
      </c>
      <c r="W40" s="50">
        <f>W42+W43+W44</f>
        <v>0</v>
      </c>
      <c r="X40" s="52">
        <f t="shared" si="7"/>
        <v>0</v>
      </c>
      <c r="Y40" s="50">
        <f>Y42+Y43+Y44</f>
        <v>0</v>
      </c>
      <c r="Z40" s="54">
        <f>X40+Y40</f>
        <v>0</v>
      </c>
      <c r="AA40" s="50">
        <f>AA42+AA43+AA44</f>
        <v>0</v>
      </c>
      <c r="AB40" s="54">
        <f t="shared" si="33"/>
        <v>0</v>
      </c>
      <c r="AC40" s="51">
        <f>AC42+AC43+AC44</f>
        <v>0</v>
      </c>
      <c r="AD40" s="54">
        <f t="shared" si="34"/>
        <v>0</v>
      </c>
      <c r="AE40" s="31"/>
      <c r="AG40" s="5"/>
    </row>
    <row r="41" spans="1:34" x14ac:dyDescent="0.35">
      <c r="A41" s="33"/>
      <c r="B41" s="84" t="s">
        <v>120</v>
      </c>
      <c r="C41" s="83"/>
      <c r="D41" s="50"/>
      <c r="E41" s="50"/>
      <c r="F41" s="50"/>
      <c r="G41" s="50"/>
      <c r="H41" s="53"/>
      <c r="I41" s="50"/>
      <c r="J41" s="53"/>
      <c r="K41" s="51"/>
      <c r="L41" s="53"/>
      <c r="M41" s="50"/>
      <c r="N41" s="50"/>
      <c r="O41" s="50"/>
      <c r="P41" s="50"/>
      <c r="Q41" s="53"/>
      <c r="R41" s="50"/>
      <c r="S41" s="53"/>
      <c r="T41" s="51"/>
      <c r="U41" s="53"/>
      <c r="V41" s="50"/>
      <c r="W41" s="50"/>
      <c r="X41" s="52"/>
      <c r="Y41" s="50"/>
      <c r="Z41" s="54"/>
      <c r="AA41" s="50"/>
      <c r="AB41" s="54"/>
      <c r="AC41" s="51"/>
      <c r="AD41" s="54"/>
      <c r="AE41" s="31"/>
      <c r="AG41" s="5"/>
    </row>
    <row r="42" spans="1:34" hidden="1" x14ac:dyDescent="0.35">
      <c r="A42" s="33"/>
      <c r="B42" s="37" t="s">
        <v>6</v>
      </c>
      <c r="C42" s="34"/>
      <c r="D42" s="53">
        <v>707207.5</v>
      </c>
      <c r="E42" s="50">
        <v>-124374.58500000001</v>
      </c>
      <c r="F42" s="53">
        <f t="shared" si="1"/>
        <v>582832.91500000004</v>
      </c>
      <c r="G42" s="50">
        <v>1113.6679999999999</v>
      </c>
      <c r="H42" s="53">
        <f t="shared" ref="H42:H45" si="36">F42+G42</f>
        <v>583946.58299999998</v>
      </c>
      <c r="I42" s="50"/>
      <c r="J42" s="53">
        <f>H42+I42</f>
        <v>583946.58299999998</v>
      </c>
      <c r="K42" s="51"/>
      <c r="L42" s="53">
        <f>J42+K42</f>
        <v>583946.58299999998</v>
      </c>
      <c r="M42" s="53">
        <v>0</v>
      </c>
      <c r="N42" s="50"/>
      <c r="O42" s="53">
        <f t="shared" si="4"/>
        <v>0</v>
      </c>
      <c r="P42" s="50"/>
      <c r="Q42" s="53">
        <f>O42+P42</f>
        <v>0</v>
      </c>
      <c r="R42" s="50"/>
      <c r="S42" s="53">
        <f t="shared" ref="S42:S45" si="37">Q42+R42</f>
        <v>0</v>
      </c>
      <c r="T42" s="51"/>
      <c r="U42" s="53">
        <f t="shared" ref="U42:U45" si="38">S42+T42</f>
        <v>0</v>
      </c>
      <c r="V42" s="53">
        <v>0</v>
      </c>
      <c r="W42" s="50"/>
      <c r="X42" s="54">
        <f t="shared" si="7"/>
        <v>0</v>
      </c>
      <c r="Y42" s="50"/>
      <c r="Z42" s="54">
        <f>X42+Y42</f>
        <v>0</v>
      </c>
      <c r="AA42" s="50"/>
      <c r="AB42" s="54">
        <f t="shared" ref="AB42:AB45" si="39">Z42+AA42</f>
        <v>0</v>
      </c>
      <c r="AC42" s="51"/>
      <c r="AD42" s="54">
        <f t="shared" ref="AD42:AD45" si="40">AB42+AC42</f>
        <v>0</v>
      </c>
      <c r="AE42" s="31" t="s">
        <v>166</v>
      </c>
      <c r="AF42" s="18" t="s">
        <v>28</v>
      </c>
      <c r="AG42" s="5"/>
      <c r="AH42" s="3"/>
    </row>
    <row r="43" spans="1:34" x14ac:dyDescent="0.35">
      <c r="A43" s="33"/>
      <c r="B43" s="84" t="s">
        <v>11</v>
      </c>
      <c r="C43" s="83"/>
      <c r="D43" s="50">
        <v>57120.7</v>
      </c>
      <c r="E43" s="50"/>
      <c r="F43" s="50">
        <f t="shared" si="1"/>
        <v>57120.7</v>
      </c>
      <c r="G43" s="50"/>
      <c r="H43" s="53">
        <f t="shared" si="36"/>
        <v>57120.7</v>
      </c>
      <c r="I43" s="50"/>
      <c r="J43" s="53">
        <f>H43+I43</f>
        <v>57120.7</v>
      </c>
      <c r="K43" s="51"/>
      <c r="L43" s="53">
        <f>J43+K43</f>
        <v>57120.7</v>
      </c>
      <c r="M43" s="50">
        <v>0</v>
      </c>
      <c r="N43" s="50"/>
      <c r="O43" s="50">
        <f t="shared" si="4"/>
        <v>0</v>
      </c>
      <c r="P43" s="50"/>
      <c r="Q43" s="53">
        <f>O43+P43</f>
        <v>0</v>
      </c>
      <c r="R43" s="50"/>
      <c r="S43" s="53">
        <f t="shared" si="37"/>
        <v>0</v>
      </c>
      <c r="T43" s="51"/>
      <c r="U43" s="53">
        <f t="shared" si="38"/>
        <v>0</v>
      </c>
      <c r="V43" s="50">
        <v>0</v>
      </c>
      <c r="W43" s="50"/>
      <c r="X43" s="52">
        <f t="shared" si="7"/>
        <v>0</v>
      </c>
      <c r="Y43" s="50"/>
      <c r="Z43" s="54">
        <f>X43+Y43</f>
        <v>0</v>
      </c>
      <c r="AA43" s="50"/>
      <c r="AB43" s="54">
        <f t="shared" si="39"/>
        <v>0</v>
      </c>
      <c r="AC43" s="51"/>
      <c r="AD43" s="54">
        <f t="shared" si="40"/>
        <v>0</v>
      </c>
      <c r="AE43" s="31" t="s">
        <v>215</v>
      </c>
      <c r="AG43" s="5"/>
    </row>
    <row r="44" spans="1:34" x14ac:dyDescent="0.35">
      <c r="A44" s="33"/>
      <c r="B44" s="84" t="s">
        <v>21</v>
      </c>
      <c r="C44" s="83"/>
      <c r="D44" s="50">
        <v>479955.5</v>
      </c>
      <c r="E44" s="50"/>
      <c r="F44" s="50">
        <f t="shared" si="1"/>
        <v>479955.5</v>
      </c>
      <c r="G44" s="50"/>
      <c r="H44" s="53">
        <f t="shared" si="36"/>
        <v>479955.5</v>
      </c>
      <c r="I44" s="50"/>
      <c r="J44" s="53">
        <f>H44+I44</f>
        <v>479955.5</v>
      </c>
      <c r="K44" s="51"/>
      <c r="L44" s="53">
        <f>J44+K44</f>
        <v>479955.5</v>
      </c>
      <c r="M44" s="50">
        <v>0</v>
      </c>
      <c r="N44" s="50"/>
      <c r="O44" s="50">
        <f t="shared" si="4"/>
        <v>0</v>
      </c>
      <c r="P44" s="50"/>
      <c r="Q44" s="53">
        <f>O44+P44</f>
        <v>0</v>
      </c>
      <c r="R44" s="50"/>
      <c r="S44" s="53">
        <f t="shared" si="37"/>
        <v>0</v>
      </c>
      <c r="T44" s="51"/>
      <c r="U44" s="53">
        <f t="shared" si="38"/>
        <v>0</v>
      </c>
      <c r="V44" s="50">
        <v>0</v>
      </c>
      <c r="W44" s="50"/>
      <c r="X44" s="52">
        <f t="shared" si="7"/>
        <v>0</v>
      </c>
      <c r="Y44" s="50"/>
      <c r="Z44" s="54">
        <f>X44+Y44</f>
        <v>0</v>
      </c>
      <c r="AA44" s="50"/>
      <c r="AB44" s="54">
        <f t="shared" si="39"/>
        <v>0</v>
      </c>
      <c r="AC44" s="51"/>
      <c r="AD44" s="54">
        <f t="shared" si="40"/>
        <v>0</v>
      </c>
      <c r="AE44" s="31" t="s">
        <v>172</v>
      </c>
      <c r="AG44" s="5"/>
    </row>
    <row r="45" spans="1:34" ht="54" x14ac:dyDescent="0.35">
      <c r="A45" s="33" t="s">
        <v>138</v>
      </c>
      <c r="B45" s="83" t="s">
        <v>256</v>
      </c>
      <c r="C45" s="83" t="s">
        <v>31</v>
      </c>
      <c r="D45" s="50">
        <f>D47+D48</f>
        <v>18748.3</v>
      </c>
      <c r="E45" s="50">
        <f>E47+E48</f>
        <v>0</v>
      </c>
      <c r="F45" s="50">
        <f t="shared" si="1"/>
        <v>18748.3</v>
      </c>
      <c r="G45" s="50">
        <f>G47+G48</f>
        <v>-18748.3</v>
      </c>
      <c r="H45" s="53">
        <f t="shared" si="36"/>
        <v>0</v>
      </c>
      <c r="I45" s="50">
        <f>I47+I48</f>
        <v>0</v>
      </c>
      <c r="J45" s="53">
        <f>H45+I45</f>
        <v>0</v>
      </c>
      <c r="K45" s="51">
        <f>K47+K48</f>
        <v>0</v>
      </c>
      <c r="L45" s="53">
        <f>J45+K45</f>
        <v>0</v>
      </c>
      <c r="M45" s="50">
        <f t="shared" ref="M45:V45" si="41">M47+M48</f>
        <v>107362.3</v>
      </c>
      <c r="N45" s="50">
        <f>N47+N48</f>
        <v>0</v>
      </c>
      <c r="O45" s="50">
        <f t="shared" si="4"/>
        <v>107362.3</v>
      </c>
      <c r="P45" s="50">
        <f>P47+P48</f>
        <v>125520.90000000001</v>
      </c>
      <c r="Q45" s="53">
        <f>O45+P45</f>
        <v>232883.20000000001</v>
      </c>
      <c r="R45" s="50">
        <f>R47+R48</f>
        <v>0</v>
      </c>
      <c r="S45" s="53">
        <f t="shared" si="37"/>
        <v>232883.20000000001</v>
      </c>
      <c r="T45" s="51">
        <f>T47+T48</f>
        <v>0</v>
      </c>
      <c r="U45" s="53">
        <f t="shared" si="38"/>
        <v>232883.20000000001</v>
      </c>
      <c r="V45" s="50">
        <f t="shared" si="41"/>
        <v>576234.69999999995</v>
      </c>
      <c r="W45" s="50">
        <f>W47+W48</f>
        <v>0</v>
      </c>
      <c r="X45" s="52">
        <f t="shared" si="7"/>
        <v>576234.69999999995</v>
      </c>
      <c r="Y45" s="50">
        <f>Y47+Y48</f>
        <v>0</v>
      </c>
      <c r="Z45" s="54">
        <f>X45+Y45</f>
        <v>576234.69999999995</v>
      </c>
      <c r="AA45" s="50">
        <f>AA47+AA48</f>
        <v>0</v>
      </c>
      <c r="AB45" s="54">
        <f t="shared" si="39"/>
        <v>576234.69999999995</v>
      </c>
      <c r="AC45" s="51">
        <f>AC47+AC48</f>
        <v>0</v>
      </c>
      <c r="AD45" s="54">
        <f t="shared" si="40"/>
        <v>576234.69999999995</v>
      </c>
      <c r="AE45" s="31"/>
      <c r="AG45" s="5"/>
    </row>
    <row r="46" spans="1:34" x14ac:dyDescent="0.35">
      <c r="A46" s="33"/>
      <c r="B46" s="84" t="s">
        <v>120</v>
      </c>
      <c r="C46" s="83"/>
      <c r="D46" s="50"/>
      <c r="E46" s="50"/>
      <c r="F46" s="50"/>
      <c r="G46" s="50"/>
      <c r="H46" s="53"/>
      <c r="I46" s="50"/>
      <c r="J46" s="53"/>
      <c r="K46" s="51"/>
      <c r="L46" s="53"/>
      <c r="M46" s="50"/>
      <c r="N46" s="50"/>
      <c r="O46" s="50"/>
      <c r="P46" s="50"/>
      <c r="Q46" s="53"/>
      <c r="R46" s="50"/>
      <c r="S46" s="53"/>
      <c r="T46" s="51"/>
      <c r="U46" s="53"/>
      <c r="V46" s="50"/>
      <c r="W46" s="50"/>
      <c r="X46" s="52"/>
      <c r="Y46" s="50"/>
      <c r="Z46" s="54"/>
      <c r="AA46" s="50"/>
      <c r="AB46" s="54"/>
      <c r="AC46" s="51"/>
      <c r="AD46" s="54"/>
      <c r="AE46" s="31"/>
      <c r="AG46" s="5"/>
    </row>
    <row r="47" spans="1:34" hidden="1" x14ac:dyDescent="0.35">
      <c r="A47" s="33"/>
      <c r="B47" s="37" t="s">
        <v>6</v>
      </c>
      <c r="C47" s="34"/>
      <c r="D47" s="53">
        <v>18748.3</v>
      </c>
      <c r="E47" s="50"/>
      <c r="F47" s="53">
        <f t="shared" si="1"/>
        <v>18748.3</v>
      </c>
      <c r="G47" s="50">
        <v>-18748.3</v>
      </c>
      <c r="H47" s="53">
        <f t="shared" ref="H47:H56" si="42">F47+G47</f>
        <v>0</v>
      </c>
      <c r="I47" s="50"/>
      <c r="J47" s="53">
        <f t="shared" ref="J47:J56" si="43">H47+I47</f>
        <v>0</v>
      </c>
      <c r="K47" s="51"/>
      <c r="L47" s="53">
        <f t="shared" ref="L47:L56" si="44">J47+K47</f>
        <v>0</v>
      </c>
      <c r="M47" s="53">
        <v>107362.3</v>
      </c>
      <c r="N47" s="50"/>
      <c r="O47" s="53">
        <f t="shared" si="4"/>
        <v>107362.3</v>
      </c>
      <c r="P47" s="50">
        <v>18748.3</v>
      </c>
      <c r="Q47" s="53">
        <f t="shared" ref="Q47:Q56" si="45">O47+P47</f>
        <v>126110.6</v>
      </c>
      <c r="R47" s="50"/>
      <c r="S47" s="53">
        <f t="shared" ref="S47:S56" si="46">Q47+R47</f>
        <v>126110.6</v>
      </c>
      <c r="T47" s="51"/>
      <c r="U47" s="53">
        <f t="shared" ref="U47:U56" si="47">S47+T47</f>
        <v>126110.6</v>
      </c>
      <c r="V47" s="53">
        <v>341329.5</v>
      </c>
      <c r="W47" s="50"/>
      <c r="X47" s="54">
        <f t="shared" si="7"/>
        <v>341329.5</v>
      </c>
      <c r="Y47" s="50"/>
      <c r="Z47" s="54">
        <f t="shared" ref="Z47:Z56" si="48">X47+Y47</f>
        <v>341329.5</v>
      </c>
      <c r="AA47" s="50"/>
      <c r="AB47" s="54">
        <f t="shared" ref="AB47:AB56" si="49">Z47+AA47</f>
        <v>341329.5</v>
      </c>
      <c r="AC47" s="51"/>
      <c r="AD47" s="54">
        <f t="shared" ref="AD47:AD56" si="50">AB47+AC47</f>
        <v>341329.5</v>
      </c>
      <c r="AE47" s="31" t="s">
        <v>167</v>
      </c>
      <c r="AF47" s="18" t="s">
        <v>28</v>
      </c>
      <c r="AG47" s="5"/>
      <c r="AH47" s="3"/>
    </row>
    <row r="48" spans="1:34" x14ac:dyDescent="0.35">
      <c r="A48" s="33"/>
      <c r="B48" s="84" t="s">
        <v>11</v>
      </c>
      <c r="C48" s="83"/>
      <c r="D48" s="50">
        <v>0</v>
      </c>
      <c r="E48" s="50"/>
      <c r="F48" s="50">
        <f t="shared" si="1"/>
        <v>0</v>
      </c>
      <c r="G48" s="50"/>
      <c r="H48" s="53">
        <f t="shared" si="42"/>
        <v>0</v>
      </c>
      <c r="I48" s="50"/>
      <c r="J48" s="53">
        <f t="shared" si="43"/>
        <v>0</v>
      </c>
      <c r="K48" s="51"/>
      <c r="L48" s="53">
        <f t="shared" si="44"/>
        <v>0</v>
      </c>
      <c r="M48" s="50">
        <v>0</v>
      </c>
      <c r="N48" s="50"/>
      <c r="O48" s="50">
        <f t="shared" si="4"/>
        <v>0</v>
      </c>
      <c r="P48" s="50">
        <v>106772.6</v>
      </c>
      <c r="Q48" s="53">
        <f t="shared" si="45"/>
        <v>106772.6</v>
      </c>
      <c r="R48" s="50"/>
      <c r="S48" s="53">
        <f t="shared" si="46"/>
        <v>106772.6</v>
      </c>
      <c r="T48" s="51"/>
      <c r="U48" s="53">
        <f t="shared" si="47"/>
        <v>106772.6</v>
      </c>
      <c r="V48" s="50">
        <v>234905.2</v>
      </c>
      <c r="W48" s="50"/>
      <c r="X48" s="52">
        <f t="shared" si="7"/>
        <v>234905.2</v>
      </c>
      <c r="Y48" s="50"/>
      <c r="Z48" s="54">
        <f t="shared" si="48"/>
        <v>234905.2</v>
      </c>
      <c r="AA48" s="50"/>
      <c r="AB48" s="54">
        <f t="shared" si="49"/>
        <v>234905.2</v>
      </c>
      <c r="AC48" s="51"/>
      <c r="AD48" s="54">
        <f t="shared" si="50"/>
        <v>234905.2</v>
      </c>
      <c r="AE48" s="31" t="s">
        <v>171</v>
      </c>
      <c r="AG48" s="5"/>
    </row>
    <row r="49" spans="1:34" ht="54" x14ac:dyDescent="0.35">
      <c r="A49" s="118" t="s">
        <v>139</v>
      </c>
      <c r="B49" s="115" t="s">
        <v>126</v>
      </c>
      <c r="C49" s="85" t="s">
        <v>31</v>
      </c>
      <c r="D49" s="50">
        <v>37249.1</v>
      </c>
      <c r="E49" s="50"/>
      <c r="F49" s="50">
        <f t="shared" si="1"/>
        <v>37249.1</v>
      </c>
      <c r="G49" s="50"/>
      <c r="H49" s="53">
        <f t="shared" si="42"/>
        <v>37249.1</v>
      </c>
      <c r="I49" s="50"/>
      <c r="J49" s="53">
        <f t="shared" si="43"/>
        <v>37249.1</v>
      </c>
      <c r="K49" s="51"/>
      <c r="L49" s="53">
        <f t="shared" si="44"/>
        <v>37249.1</v>
      </c>
      <c r="M49" s="50">
        <v>157804</v>
      </c>
      <c r="N49" s="50"/>
      <c r="O49" s="50">
        <f t="shared" si="4"/>
        <v>157804</v>
      </c>
      <c r="P49" s="50"/>
      <c r="Q49" s="53">
        <f t="shared" si="45"/>
        <v>157804</v>
      </c>
      <c r="R49" s="50"/>
      <c r="S49" s="53">
        <f t="shared" si="46"/>
        <v>157804</v>
      </c>
      <c r="T49" s="51"/>
      <c r="U49" s="53">
        <f t="shared" si="47"/>
        <v>157804</v>
      </c>
      <c r="V49" s="50">
        <v>0</v>
      </c>
      <c r="W49" s="50"/>
      <c r="X49" s="52">
        <f t="shared" si="7"/>
        <v>0</v>
      </c>
      <c r="Y49" s="50"/>
      <c r="Z49" s="54">
        <f t="shared" si="48"/>
        <v>0</v>
      </c>
      <c r="AA49" s="50"/>
      <c r="AB49" s="54">
        <f t="shared" si="49"/>
        <v>0</v>
      </c>
      <c r="AC49" s="51"/>
      <c r="AD49" s="54">
        <f t="shared" si="50"/>
        <v>0</v>
      </c>
      <c r="AE49" s="31" t="s">
        <v>168</v>
      </c>
      <c r="AG49" s="5"/>
    </row>
    <row r="50" spans="1:34" ht="47.25" customHeight="1" x14ac:dyDescent="0.35">
      <c r="A50" s="119"/>
      <c r="B50" s="116"/>
      <c r="C50" s="85" t="s">
        <v>127</v>
      </c>
      <c r="D50" s="50">
        <v>0</v>
      </c>
      <c r="E50" s="50"/>
      <c r="F50" s="50">
        <f t="shared" si="1"/>
        <v>0</v>
      </c>
      <c r="G50" s="50"/>
      <c r="H50" s="53">
        <f t="shared" si="42"/>
        <v>0</v>
      </c>
      <c r="I50" s="50"/>
      <c r="J50" s="53">
        <f t="shared" si="43"/>
        <v>0</v>
      </c>
      <c r="K50" s="51"/>
      <c r="L50" s="53">
        <f t="shared" si="44"/>
        <v>0</v>
      </c>
      <c r="M50" s="50">
        <v>1534.9</v>
      </c>
      <c r="N50" s="50"/>
      <c r="O50" s="50">
        <f t="shared" si="4"/>
        <v>1534.9</v>
      </c>
      <c r="P50" s="50"/>
      <c r="Q50" s="53">
        <f t="shared" si="45"/>
        <v>1534.9</v>
      </c>
      <c r="R50" s="50"/>
      <c r="S50" s="53">
        <f t="shared" si="46"/>
        <v>1534.9</v>
      </c>
      <c r="T50" s="51"/>
      <c r="U50" s="53">
        <f t="shared" si="47"/>
        <v>1534.9</v>
      </c>
      <c r="V50" s="50">
        <v>0</v>
      </c>
      <c r="W50" s="50"/>
      <c r="X50" s="52">
        <f t="shared" si="7"/>
        <v>0</v>
      </c>
      <c r="Y50" s="50"/>
      <c r="Z50" s="54">
        <f t="shared" si="48"/>
        <v>0</v>
      </c>
      <c r="AA50" s="50"/>
      <c r="AB50" s="54">
        <f t="shared" si="49"/>
        <v>0</v>
      </c>
      <c r="AC50" s="51"/>
      <c r="AD50" s="54">
        <f t="shared" si="50"/>
        <v>0</v>
      </c>
      <c r="AE50" s="31" t="s">
        <v>168</v>
      </c>
      <c r="AG50" s="5"/>
    </row>
    <row r="51" spans="1:34" ht="54" x14ac:dyDescent="0.35">
      <c r="A51" s="118" t="s">
        <v>140</v>
      </c>
      <c r="B51" s="115" t="s">
        <v>128</v>
      </c>
      <c r="C51" s="83" t="s">
        <v>31</v>
      </c>
      <c r="D51" s="50">
        <v>41326.5</v>
      </c>
      <c r="E51" s="50"/>
      <c r="F51" s="50">
        <f t="shared" si="1"/>
        <v>41326.5</v>
      </c>
      <c r="G51" s="50"/>
      <c r="H51" s="53">
        <f t="shared" si="42"/>
        <v>41326.5</v>
      </c>
      <c r="I51" s="50"/>
      <c r="J51" s="53">
        <f t="shared" si="43"/>
        <v>41326.5</v>
      </c>
      <c r="K51" s="51"/>
      <c r="L51" s="53">
        <f t="shared" si="44"/>
        <v>41326.5</v>
      </c>
      <c r="M51" s="50">
        <v>122993.8</v>
      </c>
      <c r="N51" s="50"/>
      <c r="O51" s="50">
        <f t="shared" si="4"/>
        <v>122993.8</v>
      </c>
      <c r="P51" s="50"/>
      <c r="Q51" s="53">
        <f t="shared" si="45"/>
        <v>122993.8</v>
      </c>
      <c r="R51" s="50"/>
      <c r="S51" s="53">
        <f t="shared" si="46"/>
        <v>122993.8</v>
      </c>
      <c r="T51" s="51"/>
      <c r="U51" s="53">
        <f t="shared" si="47"/>
        <v>122993.8</v>
      </c>
      <c r="V51" s="50">
        <v>0</v>
      </c>
      <c r="W51" s="50"/>
      <c r="X51" s="52">
        <f t="shared" si="7"/>
        <v>0</v>
      </c>
      <c r="Y51" s="50"/>
      <c r="Z51" s="54">
        <f t="shared" si="48"/>
        <v>0</v>
      </c>
      <c r="AA51" s="50"/>
      <c r="AB51" s="54">
        <f t="shared" si="49"/>
        <v>0</v>
      </c>
      <c r="AC51" s="51"/>
      <c r="AD51" s="54">
        <f t="shared" si="50"/>
        <v>0</v>
      </c>
      <c r="AE51" s="31" t="s">
        <v>169</v>
      </c>
      <c r="AG51" s="5"/>
    </row>
    <row r="52" spans="1:34" ht="36" x14ac:dyDescent="0.35">
      <c r="A52" s="119"/>
      <c r="B52" s="116"/>
      <c r="C52" s="83" t="s">
        <v>127</v>
      </c>
      <c r="D52" s="50">
        <v>0</v>
      </c>
      <c r="E52" s="50"/>
      <c r="F52" s="50">
        <f t="shared" si="1"/>
        <v>0</v>
      </c>
      <c r="G52" s="50"/>
      <c r="H52" s="53">
        <f t="shared" si="42"/>
        <v>0</v>
      </c>
      <c r="I52" s="50"/>
      <c r="J52" s="53">
        <f t="shared" si="43"/>
        <v>0</v>
      </c>
      <c r="K52" s="51"/>
      <c r="L52" s="53">
        <f t="shared" si="44"/>
        <v>0</v>
      </c>
      <c r="M52" s="50">
        <v>377.3</v>
      </c>
      <c r="N52" s="50"/>
      <c r="O52" s="50">
        <f t="shared" si="4"/>
        <v>377.3</v>
      </c>
      <c r="P52" s="50"/>
      <c r="Q52" s="53">
        <f t="shared" si="45"/>
        <v>377.3</v>
      </c>
      <c r="R52" s="50"/>
      <c r="S52" s="53">
        <f t="shared" si="46"/>
        <v>377.3</v>
      </c>
      <c r="T52" s="51"/>
      <c r="U52" s="53">
        <f t="shared" si="47"/>
        <v>377.3</v>
      </c>
      <c r="V52" s="50">
        <v>0</v>
      </c>
      <c r="W52" s="50"/>
      <c r="X52" s="52">
        <f t="shared" si="7"/>
        <v>0</v>
      </c>
      <c r="Y52" s="50"/>
      <c r="Z52" s="54">
        <f t="shared" si="48"/>
        <v>0</v>
      </c>
      <c r="AA52" s="50"/>
      <c r="AB52" s="54">
        <f t="shared" si="49"/>
        <v>0</v>
      </c>
      <c r="AC52" s="51"/>
      <c r="AD52" s="54">
        <f t="shared" si="50"/>
        <v>0</v>
      </c>
      <c r="AE52" s="31" t="s">
        <v>169</v>
      </c>
      <c r="AG52" s="5"/>
    </row>
    <row r="53" spans="1:34" ht="54" x14ac:dyDescent="0.35">
      <c r="A53" s="118" t="s">
        <v>141</v>
      </c>
      <c r="B53" s="115" t="s">
        <v>129</v>
      </c>
      <c r="C53" s="83" t="s">
        <v>31</v>
      </c>
      <c r="D53" s="50">
        <v>0</v>
      </c>
      <c r="E53" s="50"/>
      <c r="F53" s="50">
        <f t="shared" si="1"/>
        <v>0</v>
      </c>
      <c r="G53" s="50"/>
      <c r="H53" s="53">
        <f t="shared" si="42"/>
        <v>0</v>
      </c>
      <c r="I53" s="50"/>
      <c r="J53" s="53">
        <f t="shared" si="43"/>
        <v>0</v>
      </c>
      <c r="K53" s="51"/>
      <c r="L53" s="53">
        <f t="shared" si="44"/>
        <v>0</v>
      </c>
      <c r="M53" s="50">
        <v>53552.5</v>
      </c>
      <c r="N53" s="50"/>
      <c r="O53" s="50">
        <f t="shared" si="4"/>
        <v>53552.5</v>
      </c>
      <c r="P53" s="50"/>
      <c r="Q53" s="53">
        <f t="shared" si="45"/>
        <v>53552.5</v>
      </c>
      <c r="R53" s="50"/>
      <c r="S53" s="53">
        <f t="shared" si="46"/>
        <v>53552.5</v>
      </c>
      <c r="T53" s="51"/>
      <c r="U53" s="53">
        <f t="shared" si="47"/>
        <v>53552.5</v>
      </c>
      <c r="V53" s="50">
        <v>51507.3</v>
      </c>
      <c r="W53" s="50"/>
      <c r="X53" s="52">
        <f t="shared" si="7"/>
        <v>51507.3</v>
      </c>
      <c r="Y53" s="50"/>
      <c r="Z53" s="54">
        <f t="shared" si="48"/>
        <v>51507.3</v>
      </c>
      <c r="AA53" s="50"/>
      <c r="AB53" s="54">
        <f t="shared" si="49"/>
        <v>51507.3</v>
      </c>
      <c r="AC53" s="51"/>
      <c r="AD53" s="54">
        <f t="shared" si="50"/>
        <v>51507.3</v>
      </c>
      <c r="AE53" s="31" t="s">
        <v>170</v>
      </c>
      <c r="AG53" s="5"/>
    </row>
    <row r="54" spans="1:34" ht="36" x14ac:dyDescent="0.35">
      <c r="A54" s="119"/>
      <c r="B54" s="116"/>
      <c r="C54" s="83" t="s">
        <v>127</v>
      </c>
      <c r="D54" s="50">
        <v>0</v>
      </c>
      <c r="E54" s="50"/>
      <c r="F54" s="50">
        <f t="shared" si="1"/>
        <v>0</v>
      </c>
      <c r="G54" s="50"/>
      <c r="H54" s="53">
        <f t="shared" si="42"/>
        <v>0</v>
      </c>
      <c r="I54" s="50"/>
      <c r="J54" s="53">
        <f t="shared" si="43"/>
        <v>0</v>
      </c>
      <c r="K54" s="51"/>
      <c r="L54" s="53">
        <f t="shared" si="44"/>
        <v>0</v>
      </c>
      <c r="M54" s="50">
        <v>0</v>
      </c>
      <c r="N54" s="50"/>
      <c r="O54" s="50">
        <f t="shared" si="4"/>
        <v>0</v>
      </c>
      <c r="P54" s="50"/>
      <c r="Q54" s="53">
        <f t="shared" si="45"/>
        <v>0</v>
      </c>
      <c r="R54" s="50"/>
      <c r="S54" s="53">
        <f t="shared" si="46"/>
        <v>0</v>
      </c>
      <c r="T54" s="51"/>
      <c r="U54" s="53">
        <f t="shared" si="47"/>
        <v>0</v>
      </c>
      <c r="V54" s="50">
        <v>1410.5</v>
      </c>
      <c r="W54" s="50"/>
      <c r="X54" s="52">
        <f t="shared" si="7"/>
        <v>1410.5</v>
      </c>
      <c r="Y54" s="50"/>
      <c r="Z54" s="54">
        <f t="shared" si="48"/>
        <v>1410.5</v>
      </c>
      <c r="AA54" s="50"/>
      <c r="AB54" s="54">
        <f t="shared" si="49"/>
        <v>1410.5</v>
      </c>
      <c r="AC54" s="51"/>
      <c r="AD54" s="54">
        <f t="shared" si="50"/>
        <v>1410.5</v>
      </c>
      <c r="AE54" s="31" t="s">
        <v>170</v>
      </c>
      <c r="AG54" s="5"/>
    </row>
    <row r="55" spans="1:34" ht="57" customHeight="1" x14ac:dyDescent="0.35">
      <c r="A55" s="33" t="s">
        <v>142</v>
      </c>
      <c r="B55" s="83" t="s">
        <v>240</v>
      </c>
      <c r="C55" s="83" t="s">
        <v>31</v>
      </c>
      <c r="D55" s="50"/>
      <c r="E55" s="50"/>
      <c r="F55" s="50"/>
      <c r="G55" s="50">
        <v>421.67099999999999</v>
      </c>
      <c r="H55" s="53">
        <f t="shared" si="42"/>
        <v>421.67099999999999</v>
      </c>
      <c r="I55" s="50"/>
      <c r="J55" s="53">
        <f t="shared" si="43"/>
        <v>421.67099999999999</v>
      </c>
      <c r="K55" s="51"/>
      <c r="L55" s="53">
        <f t="shared" si="44"/>
        <v>421.67099999999999</v>
      </c>
      <c r="M55" s="50"/>
      <c r="N55" s="50"/>
      <c r="O55" s="50"/>
      <c r="P55" s="50"/>
      <c r="Q55" s="53">
        <f t="shared" si="45"/>
        <v>0</v>
      </c>
      <c r="R55" s="50"/>
      <c r="S55" s="53">
        <f t="shared" si="46"/>
        <v>0</v>
      </c>
      <c r="T55" s="51"/>
      <c r="U55" s="53">
        <f t="shared" si="47"/>
        <v>0</v>
      </c>
      <c r="V55" s="50"/>
      <c r="W55" s="50"/>
      <c r="X55" s="52"/>
      <c r="Y55" s="50"/>
      <c r="Z55" s="54">
        <f t="shared" si="48"/>
        <v>0</v>
      </c>
      <c r="AA55" s="50"/>
      <c r="AB55" s="54">
        <f t="shared" si="49"/>
        <v>0</v>
      </c>
      <c r="AC55" s="51"/>
      <c r="AD55" s="54">
        <f t="shared" si="50"/>
        <v>0</v>
      </c>
      <c r="AE55" s="31" t="s">
        <v>241</v>
      </c>
      <c r="AG55" s="5"/>
    </row>
    <row r="56" spans="1:34" x14ac:dyDescent="0.35">
      <c r="A56" s="33"/>
      <c r="B56" s="84" t="s">
        <v>19</v>
      </c>
      <c r="C56" s="85"/>
      <c r="D56" s="46">
        <f>D76+D81+D84+D87+D91+D94+D97+D62+D63+D64+D65+D70+D71+D72+D73+D74+D75</f>
        <v>3147673.3999999994</v>
      </c>
      <c r="E56" s="46">
        <f>E76+E81+E84+E87+E91+E94+E97+E62+E63+E64+E65+E70+E71+E72+E73+E74+E75</f>
        <v>111081.14199999999</v>
      </c>
      <c r="F56" s="46">
        <f t="shared" si="1"/>
        <v>3258754.5419999994</v>
      </c>
      <c r="G56" s="46">
        <f>G76+G81+G84+G87+G91+G94+G97+G62+G63+G64+G65+G70+G71+G72+G73+G74+G75+G100</f>
        <v>237544.79</v>
      </c>
      <c r="H56" s="46">
        <f t="shared" si="42"/>
        <v>3496299.3319999995</v>
      </c>
      <c r="I56" s="50">
        <f>I76+I81+I84+I87+I91+I94+I97+I62+I63+I64+I65+I70+I71+I72+I73+I74+I75+I100</f>
        <v>3013.248</v>
      </c>
      <c r="J56" s="46">
        <f t="shared" si="43"/>
        <v>3499312.5799999996</v>
      </c>
      <c r="K56" s="51">
        <f>K76+K81+K84+K87+K91+K94+K97+K62+K63+K64+K65+K70+K71+K72+K73+K74+K75+K100</f>
        <v>130246.64899999999</v>
      </c>
      <c r="L56" s="53">
        <f t="shared" si="44"/>
        <v>3629559.2289999998</v>
      </c>
      <c r="M56" s="46">
        <f t="shared" ref="M56:V56" si="51">M76+M81+M84+M87+M91+M94+M97+M62+M63+M64+M65+M70+M71+M72+M73+M74+M75</f>
        <v>1770047.7999999998</v>
      </c>
      <c r="N56" s="46">
        <f>N76+N81+N84+N87+N91+N94+N97+N62+N63+N64+N65+N70+N71+N72+N73+N74+N75</f>
        <v>-12263.9</v>
      </c>
      <c r="O56" s="46">
        <f t="shared" si="4"/>
        <v>1757783.9</v>
      </c>
      <c r="P56" s="46">
        <f>P76+P81+P84+P87+P91+P94+P97+P62+P63+P64+P65+P70+P71+P72+P73+P74+P75+P100</f>
        <v>101540.185</v>
      </c>
      <c r="Q56" s="46">
        <f t="shared" si="45"/>
        <v>1859324.085</v>
      </c>
      <c r="R56" s="50">
        <f>R76+R81+R84+R87+R91+R94+R97+R62+R63+R64+R65+R70+R71+R72+R73+R74+R75+R100</f>
        <v>-71.385000000000005</v>
      </c>
      <c r="S56" s="46">
        <f t="shared" si="46"/>
        <v>1859252.7</v>
      </c>
      <c r="T56" s="51">
        <f>T76+T81+T84+T87+T91+T94+T97+T62+T63+T64+T65+T70+T71+T72+T73+T74+T75+T100</f>
        <v>-80676.462</v>
      </c>
      <c r="U56" s="53">
        <f t="shared" si="47"/>
        <v>1778576.2379999999</v>
      </c>
      <c r="V56" s="46">
        <f t="shared" si="51"/>
        <v>855868</v>
      </c>
      <c r="W56" s="46">
        <f>W76+W81+W84+W87+W91+W94+W97+W62+W63+W64+W65+W70+W71+W72+W73+W74+W75</f>
        <v>0</v>
      </c>
      <c r="X56" s="47">
        <f t="shared" si="7"/>
        <v>855868</v>
      </c>
      <c r="Y56" s="46">
        <f>Y76+Y81+Y84+Y87+Y91+Y94+Y97+Y62+Y63+Y64+Y65+Y70+Y71+Y72+Y73+Y74+Y75+Y100</f>
        <v>0.10000000000218279</v>
      </c>
      <c r="Z56" s="47">
        <f t="shared" si="48"/>
        <v>855868.1</v>
      </c>
      <c r="AA56" s="50">
        <f>AA76+AA81+AA84+AA87+AA91+AA94+AA97+AA62+AA63+AA64+AA65+AA70+AA71+AA72+AA73+AA74+AA75+AA100</f>
        <v>0</v>
      </c>
      <c r="AB56" s="47">
        <f t="shared" si="49"/>
        <v>855868.1</v>
      </c>
      <c r="AC56" s="51">
        <f>AC76+AC81+AC84+AC87+AC91+AC94+AC97+AC62+AC63+AC64+AC65+AC70+AC71+AC72+AC73+AC74+AC75+AC100</f>
        <v>0</v>
      </c>
      <c r="AD56" s="54">
        <f t="shared" si="50"/>
        <v>855868.1</v>
      </c>
      <c r="AE56" s="26"/>
      <c r="AF56" s="19"/>
      <c r="AG56" s="12"/>
      <c r="AH56" s="13"/>
    </row>
    <row r="57" spans="1:34" x14ac:dyDescent="0.35">
      <c r="A57" s="33"/>
      <c r="B57" s="82" t="s">
        <v>5</v>
      </c>
      <c r="C57" s="85"/>
      <c r="D57" s="46"/>
      <c r="E57" s="46"/>
      <c r="F57" s="46"/>
      <c r="G57" s="46"/>
      <c r="H57" s="46"/>
      <c r="I57" s="50"/>
      <c r="J57" s="46"/>
      <c r="K57" s="51"/>
      <c r="L57" s="53"/>
      <c r="M57" s="46"/>
      <c r="N57" s="46"/>
      <c r="O57" s="46"/>
      <c r="P57" s="46"/>
      <c r="Q57" s="46"/>
      <c r="R57" s="50"/>
      <c r="S57" s="46"/>
      <c r="T57" s="51"/>
      <c r="U57" s="53"/>
      <c r="V57" s="46"/>
      <c r="W57" s="46"/>
      <c r="X57" s="46"/>
      <c r="Y57" s="46"/>
      <c r="Z57" s="46"/>
      <c r="AA57" s="50"/>
      <c r="AB57" s="46"/>
      <c r="AC57" s="51"/>
      <c r="AD57" s="53"/>
      <c r="AE57" s="26"/>
      <c r="AF57" s="19"/>
      <c r="AG57" s="12"/>
      <c r="AH57" s="13"/>
    </row>
    <row r="58" spans="1:34" s="13" customFormat="1" hidden="1" x14ac:dyDescent="0.35">
      <c r="A58" s="10"/>
      <c r="B58" s="14" t="s">
        <v>6</v>
      </c>
      <c r="C58" s="17"/>
      <c r="D58" s="46">
        <f>D78+D62+D63+D64+D65+D70+D71+D72+D73+D74+D75</f>
        <v>341274.1</v>
      </c>
      <c r="E58" s="46">
        <f>E78+E62+E63+E64+E65+E70+E71+E72+E73+E74+E75</f>
        <v>111081.14199999999</v>
      </c>
      <c r="F58" s="46">
        <f t="shared" si="1"/>
        <v>452355.24199999997</v>
      </c>
      <c r="G58" s="46">
        <f>G78+G62+G63+G64+G70+G71+G72+G73+G74+G75+G100+G67</f>
        <v>26916.989999999998</v>
      </c>
      <c r="H58" s="46">
        <f t="shared" ref="H58:H76" si="52">F58+G58</f>
        <v>479272.23199999996</v>
      </c>
      <c r="I58" s="50">
        <f>I78+I62+I63+I64+I70+I71+I72+I73+I74+I75+I100+I67</f>
        <v>3013.248</v>
      </c>
      <c r="J58" s="46">
        <f t="shared" ref="J58:J65" si="53">H58+I58</f>
        <v>482285.48</v>
      </c>
      <c r="K58" s="51">
        <f>K78+K62+K63+K64+K70+K71+K72+K73+K74+K75+K100+K67</f>
        <v>130246.64899999999</v>
      </c>
      <c r="L58" s="46">
        <f t="shared" ref="L58:L65" si="54">J58+K58</f>
        <v>612532.12899999996</v>
      </c>
      <c r="M58" s="46">
        <f t="shared" ref="M58:V58" si="55">M78+M62+M63+M64+M65+M70+M71+M72+M73+M74+M75</f>
        <v>747887</v>
      </c>
      <c r="N58" s="46">
        <f>N78+N62+N63+N64+N65+N70+N71+N72+N73+N74+N75</f>
        <v>-12263.9</v>
      </c>
      <c r="O58" s="46">
        <f t="shared" si="4"/>
        <v>735623.1</v>
      </c>
      <c r="P58" s="46">
        <f>P78+P62+P63+P64+P70+P71+P72+P73+P74+P75+P100+P67</f>
        <v>30271.384999999998</v>
      </c>
      <c r="Q58" s="46">
        <f t="shared" ref="Q58:Q65" si="56">O58+P58</f>
        <v>765894.48499999999</v>
      </c>
      <c r="R58" s="50">
        <f>R78+R62+R63+R64+R70+R71+R72+R73+R74+R75+R100+R67</f>
        <v>-71.385000000000005</v>
      </c>
      <c r="S58" s="46">
        <f t="shared" ref="S58:S65" si="57">Q58+R58</f>
        <v>765823.1</v>
      </c>
      <c r="T58" s="51">
        <f>T78+T62+T63+T64+T70+T71+T72+T73+T74+T75+T100+T67</f>
        <v>-80676.462</v>
      </c>
      <c r="U58" s="46">
        <f t="shared" ref="U58:U65" si="58">S58+T58</f>
        <v>685146.63800000004</v>
      </c>
      <c r="V58" s="46">
        <f t="shared" si="55"/>
        <v>597162.19999999995</v>
      </c>
      <c r="W58" s="46">
        <f>W78+W62+W63+W64+W65+W70+W71+W72+W73+W74+W75</f>
        <v>0</v>
      </c>
      <c r="X58" s="47">
        <f t="shared" si="7"/>
        <v>597162.19999999995</v>
      </c>
      <c r="Y58" s="46">
        <f>Y78+Y62+Y63+Y64+Y70+Y71+Y72+Y73+Y74+Y75+Y100+Y67</f>
        <v>0</v>
      </c>
      <c r="Z58" s="47">
        <f t="shared" ref="Z58:Z65" si="59">X58+Y58</f>
        <v>597162.19999999995</v>
      </c>
      <c r="AA58" s="50">
        <f>AA78+AA62+AA63+AA64+AA70+AA71+AA72+AA73+AA74+AA75+AA100+AA67</f>
        <v>0</v>
      </c>
      <c r="AB58" s="47">
        <f t="shared" ref="AB58:AB65" si="60">Z58+AA58</f>
        <v>597162.19999999995</v>
      </c>
      <c r="AC58" s="51">
        <f>AC78+AC62+AC63+AC64+AC70+AC71+AC72+AC73+AC74+AC75+AC100+AC67</f>
        <v>0</v>
      </c>
      <c r="AD58" s="47">
        <f t="shared" ref="AD58:AD65" si="61">AB58+AC58</f>
        <v>597162.19999999995</v>
      </c>
      <c r="AE58" s="26"/>
      <c r="AF58" s="19" t="s">
        <v>28</v>
      </c>
      <c r="AG58" s="12"/>
    </row>
    <row r="59" spans="1:34" x14ac:dyDescent="0.35">
      <c r="A59" s="33"/>
      <c r="B59" s="83" t="s">
        <v>11</v>
      </c>
      <c r="C59" s="85"/>
      <c r="D59" s="46">
        <f>D79+D86+D89</f>
        <v>248312.09999999998</v>
      </c>
      <c r="E59" s="46">
        <f>E79+E86+E89</f>
        <v>0</v>
      </c>
      <c r="F59" s="46">
        <f t="shared" si="1"/>
        <v>248312.09999999998</v>
      </c>
      <c r="G59" s="46">
        <f>G79+G86+G89+G68</f>
        <v>-1892.7999999999993</v>
      </c>
      <c r="H59" s="46">
        <f>F59+G59</f>
        <v>246419.3</v>
      </c>
      <c r="I59" s="50">
        <f>I79+I86+I89+I68</f>
        <v>0</v>
      </c>
      <c r="J59" s="46">
        <f t="shared" si="53"/>
        <v>246419.3</v>
      </c>
      <c r="K59" s="51">
        <f>K79+K86+K89+K68</f>
        <v>0</v>
      </c>
      <c r="L59" s="53">
        <f t="shared" si="54"/>
        <v>246419.3</v>
      </c>
      <c r="M59" s="46">
        <f t="shared" ref="M59:V59" si="62">M79+M86+M89</f>
        <v>560329.6</v>
      </c>
      <c r="N59" s="46">
        <f>N79+N86+N89</f>
        <v>0</v>
      </c>
      <c r="O59" s="46">
        <f t="shared" si="4"/>
        <v>560329.6</v>
      </c>
      <c r="P59" s="46">
        <f>P79+P86+P89+P68</f>
        <v>-8860.8000000000011</v>
      </c>
      <c r="Q59" s="46">
        <f t="shared" si="56"/>
        <v>551468.79999999993</v>
      </c>
      <c r="R59" s="50">
        <f>R79+R86+R89+R68</f>
        <v>0</v>
      </c>
      <c r="S59" s="46">
        <f t="shared" si="57"/>
        <v>551468.79999999993</v>
      </c>
      <c r="T59" s="51">
        <f>T79+T86+T89+T68</f>
        <v>0</v>
      </c>
      <c r="U59" s="53">
        <f t="shared" si="58"/>
        <v>551468.79999999993</v>
      </c>
      <c r="V59" s="46">
        <f t="shared" si="62"/>
        <v>143864.70000000001</v>
      </c>
      <c r="W59" s="46">
        <f>W79+W86+W89</f>
        <v>0</v>
      </c>
      <c r="X59" s="47">
        <f t="shared" si="7"/>
        <v>143864.70000000001</v>
      </c>
      <c r="Y59" s="46">
        <f>Y79+Y86+Y89+Y68</f>
        <v>-14881.199999999999</v>
      </c>
      <c r="Z59" s="47">
        <f t="shared" si="59"/>
        <v>128983.50000000001</v>
      </c>
      <c r="AA59" s="50">
        <f>AA79+AA86+AA89+AA68</f>
        <v>0</v>
      </c>
      <c r="AB59" s="47">
        <f t="shared" si="60"/>
        <v>128983.50000000001</v>
      </c>
      <c r="AC59" s="51">
        <f>AC79+AC86+AC89+AC68</f>
        <v>0</v>
      </c>
      <c r="AD59" s="54">
        <f t="shared" si="61"/>
        <v>128983.50000000001</v>
      </c>
      <c r="AE59" s="26"/>
      <c r="AF59" s="19"/>
      <c r="AG59" s="12"/>
      <c r="AH59" s="13"/>
    </row>
    <row r="60" spans="1:34" x14ac:dyDescent="0.35">
      <c r="A60" s="33"/>
      <c r="B60" s="83" t="s">
        <v>15</v>
      </c>
      <c r="C60" s="85"/>
      <c r="D60" s="46">
        <f>D90</f>
        <v>117558.8</v>
      </c>
      <c r="E60" s="46">
        <f>E90</f>
        <v>0</v>
      </c>
      <c r="F60" s="46">
        <f t="shared" si="1"/>
        <v>117558.8</v>
      </c>
      <c r="G60" s="46">
        <f>G90+G69</f>
        <v>212520.6</v>
      </c>
      <c r="H60" s="46">
        <f t="shared" si="52"/>
        <v>330079.40000000002</v>
      </c>
      <c r="I60" s="50">
        <f>I90+I69</f>
        <v>0</v>
      </c>
      <c r="J60" s="46">
        <f t="shared" si="53"/>
        <v>330079.40000000002</v>
      </c>
      <c r="K60" s="51">
        <f>K90+K69</f>
        <v>0</v>
      </c>
      <c r="L60" s="53">
        <f t="shared" si="54"/>
        <v>330079.40000000002</v>
      </c>
      <c r="M60" s="46">
        <f t="shared" ref="M60:V60" si="63">M90</f>
        <v>115488.1</v>
      </c>
      <c r="N60" s="46">
        <f>N90</f>
        <v>0</v>
      </c>
      <c r="O60" s="46">
        <f t="shared" si="4"/>
        <v>115488.1</v>
      </c>
      <c r="P60" s="46">
        <f>P90+P69</f>
        <v>80129.599999999991</v>
      </c>
      <c r="Q60" s="46">
        <f t="shared" si="56"/>
        <v>195617.7</v>
      </c>
      <c r="R60" s="50">
        <f>R90+R69</f>
        <v>0</v>
      </c>
      <c r="S60" s="46">
        <f t="shared" si="57"/>
        <v>195617.7</v>
      </c>
      <c r="T60" s="51">
        <f>T90+T69</f>
        <v>0</v>
      </c>
      <c r="U60" s="53">
        <f t="shared" si="58"/>
        <v>195617.7</v>
      </c>
      <c r="V60" s="46">
        <f t="shared" si="63"/>
        <v>114841.1</v>
      </c>
      <c r="W60" s="46">
        <f>W90</f>
        <v>0</v>
      </c>
      <c r="X60" s="47">
        <f t="shared" si="7"/>
        <v>114841.1</v>
      </c>
      <c r="Y60" s="46">
        <f>Y90+Y69</f>
        <v>14881.3</v>
      </c>
      <c r="Z60" s="47">
        <f t="shared" si="59"/>
        <v>129722.40000000001</v>
      </c>
      <c r="AA60" s="50">
        <f>AA90+AA69</f>
        <v>0</v>
      </c>
      <c r="AB60" s="47">
        <f t="shared" si="60"/>
        <v>129722.40000000001</v>
      </c>
      <c r="AC60" s="51">
        <f>AC90+AC69</f>
        <v>0</v>
      </c>
      <c r="AD60" s="54">
        <f t="shared" si="61"/>
        <v>129722.40000000001</v>
      </c>
      <c r="AE60" s="26"/>
      <c r="AF60" s="19"/>
      <c r="AG60" s="12"/>
      <c r="AH60" s="13"/>
    </row>
    <row r="61" spans="1:34" ht="36" x14ac:dyDescent="0.35">
      <c r="A61" s="33"/>
      <c r="B61" s="83" t="s">
        <v>20</v>
      </c>
      <c r="C61" s="85"/>
      <c r="D61" s="46">
        <f>D80+D83+D93+D96+D99</f>
        <v>2440528.4</v>
      </c>
      <c r="E61" s="46">
        <f>E80+E83+E93+E96+E99</f>
        <v>0</v>
      </c>
      <c r="F61" s="46">
        <f t="shared" si="1"/>
        <v>2440528.4</v>
      </c>
      <c r="G61" s="46">
        <f>G80+G83+G93+G96+G99</f>
        <v>0</v>
      </c>
      <c r="H61" s="46">
        <f t="shared" si="52"/>
        <v>2440528.4</v>
      </c>
      <c r="I61" s="50">
        <f>I80+I83+I93+I96+I99</f>
        <v>0</v>
      </c>
      <c r="J61" s="46">
        <f t="shared" si="53"/>
        <v>2440528.4</v>
      </c>
      <c r="K61" s="51">
        <f>K80+K83+K93+K96+K99</f>
        <v>0</v>
      </c>
      <c r="L61" s="53">
        <f t="shared" si="54"/>
        <v>2440528.4</v>
      </c>
      <c r="M61" s="46">
        <f t="shared" ref="M61:V61" si="64">M80+M83+M93+M96+M99</f>
        <v>346343.1</v>
      </c>
      <c r="N61" s="46">
        <f>N80+N83+N93+N96+N99</f>
        <v>0</v>
      </c>
      <c r="O61" s="46">
        <f t="shared" si="4"/>
        <v>346343.1</v>
      </c>
      <c r="P61" s="46">
        <f>P80+P83+P93+P96+P99</f>
        <v>0</v>
      </c>
      <c r="Q61" s="46">
        <f t="shared" si="56"/>
        <v>346343.1</v>
      </c>
      <c r="R61" s="50">
        <f>R80+R83+R93+R96+R99</f>
        <v>0</v>
      </c>
      <c r="S61" s="46">
        <f t="shared" si="57"/>
        <v>346343.1</v>
      </c>
      <c r="T61" s="51">
        <f>T80+T83+T93+T96+T99</f>
        <v>0</v>
      </c>
      <c r="U61" s="53">
        <f t="shared" si="58"/>
        <v>346343.1</v>
      </c>
      <c r="V61" s="46">
        <f t="shared" si="64"/>
        <v>0</v>
      </c>
      <c r="W61" s="46">
        <f>W80+W83+W93+W96+W99</f>
        <v>0</v>
      </c>
      <c r="X61" s="47">
        <f t="shared" si="7"/>
        <v>0</v>
      </c>
      <c r="Y61" s="46">
        <f>Y80+Y83+Y93+Y96+Y99</f>
        <v>0</v>
      </c>
      <c r="Z61" s="47">
        <f t="shared" si="59"/>
        <v>0</v>
      </c>
      <c r="AA61" s="50">
        <f>AA80+AA83+AA93+AA96+AA99</f>
        <v>0</v>
      </c>
      <c r="AB61" s="47">
        <f t="shared" si="60"/>
        <v>0</v>
      </c>
      <c r="AC61" s="51">
        <f>AC80+AC83+AC93+AC96+AC99</f>
        <v>0</v>
      </c>
      <c r="AD61" s="54">
        <f t="shared" si="61"/>
        <v>0</v>
      </c>
      <c r="AE61" s="26"/>
      <c r="AF61" s="19"/>
      <c r="AG61" s="12"/>
      <c r="AH61" s="13"/>
    </row>
    <row r="62" spans="1:34" ht="54" x14ac:dyDescent="0.35">
      <c r="A62" s="33" t="s">
        <v>143</v>
      </c>
      <c r="B62" s="83" t="s">
        <v>37</v>
      </c>
      <c r="C62" s="85" t="s">
        <v>31</v>
      </c>
      <c r="D62" s="52">
        <v>0</v>
      </c>
      <c r="E62" s="52">
        <v>0</v>
      </c>
      <c r="F62" s="50">
        <f t="shared" si="1"/>
        <v>0</v>
      </c>
      <c r="G62" s="52">
        <v>0</v>
      </c>
      <c r="H62" s="53">
        <f t="shared" si="52"/>
        <v>0</v>
      </c>
      <c r="I62" s="52">
        <v>0</v>
      </c>
      <c r="J62" s="53">
        <f t="shared" si="53"/>
        <v>0</v>
      </c>
      <c r="K62" s="55">
        <v>0</v>
      </c>
      <c r="L62" s="53">
        <f t="shared" si="54"/>
        <v>0</v>
      </c>
      <c r="M62" s="50">
        <v>100000</v>
      </c>
      <c r="N62" s="52">
        <v>0</v>
      </c>
      <c r="O62" s="50">
        <f t="shared" si="4"/>
        <v>100000</v>
      </c>
      <c r="P62" s="52">
        <v>0</v>
      </c>
      <c r="Q62" s="53">
        <f t="shared" si="56"/>
        <v>100000</v>
      </c>
      <c r="R62" s="52">
        <v>0</v>
      </c>
      <c r="S62" s="53">
        <f t="shared" si="57"/>
        <v>100000</v>
      </c>
      <c r="T62" s="55">
        <v>0</v>
      </c>
      <c r="U62" s="53">
        <f t="shared" si="58"/>
        <v>100000</v>
      </c>
      <c r="V62" s="52">
        <v>97162.2</v>
      </c>
      <c r="W62" s="52">
        <v>0</v>
      </c>
      <c r="X62" s="52">
        <f t="shared" si="7"/>
        <v>97162.2</v>
      </c>
      <c r="Y62" s="52">
        <v>0</v>
      </c>
      <c r="Z62" s="54">
        <f t="shared" si="59"/>
        <v>97162.2</v>
      </c>
      <c r="AA62" s="52">
        <v>0</v>
      </c>
      <c r="AB62" s="54">
        <f t="shared" si="60"/>
        <v>97162.2</v>
      </c>
      <c r="AC62" s="55">
        <v>0</v>
      </c>
      <c r="AD62" s="54">
        <f t="shared" si="61"/>
        <v>97162.2</v>
      </c>
      <c r="AE62" s="24" t="s">
        <v>47</v>
      </c>
      <c r="AG62" s="5"/>
    </row>
    <row r="63" spans="1:34" ht="72" x14ac:dyDescent="0.35">
      <c r="A63" s="33" t="s">
        <v>144</v>
      </c>
      <c r="B63" s="83" t="s">
        <v>38</v>
      </c>
      <c r="C63" s="85" t="s">
        <v>27</v>
      </c>
      <c r="D63" s="52">
        <v>37619.800000000003</v>
      </c>
      <c r="E63" s="52"/>
      <c r="F63" s="50">
        <f t="shared" si="1"/>
        <v>37619.800000000003</v>
      </c>
      <c r="G63" s="52">
        <f>48.59+8499.203</f>
        <v>8547.7929999999997</v>
      </c>
      <c r="H63" s="53">
        <f t="shared" si="52"/>
        <v>46167.593000000001</v>
      </c>
      <c r="I63" s="52"/>
      <c r="J63" s="53">
        <f t="shared" si="53"/>
        <v>46167.593000000001</v>
      </c>
      <c r="K63" s="55"/>
      <c r="L63" s="53">
        <f t="shared" si="54"/>
        <v>46167.593000000001</v>
      </c>
      <c r="M63" s="50">
        <v>0</v>
      </c>
      <c r="N63" s="52"/>
      <c r="O63" s="50">
        <f t="shared" si="4"/>
        <v>0</v>
      </c>
      <c r="P63" s="52"/>
      <c r="Q63" s="53">
        <f t="shared" si="56"/>
        <v>0</v>
      </c>
      <c r="R63" s="52"/>
      <c r="S63" s="53">
        <f t="shared" si="57"/>
        <v>0</v>
      </c>
      <c r="T63" s="55"/>
      <c r="U63" s="53">
        <f t="shared" si="58"/>
        <v>0</v>
      </c>
      <c r="V63" s="52">
        <v>0</v>
      </c>
      <c r="W63" s="52"/>
      <c r="X63" s="52">
        <f t="shared" si="7"/>
        <v>0</v>
      </c>
      <c r="Y63" s="52"/>
      <c r="Z63" s="54">
        <f t="shared" si="59"/>
        <v>0</v>
      </c>
      <c r="AA63" s="52"/>
      <c r="AB63" s="54">
        <f t="shared" si="60"/>
        <v>0</v>
      </c>
      <c r="AC63" s="55"/>
      <c r="AD63" s="54">
        <f t="shared" si="61"/>
        <v>0</v>
      </c>
      <c r="AE63" s="24" t="s">
        <v>49</v>
      </c>
      <c r="AG63" s="5"/>
    </row>
    <row r="64" spans="1:34" ht="72" x14ac:dyDescent="0.35">
      <c r="A64" s="33" t="s">
        <v>145</v>
      </c>
      <c r="B64" s="83" t="s">
        <v>39</v>
      </c>
      <c r="C64" s="85" t="s">
        <v>27</v>
      </c>
      <c r="D64" s="52">
        <v>0</v>
      </c>
      <c r="E64" s="52"/>
      <c r="F64" s="50">
        <f t="shared" si="1"/>
        <v>0</v>
      </c>
      <c r="G64" s="52">
        <v>2697</v>
      </c>
      <c r="H64" s="53">
        <f t="shared" si="52"/>
        <v>2697</v>
      </c>
      <c r="I64" s="52"/>
      <c r="J64" s="53">
        <f t="shared" si="53"/>
        <v>2697</v>
      </c>
      <c r="K64" s="55"/>
      <c r="L64" s="53">
        <f t="shared" si="54"/>
        <v>2697</v>
      </c>
      <c r="M64" s="50">
        <v>6293</v>
      </c>
      <c r="N64" s="52"/>
      <c r="O64" s="50">
        <f t="shared" si="4"/>
        <v>6293</v>
      </c>
      <c r="P64" s="52"/>
      <c r="Q64" s="53">
        <f t="shared" si="56"/>
        <v>6293</v>
      </c>
      <c r="R64" s="52"/>
      <c r="S64" s="53">
        <f t="shared" si="57"/>
        <v>6293</v>
      </c>
      <c r="T64" s="55"/>
      <c r="U64" s="53">
        <f t="shared" si="58"/>
        <v>6293</v>
      </c>
      <c r="V64" s="52">
        <v>0</v>
      </c>
      <c r="W64" s="52"/>
      <c r="X64" s="52">
        <f t="shared" si="7"/>
        <v>0</v>
      </c>
      <c r="Y64" s="52"/>
      <c r="Z64" s="54">
        <f t="shared" si="59"/>
        <v>0</v>
      </c>
      <c r="AA64" s="52"/>
      <c r="AB64" s="54">
        <f t="shared" si="60"/>
        <v>0</v>
      </c>
      <c r="AC64" s="55"/>
      <c r="AD64" s="54">
        <f t="shared" si="61"/>
        <v>0</v>
      </c>
      <c r="AE64" s="24" t="s">
        <v>50</v>
      </c>
      <c r="AG64" s="5"/>
    </row>
    <row r="65" spans="1:34" ht="54" x14ac:dyDescent="0.35">
      <c r="A65" s="33" t="s">
        <v>146</v>
      </c>
      <c r="B65" s="83" t="s">
        <v>40</v>
      </c>
      <c r="C65" s="85" t="s">
        <v>31</v>
      </c>
      <c r="D65" s="52">
        <v>19911.3</v>
      </c>
      <c r="E65" s="52"/>
      <c r="F65" s="50">
        <f t="shared" si="1"/>
        <v>19911.3</v>
      </c>
      <c r="G65" s="52">
        <f>G67+G68+G69</f>
        <v>210556.51500000001</v>
      </c>
      <c r="H65" s="53">
        <f t="shared" si="52"/>
        <v>230467.815</v>
      </c>
      <c r="I65" s="52">
        <f>I67+I68+I69</f>
        <v>71.385000000000005</v>
      </c>
      <c r="J65" s="53">
        <f t="shared" si="53"/>
        <v>230539.2</v>
      </c>
      <c r="K65" s="55">
        <f>K67+K68+K69</f>
        <v>0</v>
      </c>
      <c r="L65" s="53">
        <f t="shared" si="54"/>
        <v>230539.2</v>
      </c>
      <c r="M65" s="50">
        <v>0</v>
      </c>
      <c r="N65" s="52"/>
      <c r="O65" s="50">
        <f t="shared" si="4"/>
        <v>0</v>
      </c>
      <c r="P65" s="52">
        <f>P67+P68+P69</f>
        <v>71340.184999999998</v>
      </c>
      <c r="Q65" s="53">
        <f t="shared" si="56"/>
        <v>71340.184999999998</v>
      </c>
      <c r="R65" s="52">
        <f>R67+R68+R69</f>
        <v>-71.385000000000005</v>
      </c>
      <c r="S65" s="53">
        <f t="shared" si="57"/>
        <v>71268.800000000003</v>
      </c>
      <c r="T65" s="55">
        <f>T67+T68+T69</f>
        <v>0</v>
      </c>
      <c r="U65" s="53">
        <f t="shared" si="58"/>
        <v>71268.800000000003</v>
      </c>
      <c r="V65" s="52">
        <v>0</v>
      </c>
      <c r="W65" s="52"/>
      <c r="X65" s="52">
        <f t="shared" si="7"/>
        <v>0</v>
      </c>
      <c r="Y65" s="52">
        <f>Y67+Y68+Y69</f>
        <v>0</v>
      </c>
      <c r="Z65" s="54">
        <f t="shared" si="59"/>
        <v>0</v>
      </c>
      <c r="AA65" s="52">
        <f>AA67+AA68+AA69</f>
        <v>0</v>
      </c>
      <c r="AB65" s="54">
        <f t="shared" si="60"/>
        <v>0</v>
      </c>
      <c r="AC65" s="55">
        <f>AC67+AC68+AC69</f>
        <v>0</v>
      </c>
      <c r="AD65" s="54">
        <f t="shared" si="61"/>
        <v>0</v>
      </c>
      <c r="AE65" s="24"/>
      <c r="AG65" s="5"/>
    </row>
    <row r="66" spans="1:34" x14ac:dyDescent="0.35">
      <c r="A66" s="33"/>
      <c r="B66" s="83" t="s">
        <v>5</v>
      </c>
      <c r="C66" s="85"/>
      <c r="D66" s="52"/>
      <c r="E66" s="52"/>
      <c r="F66" s="50"/>
      <c r="G66" s="52"/>
      <c r="H66" s="53"/>
      <c r="I66" s="52"/>
      <c r="J66" s="53"/>
      <c r="K66" s="55"/>
      <c r="L66" s="53"/>
      <c r="M66" s="50"/>
      <c r="N66" s="52"/>
      <c r="O66" s="50"/>
      <c r="P66" s="52"/>
      <c r="Q66" s="53"/>
      <c r="R66" s="52"/>
      <c r="S66" s="53"/>
      <c r="T66" s="55"/>
      <c r="U66" s="53"/>
      <c r="V66" s="52"/>
      <c r="W66" s="52"/>
      <c r="X66" s="52"/>
      <c r="Y66" s="52"/>
      <c r="Z66" s="54"/>
      <c r="AA66" s="52"/>
      <c r="AB66" s="54"/>
      <c r="AC66" s="55"/>
      <c r="AD66" s="54"/>
      <c r="AE66" s="24"/>
      <c r="AG66" s="5"/>
    </row>
    <row r="67" spans="1:34" s="3" customFormat="1" hidden="1" x14ac:dyDescent="0.35">
      <c r="A67" s="1"/>
      <c r="B67" s="59" t="s">
        <v>6</v>
      </c>
      <c r="C67" s="60"/>
      <c r="D67" s="52">
        <v>19911.3</v>
      </c>
      <c r="E67" s="52"/>
      <c r="F67" s="50">
        <f t="shared" si="1"/>
        <v>19911.3</v>
      </c>
      <c r="G67" s="52">
        <f>-282.224+210.839</f>
        <v>-71.384999999999991</v>
      </c>
      <c r="H67" s="50">
        <f t="shared" si="52"/>
        <v>19839.915000000001</v>
      </c>
      <c r="I67" s="52">
        <v>71.385000000000005</v>
      </c>
      <c r="J67" s="50">
        <f t="shared" ref="J67:J76" si="65">H67+I67</f>
        <v>19911.3</v>
      </c>
      <c r="K67" s="55"/>
      <c r="L67" s="50">
        <f t="shared" ref="L67:L76" si="66">J67+K67</f>
        <v>19911.3</v>
      </c>
      <c r="M67" s="50"/>
      <c r="N67" s="52"/>
      <c r="O67" s="50"/>
      <c r="P67" s="52">
        <v>71.385000000000005</v>
      </c>
      <c r="Q67" s="50">
        <f t="shared" ref="Q67:Q76" si="67">O67+P67</f>
        <v>71.385000000000005</v>
      </c>
      <c r="R67" s="52">
        <v>-71.385000000000005</v>
      </c>
      <c r="S67" s="50">
        <f t="shared" ref="S67:S76" si="68">Q67+R67</f>
        <v>0</v>
      </c>
      <c r="T67" s="55"/>
      <c r="U67" s="50">
        <f t="shared" ref="U67:U76" si="69">S67+T67</f>
        <v>0</v>
      </c>
      <c r="V67" s="52"/>
      <c r="W67" s="52"/>
      <c r="X67" s="52"/>
      <c r="Y67" s="52"/>
      <c r="Z67" s="52">
        <f t="shared" ref="Z67:Z76" si="70">X67+Y67</f>
        <v>0</v>
      </c>
      <c r="AA67" s="52"/>
      <c r="AB67" s="52">
        <f t="shared" ref="AB67:AB76" si="71">Z67+AA67</f>
        <v>0</v>
      </c>
      <c r="AC67" s="55"/>
      <c r="AD67" s="52">
        <f t="shared" ref="AD67:AD76" si="72">AB67+AC67</f>
        <v>0</v>
      </c>
      <c r="AE67" s="24" t="s">
        <v>218</v>
      </c>
      <c r="AF67" s="18" t="s">
        <v>28</v>
      </c>
      <c r="AG67" s="5"/>
    </row>
    <row r="68" spans="1:34" x14ac:dyDescent="0.35">
      <c r="A68" s="33"/>
      <c r="B68" s="83" t="s">
        <v>11</v>
      </c>
      <c r="C68" s="85"/>
      <c r="D68" s="52"/>
      <c r="E68" s="52"/>
      <c r="F68" s="50">
        <f t="shared" si="1"/>
        <v>0</v>
      </c>
      <c r="G68" s="52">
        <v>10531.4</v>
      </c>
      <c r="H68" s="53">
        <f>F68+G68</f>
        <v>10531.4</v>
      </c>
      <c r="I68" s="52"/>
      <c r="J68" s="53">
        <f t="shared" si="65"/>
        <v>10531.4</v>
      </c>
      <c r="K68" s="55"/>
      <c r="L68" s="53">
        <f t="shared" si="66"/>
        <v>10531.4</v>
      </c>
      <c r="M68" s="50"/>
      <c r="N68" s="52"/>
      <c r="O68" s="50"/>
      <c r="P68" s="52">
        <v>3563.4</v>
      </c>
      <c r="Q68" s="53">
        <f t="shared" si="67"/>
        <v>3563.4</v>
      </c>
      <c r="R68" s="52"/>
      <c r="S68" s="53">
        <f t="shared" si="68"/>
        <v>3563.4</v>
      </c>
      <c r="T68" s="55"/>
      <c r="U68" s="53">
        <f t="shared" si="69"/>
        <v>3563.4</v>
      </c>
      <c r="V68" s="52"/>
      <c r="W68" s="52"/>
      <c r="X68" s="52"/>
      <c r="Y68" s="52"/>
      <c r="Z68" s="54">
        <f t="shared" si="70"/>
        <v>0</v>
      </c>
      <c r="AA68" s="52"/>
      <c r="AB68" s="54">
        <f t="shared" si="71"/>
        <v>0</v>
      </c>
      <c r="AC68" s="55"/>
      <c r="AD68" s="54">
        <f t="shared" si="72"/>
        <v>0</v>
      </c>
      <c r="AE68" s="24" t="s">
        <v>217</v>
      </c>
      <c r="AG68" s="5"/>
    </row>
    <row r="69" spans="1:34" x14ac:dyDescent="0.35">
      <c r="A69" s="33"/>
      <c r="B69" s="83" t="s">
        <v>15</v>
      </c>
      <c r="C69" s="85"/>
      <c r="D69" s="52"/>
      <c r="E69" s="52"/>
      <c r="F69" s="50">
        <f t="shared" si="1"/>
        <v>0</v>
      </c>
      <c r="G69" s="52">
        <v>200096.5</v>
      </c>
      <c r="H69" s="53">
        <f>F69+G69</f>
        <v>200096.5</v>
      </c>
      <c r="I69" s="52"/>
      <c r="J69" s="53">
        <f t="shared" si="65"/>
        <v>200096.5</v>
      </c>
      <c r="K69" s="55"/>
      <c r="L69" s="53">
        <f t="shared" si="66"/>
        <v>200096.5</v>
      </c>
      <c r="M69" s="50"/>
      <c r="N69" s="52"/>
      <c r="O69" s="50"/>
      <c r="P69" s="52">
        <v>67705.399999999994</v>
      </c>
      <c r="Q69" s="53">
        <f t="shared" si="67"/>
        <v>67705.399999999994</v>
      </c>
      <c r="R69" s="52"/>
      <c r="S69" s="53">
        <f t="shared" si="68"/>
        <v>67705.399999999994</v>
      </c>
      <c r="T69" s="55"/>
      <c r="U69" s="53">
        <f t="shared" si="69"/>
        <v>67705.399999999994</v>
      </c>
      <c r="V69" s="52"/>
      <c r="W69" s="52"/>
      <c r="X69" s="52"/>
      <c r="Y69" s="52"/>
      <c r="Z69" s="54">
        <f t="shared" si="70"/>
        <v>0</v>
      </c>
      <c r="AA69" s="52"/>
      <c r="AB69" s="54">
        <f t="shared" si="71"/>
        <v>0</v>
      </c>
      <c r="AC69" s="55"/>
      <c r="AD69" s="54">
        <f t="shared" si="72"/>
        <v>0</v>
      </c>
      <c r="AE69" s="24" t="s">
        <v>217</v>
      </c>
      <c r="AG69" s="5"/>
    </row>
    <row r="70" spans="1:34" ht="54" x14ac:dyDescent="0.35">
      <c r="A70" s="33" t="s">
        <v>147</v>
      </c>
      <c r="B70" s="83" t="s">
        <v>41</v>
      </c>
      <c r="C70" s="85" t="s">
        <v>31</v>
      </c>
      <c r="D70" s="52">
        <v>30200</v>
      </c>
      <c r="E70" s="52"/>
      <c r="F70" s="50">
        <f t="shared" si="1"/>
        <v>30200</v>
      </c>
      <c r="G70" s="52">
        <v>-30200</v>
      </c>
      <c r="H70" s="53">
        <f t="shared" si="52"/>
        <v>0</v>
      </c>
      <c r="I70" s="52"/>
      <c r="J70" s="53">
        <f t="shared" si="65"/>
        <v>0</v>
      </c>
      <c r="K70" s="55"/>
      <c r="L70" s="53">
        <f t="shared" si="66"/>
        <v>0</v>
      </c>
      <c r="M70" s="50">
        <v>129330.1</v>
      </c>
      <c r="N70" s="52"/>
      <c r="O70" s="50">
        <f t="shared" si="4"/>
        <v>129330.1</v>
      </c>
      <c r="P70" s="52">
        <v>30200</v>
      </c>
      <c r="Q70" s="53">
        <f t="shared" si="67"/>
        <v>159530.1</v>
      </c>
      <c r="R70" s="52"/>
      <c r="S70" s="53">
        <f t="shared" si="68"/>
        <v>159530.1</v>
      </c>
      <c r="T70" s="55"/>
      <c r="U70" s="53">
        <f t="shared" si="69"/>
        <v>159530.1</v>
      </c>
      <c r="V70" s="52">
        <v>0</v>
      </c>
      <c r="W70" s="52"/>
      <c r="X70" s="52">
        <f t="shared" si="7"/>
        <v>0</v>
      </c>
      <c r="Y70" s="52"/>
      <c r="Z70" s="54">
        <f t="shared" si="70"/>
        <v>0</v>
      </c>
      <c r="AA70" s="52"/>
      <c r="AB70" s="54">
        <f t="shared" si="71"/>
        <v>0</v>
      </c>
      <c r="AC70" s="55"/>
      <c r="AD70" s="54">
        <f t="shared" si="72"/>
        <v>0</v>
      </c>
      <c r="AE70" s="24" t="s">
        <v>51</v>
      </c>
      <c r="AG70" s="5"/>
    </row>
    <row r="71" spans="1:34" ht="72" x14ac:dyDescent="0.35">
      <c r="A71" s="33" t="s">
        <v>148</v>
      </c>
      <c r="B71" s="83" t="s">
        <v>42</v>
      </c>
      <c r="C71" s="85" t="s">
        <v>27</v>
      </c>
      <c r="D71" s="52">
        <v>43835.6</v>
      </c>
      <c r="E71" s="52"/>
      <c r="F71" s="50">
        <f t="shared" si="1"/>
        <v>43835.6</v>
      </c>
      <c r="G71" s="52">
        <f>18842.656-4499.203</f>
        <v>14343.452999999998</v>
      </c>
      <c r="H71" s="53">
        <f t="shared" si="52"/>
        <v>58179.053</v>
      </c>
      <c r="I71" s="52"/>
      <c r="J71" s="53">
        <f t="shared" si="65"/>
        <v>58179.053</v>
      </c>
      <c r="K71" s="55"/>
      <c r="L71" s="53">
        <f t="shared" si="66"/>
        <v>58179.053</v>
      </c>
      <c r="M71" s="50">
        <v>0</v>
      </c>
      <c r="N71" s="52"/>
      <c r="O71" s="50">
        <f t="shared" si="4"/>
        <v>0</v>
      </c>
      <c r="P71" s="52"/>
      <c r="Q71" s="53">
        <f t="shared" si="67"/>
        <v>0</v>
      </c>
      <c r="R71" s="52"/>
      <c r="S71" s="53">
        <f t="shared" si="68"/>
        <v>0</v>
      </c>
      <c r="T71" s="55"/>
      <c r="U71" s="53">
        <f t="shared" si="69"/>
        <v>0</v>
      </c>
      <c r="V71" s="52">
        <v>0</v>
      </c>
      <c r="W71" s="52"/>
      <c r="X71" s="52">
        <f t="shared" si="7"/>
        <v>0</v>
      </c>
      <c r="Y71" s="52"/>
      <c r="Z71" s="54">
        <f t="shared" si="70"/>
        <v>0</v>
      </c>
      <c r="AA71" s="52"/>
      <c r="AB71" s="54">
        <f t="shared" si="71"/>
        <v>0</v>
      </c>
      <c r="AC71" s="55"/>
      <c r="AD71" s="54">
        <f t="shared" si="72"/>
        <v>0</v>
      </c>
      <c r="AE71" s="24" t="s">
        <v>52</v>
      </c>
      <c r="AG71" s="5"/>
    </row>
    <row r="72" spans="1:34" ht="54" x14ac:dyDescent="0.35">
      <c r="A72" s="33" t="s">
        <v>149</v>
      </c>
      <c r="B72" s="83" t="s">
        <v>43</v>
      </c>
      <c r="C72" s="85" t="s">
        <v>31</v>
      </c>
      <c r="D72" s="52">
        <v>10647.7</v>
      </c>
      <c r="E72" s="52">
        <v>-1182.758</v>
      </c>
      <c r="F72" s="50">
        <f t="shared" si="1"/>
        <v>9464.9420000000009</v>
      </c>
      <c r="G72" s="52">
        <v>2830.7579999999998</v>
      </c>
      <c r="H72" s="53">
        <f t="shared" si="52"/>
        <v>12295.7</v>
      </c>
      <c r="I72" s="52"/>
      <c r="J72" s="53">
        <f t="shared" si="65"/>
        <v>12295.7</v>
      </c>
      <c r="K72" s="55"/>
      <c r="L72" s="53">
        <f t="shared" si="66"/>
        <v>12295.7</v>
      </c>
      <c r="M72" s="50">
        <v>0</v>
      </c>
      <c r="N72" s="52"/>
      <c r="O72" s="50">
        <f t="shared" si="4"/>
        <v>0</v>
      </c>
      <c r="P72" s="52"/>
      <c r="Q72" s="53">
        <f t="shared" si="67"/>
        <v>0</v>
      </c>
      <c r="R72" s="52"/>
      <c r="S72" s="53">
        <f t="shared" si="68"/>
        <v>0</v>
      </c>
      <c r="T72" s="55"/>
      <c r="U72" s="53">
        <f t="shared" si="69"/>
        <v>0</v>
      </c>
      <c r="V72" s="52">
        <v>0</v>
      </c>
      <c r="W72" s="52"/>
      <c r="X72" s="52">
        <f t="shared" si="7"/>
        <v>0</v>
      </c>
      <c r="Y72" s="52"/>
      <c r="Z72" s="54">
        <f t="shared" si="70"/>
        <v>0</v>
      </c>
      <c r="AA72" s="52"/>
      <c r="AB72" s="54">
        <f t="shared" si="71"/>
        <v>0</v>
      </c>
      <c r="AC72" s="55"/>
      <c r="AD72" s="54">
        <f t="shared" si="72"/>
        <v>0</v>
      </c>
      <c r="AE72" s="24" t="s">
        <v>53</v>
      </c>
      <c r="AG72" s="5"/>
    </row>
    <row r="73" spans="1:34" ht="72" x14ac:dyDescent="0.35">
      <c r="A73" s="33" t="s">
        <v>150</v>
      </c>
      <c r="B73" s="83" t="s">
        <v>44</v>
      </c>
      <c r="C73" s="85" t="s">
        <v>27</v>
      </c>
      <c r="D73" s="52">
        <v>49055.3</v>
      </c>
      <c r="E73" s="52">
        <v>12263.9</v>
      </c>
      <c r="F73" s="50">
        <f t="shared" si="1"/>
        <v>61319.200000000004</v>
      </c>
      <c r="G73" s="52">
        <f>57.762-4000</f>
        <v>-3942.2379999999998</v>
      </c>
      <c r="H73" s="53">
        <f t="shared" si="52"/>
        <v>57376.962000000007</v>
      </c>
      <c r="I73" s="52"/>
      <c r="J73" s="53">
        <f t="shared" si="65"/>
        <v>57376.962000000007</v>
      </c>
      <c r="K73" s="55"/>
      <c r="L73" s="53">
        <f t="shared" si="66"/>
        <v>57376.962000000007</v>
      </c>
      <c r="M73" s="50">
        <v>12263.9</v>
      </c>
      <c r="N73" s="52">
        <v>-12263.9</v>
      </c>
      <c r="O73" s="50">
        <f t="shared" si="4"/>
        <v>0</v>
      </c>
      <c r="P73" s="52"/>
      <c r="Q73" s="53">
        <f t="shared" si="67"/>
        <v>0</v>
      </c>
      <c r="R73" s="52"/>
      <c r="S73" s="53">
        <f t="shared" si="68"/>
        <v>0</v>
      </c>
      <c r="T73" s="55"/>
      <c r="U73" s="53">
        <f t="shared" si="69"/>
        <v>0</v>
      </c>
      <c r="V73" s="52">
        <v>0</v>
      </c>
      <c r="W73" s="52"/>
      <c r="X73" s="52">
        <f t="shared" si="7"/>
        <v>0</v>
      </c>
      <c r="Y73" s="52"/>
      <c r="Z73" s="54">
        <f t="shared" si="70"/>
        <v>0</v>
      </c>
      <c r="AA73" s="52"/>
      <c r="AB73" s="54">
        <f t="shared" si="71"/>
        <v>0</v>
      </c>
      <c r="AC73" s="55"/>
      <c r="AD73" s="54">
        <f t="shared" si="72"/>
        <v>0</v>
      </c>
      <c r="AE73" s="24" t="s">
        <v>54</v>
      </c>
      <c r="AG73" s="5"/>
    </row>
    <row r="74" spans="1:34" ht="72" x14ac:dyDescent="0.35">
      <c r="A74" s="33" t="s">
        <v>151</v>
      </c>
      <c r="B74" s="83" t="s">
        <v>45</v>
      </c>
      <c r="C74" s="85" t="s">
        <v>27</v>
      </c>
      <c r="D74" s="52">
        <v>45376.6</v>
      </c>
      <c r="E74" s="52"/>
      <c r="F74" s="50">
        <f t="shared" si="1"/>
        <v>45376.6</v>
      </c>
      <c r="G74" s="52"/>
      <c r="H74" s="53">
        <f t="shared" si="52"/>
        <v>45376.6</v>
      </c>
      <c r="I74" s="52"/>
      <c r="J74" s="53">
        <f t="shared" si="65"/>
        <v>45376.6</v>
      </c>
      <c r="K74" s="55"/>
      <c r="L74" s="53">
        <f t="shared" si="66"/>
        <v>45376.6</v>
      </c>
      <c r="M74" s="50">
        <v>0</v>
      </c>
      <c r="N74" s="52"/>
      <c r="O74" s="50">
        <f t="shared" si="4"/>
        <v>0</v>
      </c>
      <c r="P74" s="52"/>
      <c r="Q74" s="53">
        <f t="shared" si="67"/>
        <v>0</v>
      </c>
      <c r="R74" s="52"/>
      <c r="S74" s="53">
        <f t="shared" si="68"/>
        <v>0</v>
      </c>
      <c r="T74" s="55"/>
      <c r="U74" s="53">
        <f t="shared" si="69"/>
        <v>0</v>
      </c>
      <c r="V74" s="52">
        <v>0</v>
      </c>
      <c r="W74" s="52"/>
      <c r="X74" s="52">
        <f t="shared" si="7"/>
        <v>0</v>
      </c>
      <c r="Y74" s="52"/>
      <c r="Z74" s="54">
        <f t="shared" si="70"/>
        <v>0</v>
      </c>
      <c r="AA74" s="52"/>
      <c r="AB74" s="54">
        <f t="shared" si="71"/>
        <v>0</v>
      </c>
      <c r="AC74" s="55"/>
      <c r="AD74" s="54">
        <f t="shared" si="72"/>
        <v>0</v>
      </c>
      <c r="AE74" s="24" t="s">
        <v>55</v>
      </c>
      <c r="AG74" s="5"/>
    </row>
    <row r="75" spans="1:34" ht="54" x14ac:dyDescent="0.35">
      <c r="A75" s="33" t="s">
        <v>152</v>
      </c>
      <c r="B75" s="83" t="s">
        <v>48</v>
      </c>
      <c r="C75" s="85" t="s">
        <v>31</v>
      </c>
      <c r="D75" s="52">
        <v>43764.3</v>
      </c>
      <c r="E75" s="52"/>
      <c r="F75" s="50">
        <f t="shared" si="1"/>
        <v>43764.3</v>
      </c>
      <c r="G75" s="52"/>
      <c r="H75" s="53">
        <f t="shared" si="52"/>
        <v>43764.3</v>
      </c>
      <c r="I75" s="52"/>
      <c r="J75" s="53">
        <f t="shared" si="65"/>
        <v>43764.3</v>
      </c>
      <c r="K75" s="55"/>
      <c r="L75" s="53">
        <f t="shared" si="66"/>
        <v>43764.3</v>
      </c>
      <c r="M75" s="50">
        <v>0</v>
      </c>
      <c r="N75" s="52"/>
      <c r="O75" s="50">
        <f t="shared" si="4"/>
        <v>0</v>
      </c>
      <c r="P75" s="52"/>
      <c r="Q75" s="53">
        <f t="shared" si="67"/>
        <v>0</v>
      </c>
      <c r="R75" s="52"/>
      <c r="S75" s="53">
        <f t="shared" si="68"/>
        <v>0</v>
      </c>
      <c r="T75" s="55"/>
      <c r="U75" s="53">
        <f t="shared" si="69"/>
        <v>0</v>
      </c>
      <c r="V75" s="52">
        <v>0</v>
      </c>
      <c r="W75" s="52"/>
      <c r="X75" s="52">
        <f t="shared" si="7"/>
        <v>0</v>
      </c>
      <c r="Y75" s="52"/>
      <c r="Z75" s="54">
        <f t="shared" si="70"/>
        <v>0</v>
      </c>
      <c r="AA75" s="52"/>
      <c r="AB75" s="54">
        <f t="shared" si="71"/>
        <v>0</v>
      </c>
      <c r="AC75" s="55"/>
      <c r="AD75" s="54">
        <f t="shared" si="72"/>
        <v>0</v>
      </c>
      <c r="AE75" s="31">
        <v>1710142360</v>
      </c>
      <c r="AG75" s="5"/>
    </row>
    <row r="76" spans="1:34" ht="59.25" customHeight="1" x14ac:dyDescent="0.35">
      <c r="A76" s="33" t="s">
        <v>153</v>
      </c>
      <c r="B76" s="83" t="s">
        <v>30</v>
      </c>
      <c r="C76" s="85" t="s">
        <v>3</v>
      </c>
      <c r="D76" s="52">
        <f>D78+D79+D80</f>
        <v>606764.6</v>
      </c>
      <c r="E76" s="52">
        <f>E78+E79+E80</f>
        <v>100000</v>
      </c>
      <c r="F76" s="52">
        <f t="shared" si="1"/>
        <v>706764.6</v>
      </c>
      <c r="G76" s="52">
        <f>G78+G79+G80</f>
        <v>30618.698</v>
      </c>
      <c r="H76" s="54">
        <f t="shared" si="52"/>
        <v>737383.29799999995</v>
      </c>
      <c r="I76" s="52">
        <f>I78+I79+I80</f>
        <v>2941.8629999999998</v>
      </c>
      <c r="J76" s="54">
        <f t="shared" si="65"/>
        <v>740325.16099999996</v>
      </c>
      <c r="K76" s="55">
        <f>K78+K79+K80</f>
        <v>130246.64899999999</v>
      </c>
      <c r="L76" s="54">
        <f t="shared" si="66"/>
        <v>870571.80999999994</v>
      </c>
      <c r="M76" s="52">
        <f t="shared" ref="M76:V76" si="73">M78+M79+M80</f>
        <v>907530.1</v>
      </c>
      <c r="N76" s="52">
        <f>N78+N79+N80</f>
        <v>0</v>
      </c>
      <c r="O76" s="52">
        <f t="shared" si="4"/>
        <v>907530.1</v>
      </c>
      <c r="P76" s="52">
        <f>P78+P79+P80</f>
        <v>0</v>
      </c>
      <c r="Q76" s="54">
        <f t="shared" si="67"/>
        <v>907530.1</v>
      </c>
      <c r="R76" s="52">
        <f>R78+R79+R80</f>
        <v>0</v>
      </c>
      <c r="S76" s="54">
        <f t="shared" si="68"/>
        <v>907530.1</v>
      </c>
      <c r="T76" s="55">
        <f>T78+T79+T80</f>
        <v>-80676.462</v>
      </c>
      <c r="U76" s="54">
        <f t="shared" si="69"/>
        <v>826853.63800000004</v>
      </c>
      <c r="V76" s="52">
        <f t="shared" si="73"/>
        <v>500000</v>
      </c>
      <c r="W76" s="52">
        <f>W78+W79+W80</f>
        <v>0</v>
      </c>
      <c r="X76" s="52">
        <f t="shared" si="7"/>
        <v>500000</v>
      </c>
      <c r="Y76" s="52">
        <f>Y78+Y79+Y80</f>
        <v>0</v>
      </c>
      <c r="Z76" s="54">
        <f t="shared" si="70"/>
        <v>500000</v>
      </c>
      <c r="AA76" s="52">
        <f>AA78+AA79+AA80</f>
        <v>0</v>
      </c>
      <c r="AB76" s="54">
        <f t="shared" si="71"/>
        <v>500000</v>
      </c>
      <c r="AC76" s="55">
        <f>AC78+AC79+AC80</f>
        <v>0</v>
      </c>
      <c r="AD76" s="54">
        <f t="shared" si="72"/>
        <v>500000</v>
      </c>
      <c r="AE76" s="24"/>
      <c r="AG76" s="5"/>
    </row>
    <row r="77" spans="1:34" x14ac:dyDescent="0.35">
      <c r="A77" s="33"/>
      <c r="B77" s="83" t="s">
        <v>5</v>
      </c>
      <c r="C77" s="85"/>
      <c r="D77" s="52"/>
      <c r="E77" s="52"/>
      <c r="F77" s="50"/>
      <c r="G77" s="52"/>
      <c r="H77" s="53"/>
      <c r="I77" s="52"/>
      <c r="J77" s="53"/>
      <c r="K77" s="55"/>
      <c r="L77" s="53"/>
      <c r="M77" s="50"/>
      <c r="N77" s="52"/>
      <c r="O77" s="50"/>
      <c r="P77" s="52"/>
      <c r="Q77" s="53"/>
      <c r="R77" s="52"/>
      <c r="S77" s="53"/>
      <c r="T77" s="55"/>
      <c r="U77" s="53"/>
      <c r="V77" s="52"/>
      <c r="W77" s="52"/>
      <c r="X77" s="52"/>
      <c r="Y77" s="52"/>
      <c r="Z77" s="54"/>
      <c r="AA77" s="52"/>
      <c r="AB77" s="54"/>
      <c r="AC77" s="55"/>
      <c r="AD77" s="54"/>
      <c r="AE77" s="24"/>
      <c r="AG77" s="5"/>
    </row>
    <row r="78" spans="1:34" s="70" customFormat="1" ht="18" hidden="1" customHeight="1" x14ac:dyDescent="0.35">
      <c r="A78" s="67"/>
      <c r="B78" s="68" t="s">
        <v>6</v>
      </c>
      <c r="C78" s="69"/>
      <c r="D78" s="52">
        <v>60863.5</v>
      </c>
      <c r="E78" s="52">
        <f>100000</f>
        <v>100000</v>
      </c>
      <c r="F78" s="50">
        <f t="shared" si="1"/>
        <v>160863.5</v>
      </c>
      <c r="G78" s="52">
        <f>2844.574+27774.124</f>
        <v>30618.698</v>
      </c>
      <c r="H78" s="50">
        <f t="shared" ref="H78:H81" si="74">F78+G78</f>
        <v>191482.198</v>
      </c>
      <c r="I78" s="52">
        <v>2941.8629999999998</v>
      </c>
      <c r="J78" s="50">
        <f>H78+I78</f>
        <v>194424.06100000002</v>
      </c>
      <c r="K78" s="55">
        <f>80676.462+43383.664+6186.523</f>
        <v>130246.64899999999</v>
      </c>
      <c r="L78" s="51">
        <f>J78+K78</f>
        <v>324670.71000000002</v>
      </c>
      <c r="M78" s="50">
        <v>500000</v>
      </c>
      <c r="N78" s="52">
        <f>214003.078-214003.078</f>
        <v>0</v>
      </c>
      <c r="O78" s="50">
        <f t="shared" si="4"/>
        <v>500000</v>
      </c>
      <c r="P78" s="52"/>
      <c r="Q78" s="50">
        <f>O78+P78</f>
        <v>500000</v>
      </c>
      <c r="R78" s="52"/>
      <c r="S78" s="50">
        <f t="shared" ref="S78:S81" si="75">Q78+R78</f>
        <v>500000</v>
      </c>
      <c r="T78" s="55">
        <v>-80676.462</v>
      </c>
      <c r="U78" s="51">
        <f t="shared" ref="U78:U81" si="76">S78+T78</f>
        <v>419323.538</v>
      </c>
      <c r="V78" s="52">
        <v>500000</v>
      </c>
      <c r="W78" s="52"/>
      <c r="X78" s="52">
        <f t="shared" si="7"/>
        <v>500000</v>
      </c>
      <c r="Y78" s="52"/>
      <c r="Z78" s="52">
        <f>X78+Y78</f>
        <v>500000</v>
      </c>
      <c r="AA78" s="52"/>
      <c r="AB78" s="52">
        <f t="shared" ref="AB78:AB81" si="77">Z78+AA78</f>
        <v>500000</v>
      </c>
      <c r="AC78" s="55"/>
      <c r="AD78" s="55">
        <f t="shared" ref="AD78:AD81" si="78">AB78+AC78</f>
        <v>500000</v>
      </c>
      <c r="AE78" s="31" t="s">
        <v>219</v>
      </c>
      <c r="AF78" s="18" t="s">
        <v>28</v>
      </c>
      <c r="AG78" s="5"/>
      <c r="AH78" s="3"/>
    </row>
    <row r="79" spans="1:34" x14ac:dyDescent="0.35">
      <c r="A79" s="33"/>
      <c r="B79" s="83" t="s">
        <v>11</v>
      </c>
      <c r="C79" s="85"/>
      <c r="D79" s="52">
        <v>92792.4</v>
      </c>
      <c r="E79" s="52"/>
      <c r="F79" s="50">
        <f t="shared" si="1"/>
        <v>92792.4</v>
      </c>
      <c r="G79" s="52"/>
      <c r="H79" s="53">
        <f t="shared" si="74"/>
        <v>92792.4</v>
      </c>
      <c r="I79" s="52"/>
      <c r="J79" s="53">
        <f>H79+I79</f>
        <v>92792.4</v>
      </c>
      <c r="K79" s="55"/>
      <c r="L79" s="53">
        <f>J79+K79</f>
        <v>92792.4</v>
      </c>
      <c r="M79" s="50">
        <v>407530.1</v>
      </c>
      <c r="N79" s="52"/>
      <c r="O79" s="50">
        <f t="shared" si="4"/>
        <v>407530.1</v>
      </c>
      <c r="P79" s="52"/>
      <c r="Q79" s="53">
        <f>O79+P79</f>
        <v>407530.1</v>
      </c>
      <c r="R79" s="52"/>
      <c r="S79" s="53">
        <f t="shared" si="75"/>
        <v>407530.1</v>
      </c>
      <c r="T79" s="55"/>
      <c r="U79" s="53">
        <f t="shared" si="76"/>
        <v>407530.1</v>
      </c>
      <c r="V79" s="52">
        <v>0</v>
      </c>
      <c r="W79" s="52"/>
      <c r="X79" s="52">
        <f t="shared" si="7"/>
        <v>0</v>
      </c>
      <c r="Y79" s="52"/>
      <c r="Z79" s="54">
        <f>X79+Y79</f>
        <v>0</v>
      </c>
      <c r="AA79" s="52"/>
      <c r="AB79" s="54">
        <f t="shared" si="77"/>
        <v>0</v>
      </c>
      <c r="AC79" s="55"/>
      <c r="AD79" s="54">
        <f t="shared" si="78"/>
        <v>0</v>
      </c>
      <c r="AE79" s="31" t="s">
        <v>176</v>
      </c>
      <c r="AG79" s="5"/>
    </row>
    <row r="80" spans="1:34" ht="36" x14ac:dyDescent="0.35">
      <c r="A80" s="33"/>
      <c r="B80" s="83" t="s">
        <v>20</v>
      </c>
      <c r="C80" s="85"/>
      <c r="D80" s="52">
        <v>453108.7</v>
      </c>
      <c r="E80" s="52"/>
      <c r="F80" s="50">
        <f t="shared" si="1"/>
        <v>453108.7</v>
      </c>
      <c r="G80" s="52"/>
      <c r="H80" s="53">
        <f t="shared" si="74"/>
        <v>453108.7</v>
      </c>
      <c r="I80" s="52"/>
      <c r="J80" s="53">
        <f>H80+I80</f>
        <v>453108.7</v>
      </c>
      <c r="K80" s="55"/>
      <c r="L80" s="53">
        <f>J80+K80</f>
        <v>453108.7</v>
      </c>
      <c r="M80" s="50">
        <v>0</v>
      </c>
      <c r="N80" s="52"/>
      <c r="O80" s="50">
        <f t="shared" si="4"/>
        <v>0</v>
      </c>
      <c r="P80" s="52"/>
      <c r="Q80" s="53">
        <f>O80+P80</f>
        <v>0</v>
      </c>
      <c r="R80" s="52"/>
      <c r="S80" s="53">
        <f t="shared" si="75"/>
        <v>0</v>
      </c>
      <c r="T80" s="55"/>
      <c r="U80" s="53">
        <f t="shared" si="76"/>
        <v>0</v>
      </c>
      <c r="V80" s="52">
        <v>0</v>
      </c>
      <c r="W80" s="52"/>
      <c r="X80" s="52">
        <f t="shared" si="7"/>
        <v>0</v>
      </c>
      <c r="Y80" s="52"/>
      <c r="Z80" s="54">
        <f>X80+Y80</f>
        <v>0</v>
      </c>
      <c r="AA80" s="52"/>
      <c r="AB80" s="54">
        <f t="shared" si="77"/>
        <v>0</v>
      </c>
      <c r="AC80" s="55"/>
      <c r="AD80" s="54">
        <f t="shared" si="78"/>
        <v>0</v>
      </c>
      <c r="AE80" s="31" t="s">
        <v>175</v>
      </c>
      <c r="AG80" s="5"/>
    </row>
    <row r="81" spans="1:33" ht="60.75" customHeight="1" x14ac:dyDescent="0.35">
      <c r="A81" s="33" t="s">
        <v>154</v>
      </c>
      <c r="B81" s="83" t="s">
        <v>212</v>
      </c>
      <c r="C81" s="85" t="s">
        <v>31</v>
      </c>
      <c r="D81" s="52">
        <f>D83</f>
        <v>573235.19999999995</v>
      </c>
      <c r="E81" s="52">
        <f>E83</f>
        <v>0</v>
      </c>
      <c r="F81" s="52">
        <f t="shared" si="1"/>
        <v>573235.19999999995</v>
      </c>
      <c r="G81" s="52">
        <f>G83</f>
        <v>0</v>
      </c>
      <c r="H81" s="54">
        <f t="shared" si="74"/>
        <v>573235.19999999995</v>
      </c>
      <c r="I81" s="52">
        <f>I83</f>
        <v>0</v>
      </c>
      <c r="J81" s="54">
        <f>H81+I81</f>
        <v>573235.19999999995</v>
      </c>
      <c r="K81" s="55">
        <f>K83</f>
        <v>0</v>
      </c>
      <c r="L81" s="54">
        <f>J81+K81</f>
        <v>573235.19999999995</v>
      </c>
      <c r="M81" s="52">
        <f t="shared" ref="M81:V81" si="79">M83</f>
        <v>0</v>
      </c>
      <c r="N81" s="52">
        <f>N83</f>
        <v>0</v>
      </c>
      <c r="O81" s="52">
        <f t="shared" si="4"/>
        <v>0</v>
      </c>
      <c r="P81" s="52">
        <f>P83</f>
        <v>0</v>
      </c>
      <c r="Q81" s="54">
        <f>O81+P81</f>
        <v>0</v>
      </c>
      <c r="R81" s="52">
        <f>R83</f>
        <v>0</v>
      </c>
      <c r="S81" s="54">
        <f t="shared" si="75"/>
        <v>0</v>
      </c>
      <c r="T81" s="55">
        <f>T83</f>
        <v>0</v>
      </c>
      <c r="U81" s="54">
        <f t="shared" si="76"/>
        <v>0</v>
      </c>
      <c r="V81" s="52">
        <f t="shared" si="79"/>
        <v>0</v>
      </c>
      <c r="W81" s="52">
        <f>W83</f>
        <v>0</v>
      </c>
      <c r="X81" s="52">
        <f t="shared" si="7"/>
        <v>0</v>
      </c>
      <c r="Y81" s="52">
        <f>Y83</f>
        <v>0</v>
      </c>
      <c r="Z81" s="54">
        <f>X81+Y81</f>
        <v>0</v>
      </c>
      <c r="AA81" s="52">
        <f>AA83</f>
        <v>0</v>
      </c>
      <c r="AB81" s="54">
        <f t="shared" si="77"/>
        <v>0</v>
      </c>
      <c r="AC81" s="55">
        <f>AC83</f>
        <v>0</v>
      </c>
      <c r="AD81" s="54">
        <f t="shared" si="78"/>
        <v>0</v>
      </c>
      <c r="AE81" s="31"/>
      <c r="AG81" s="5"/>
    </row>
    <row r="82" spans="1:33" x14ac:dyDescent="0.35">
      <c r="A82" s="33"/>
      <c r="B82" s="86" t="s">
        <v>5</v>
      </c>
      <c r="C82" s="85"/>
      <c r="D82" s="52"/>
      <c r="E82" s="52"/>
      <c r="F82" s="50"/>
      <c r="G82" s="52"/>
      <c r="H82" s="53"/>
      <c r="I82" s="52"/>
      <c r="J82" s="53"/>
      <c r="K82" s="55"/>
      <c r="L82" s="53"/>
      <c r="M82" s="50"/>
      <c r="N82" s="52"/>
      <c r="O82" s="50"/>
      <c r="P82" s="52"/>
      <c r="Q82" s="53"/>
      <c r="R82" s="52"/>
      <c r="S82" s="53"/>
      <c r="T82" s="55"/>
      <c r="U82" s="53"/>
      <c r="V82" s="52"/>
      <c r="W82" s="52"/>
      <c r="X82" s="52"/>
      <c r="Y82" s="52"/>
      <c r="Z82" s="54"/>
      <c r="AA82" s="52"/>
      <c r="AB82" s="54"/>
      <c r="AC82" s="55"/>
      <c r="AD82" s="54"/>
      <c r="AE82" s="31"/>
      <c r="AG82" s="5"/>
    </row>
    <row r="83" spans="1:33" ht="36" x14ac:dyDescent="0.35">
      <c r="A83" s="33"/>
      <c r="B83" s="83" t="s">
        <v>20</v>
      </c>
      <c r="C83" s="85"/>
      <c r="D83" s="50">
        <v>573235.19999999995</v>
      </c>
      <c r="E83" s="50"/>
      <c r="F83" s="50">
        <f t="shared" si="1"/>
        <v>573235.19999999995</v>
      </c>
      <c r="G83" s="50"/>
      <c r="H83" s="53">
        <f t="shared" ref="H83:H84" si="80">F83+G83</f>
        <v>573235.19999999995</v>
      </c>
      <c r="I83" s="50"/>
      <c r="J83" s="53">
        <f>H83+I83</f>
        <v>573235.19999999995</v>
      </c>
      <c r="K83" s="51"/>
      <c r="L83" s="53">
        <f>J83+K83</f>
        <v>573235.19999999995</v>
      </c>
      <c r="M83" s="50">
        <v>0</v>
      </c>
      <c r="N83" s="50"/>
      <c r="O83" s="50">
        <f t="shared" si="4"/>
        <v>0</v>
      </c>
      <c r="P83" s="50"/>
      <c r="Q83" s="53">
        <f>O83+P83</f>
        <v>0</v>
      </c>
      <c r="R83" s="50"/>
      <c r="S83" s="53">
        <f t="shared" ref="S83:S84" si="81">Q83+R83</f>
        <v>0</v>
      </c>
      <c r="T83" s="51"/>
      <c r="U83" s="53">
        <f t="shared" ref="U83:U84" si="82">S83+T83</f>
        <v>0</v>
      </c>
      <c r="V83" s="52">
        <v>0</v>
      </c>
      <c r="W83" s="50"/>
      <c r="X83" s="52">
        <f t="shared" si="7"/>
        <v>0</v>
      </c>
      <c r="Y83" s="50"/>
      <c r="Z83" s="54">
        <f>X83+Y83</f>
        <v>0</v>
      </c>
      <c r="AA83" s="50"/>
      <c r="AB83" s="54">
        <f t="shared" ref="AB83:AB84" si="83">Z83+AA83</f>
        <v>0</v>
      </c>
      <c r="AC83" s="51"/>
      <c r="AD83" s="54">
        <f t="shared" ref="AD83:AD84" si="84">AB83+AC83</f>
        <v>0</v>
      </c>
      <c r="AE83" s="31" t="s">
        <v>175</v>
      </c>
      <c r="AG83" s="5"/>
    </row>
    <row r="84" spans="1:33" ht="117.75" customHeight="1" x14ac:dyDescent="0.35">
      <c r="A84" s="33" t="s">
        <v>155</v>
      </c>
      <c r="B84" s="83" t="s">
        <v>32</v>
      </c>
      <c r="C84" s="85" t="s">
        <v>3</v>
      </c>
      <c r="D84" s="50">
        <f>D86</f>
        <v>116333.4</v>
      </c>
      <c r="E84" s="50">
        <f>E86</f>
        <v>0</v>
      </c>
      <c r="F84" s="50">
        <f t="shared" si="1"/>
        <v>116333.4</v>
      </c>
      <c r="G84" s="50">
        <f>G86</f>
        <v>-16565.599999999999</v>
      </c>
      <c r="H84" s="53">
        <f t="shared" si="80"/>
        <v>99767.799999999988</v>
      </c>
      <c r="I84" s="50">
        <f>I86</f>
        <v>0</v>
      </c>
      <c r="J84" s="53">
        <f>H84+I84</f>
        <v>99767.799999999988</v>
      </c>
      <c r="K84" s="51">
        <f>K86</f>
        <v>0</v>
      </c>
      <c r="L84" s="53">
        <f>J84+K84</f>
        <v>99767.799999999988</v>
      </c>
      <c r="M84" s="50">
        <f t="shared" ref="M84:V84" si="85">M86</f>
        <v>114303.4</v>
      </c>
      <c r="N84" s="50">
        <f>N86</f>
        <v>0</v>
      </c>
      <c r="O84" s="50">
        <f t="shared" si="4"/>
        <v>114303.4</v>
      </c>
      <c r="P84" s="50">
        <f>P86</f>
        <v>-16565.5</v>
      </c>
      <c r="Q84" s="53">
        <f>O84+P84</f>
        <v>97737.9</v>
      </c>
      <c r="R84" s="50">
        <f>R86</f>
        <v>0</v>
      </c>
      <c r="S84" s="53">
        <f t="shared" si="81"/>
        <v>97737.9</v>
      </c>
      <c r="T84" s="51">
        <f>T86</f>
        <v>0</v>
      </c>
      <c r="U84" s="53">
        <f t="shared" si="82"/>
        <v>97737.9</v>
      </c>
      <c r="V84" s="50">
        <f t="shared" si="85"/>
        <v>109561.5</v>
      </c>
      <c r="W84" s="50">
        <f>W86</f>
        <v>0</v>
      </c>
      <c r="X84" s="52">
        <f t="shared" si="7"/>
        <v>109561.5</v>
      </c>
      <c r="Y84" s="50">
        <f>Y86</f>
        <v>-19326.3</v>
      </c>
      <c r="Z84" s="54">
        <f>X84+Y84</f>
        <v>90235.199999999997</v>
      </c>
      <c r="AA84" s="50">
        <f>AA86</f>
        <v>0</v>
      </c>
      <c r="AB84" s="54">
        <f t="shared" si="83"/>
        <v>90235.199999999997</v>
      </c>
      <c r="AC84" s="51">
        <f>AC86</f>
        <v>0</v>
      </c>
      <c r="AD84" s="54">
        <f t="shared" si="84"/>
        <v>90235.199999999997</v>
      </c>
      <c r="AE84" s="31"/>
      <c r="AG84" s="5"/>
    </row>
    <row r="85" spans="1:33" x14ac:dyDescent="0.35">
      <c r="A85" s="33"/>
      <c r="B85" s="82" t="s">
        <v>5</v>
      </c>
      <c r="C85" s="85"/>
      <c r="D85" s="50"/>
      <c r="E85" s="50"/>
      <c r="F85" s="50"/>
      <c r="G85" s="50"/>
      <c r="H85" s="53"/>
      <c r="I85" s="50"/>
      <c r="J85" s="53"/>
      <c r="K85" s="51"/>
      <c r="L85" s="53"/>
      <c r="M85" s="50"/>
      <c r="N85" s="50"/>
      <c r="O85" s="50"/>
      <c r="P85" s="50"/>
      <c r="Q85" s="53"/>
      <c r="R85" s="50"/>
      <c r="S85" s="53"/>
      <c r="T85" s="51"/>
      <c r="U85" s="53"/>
      <c r="V85" s="50"/>
      <c r="W85" s="50"/>
      <c r="X85" s="52"/>
      <c r="Y85" s="50"/>
      <c r="Z85" s="54"/>
      <c r="AA85" s="50"/>
      <c r="AB85" s="54"/>
      <c r="AC85" s="51"/>
      <c r="AD85" s="54"/>
      <c r="AE85" s="31"/>
      <c r="AG85" s="5"/>
    </row>
    <row r="86" spans="1:33" x14ac:dyDescent="0.35">
      <c r="A86" s="33"/>
      <c r="B86" s="86" t="s">
        <v>11</v>
      </c>
      <c r="C86" s="85"/>
      <c r="D86" s="52">
        <v>116333.4</v>
      </c>
      <c r="E86" s="52"/>
      <c r="F86" s="52">
        <f t="shared" si="1"/>
        <v>116333.4</v>
      </c>
      <c r="G86" s="52">
        <v>-16565.599999999999</v>
      </c>
      <c r="H86" s="54">
        <f t="shared" ref="H86:H87" si="86">F86+G86</f>
        <v>99767.799999999988</v>
      </c>
      <c r="I86" s="52"/>
      <c r="J86" s="54">
        <f>H86+I86</f>
        <v>99767.799999999988</v>
      </c>
      <c r="K86" s="55"/>
      <c r="L86" s="54">
        <f>J86+K86</f>
        <v>99767.799999999988</v>
      </c>
      <c r="M86" s="52">
        <v>114303.4</v>
      </c>
      <c r="N86" s="52"/>
      <c r="O86" s="52">
        <f t="shared" si="4"/>
        <v>114303.4</v>
      </c>
      <c r="P86" s="52">
        <v>-16565.5</v>
      </c>
      <c r="Q86" s="54">
        <f>O86+P86</f>
        <v>97737.9</v>
      </c>
      <c r="R86" s="52"/>
      <c r="S86" s="54">
        <f t="shared" ref="S86:S87" si="87">Q86+R86</f>
        <v>97737.9</v>
      </c>
      <c r="T86" s="55"/>
      <c r="U86" s="54">
        <f t="shared" ref="U86:U87" si="88">S86+T86</f>
        <v>97737.9</v>
      </c>
      <c r="V86" s="52">
        <v>109561.5</v>
      </c>
      <c r="W86" s="52"/>
      <c r="X86" s="52">
        <f t="shared" si="7"/>
        <v>109561.5</v>
      </c>
      <c r="Y86" s="52">
        <v>-19326.3</v>
      </c>
      <c r="Z86" s="54">
        <f>X86+Y86</f>
        <v>90235.199999999997</v>
      </c>
      <c r="AA86" s="52"/>
      <c r="AB86" s="54">
        <f t="shared" ref="AB86:AB87" si="89">Z86+AA86</f>
        <v>90235.199999999997</v>
      </c>
      <c r="AC86" s="55"/>
      <c r="AD86" s="54">
        <f t="shared" ref="AD86:AD87" si="90">AB86+AC86</f>
        <v>90235.199999999997</v>
      </c>
      <c r="AE86" s="31" t="s">
        <v>173</v>
      </c>
      <c r="AG86" s="5"/>
    </row>
    <row r="87" spans="1:33" ht="54" x14ac:dyDescent="0.35">
      <c r="A87" s="33" t="s">
        <v>156</v>
      </c>
      <c r="B87" s="83" t="s">
        <v>33</v>
      </c>
      <c r="C87" s="85" t="s">
        <v>3</v>
      </c>
      <c r="D87" s="52">
        <f>D89+D90</f>
        <v>156745.1</v>
      </c>
      <c r="E87" s="52">
        <f>E89+E90</f>
        <v>0</v>
      </c>
      <c r="F87" s="52">
        <f t="shared" si="1"/>
        <v>156745.1</v>
      </c>
      <c r="G87" s="52">
        <f>G89+G90</f>
        <v>16565.5</v>
      </c>
      <c r="H87" s="54">
        <f t="shared" si="86"/>
        <v>173310.6</v>
      </c>
      <c r="I87" s="52">
        <f>I89+I90</f>
        <v>0</v>
      </c>
      <c r="J87" s="54">
        <f>H87+I87</f>
        <v>173310.6</v>
      </c>
      <c r="K87" s="55">
        <f>K89+K90</f>
        <v>0</v>
      </c>
      <c r="L87" s="54">
        <f>J87+K87</f>
        <v>173310.6</v>
      </c>
      <c r="M87" s="52">
        <f t="shared" ref="M87:V87" si="91">M89+M90</f>
        <v>153984.20000000001</v>
      </c>
      <c r="N87" s="52">
        <f>N89+N90</f>
        <v>0</v>
      </c>
      <c r="O87" s="52">
        <f t="shared" si="4"/>
        <v>153984.20000000001</v>
      </c>
      <c r="P87" s="52">
        <f>P89+P90</f>
        <v>16565.5</v>
      </c>
      <c r="Q87" s="54">
        <f>O87+P87</f>
        <v>170549.7</v>
      </c>
      <c r="R87" s="52">
        <f>R89+R90</f>
        <v>0</v>
      </c>
      <c r="S87" s="54">
        <f t="shared" si="87"/>
        <v>170549.7</v>
      </c>
      <c r="T87" s="55">
        <f>T89+T90</f>
        <v>0</v>
      </c>
      <c r="U87" s="54">
        <f t="shared" si="88"/>
        <v>170549.7</v>
      </c>
      <c r="V87" s="52">
        <f t="shared" si="91"/>
        <v>149144.29999999999</v>
      </c>
      <c r="W87" s="52">
        <f>W89+W90</f>
        <v>0</v>
      </c>
      <c r="X87" s="52">
        <f t="shared" si="7"/>
        <v>149144.29999999999</v>
      </c>
      <c r="Y87" s="52">
        <f>Y89+Y90</f>
        <v>19326.400000000001</v>
      </c>
      <c r="Z87" s="54">
        <f>X87+Y87</f>
        <v>168470.69999999998</v>
      </c>
      <c r="AA87" s="52">
        <f>AA89+AA90</f>
        <v>0</v>
      </c>
      <c r="AB87" s="54">
        <f t="shared" si="89"/>
        <v>168470.69999999998</v>
      </c>
      <c r="AC87" s="55">
        <f>AC89+AC90</f>
        <v>0</v>
      </c>
      <c r="AD87" s="54">
        <f t="shared" si="90"/>
        <v>168470.69999999998</v>
      </c>
      <c r="AE87" s="31"/>
      <c r="AG87" s="5"/>
    </row>
    <row r="88" spans="1:33" x14ac:dyDescent="0.35">
      <c r="A88" s="33"/>
      <c r="B88" s="83" t="s">
        <v>5</v>
      </c>
      <c r="C88" s="83"/>
      <c r="D88" s="52"/>
      <c r="E88" s="52"/>
      <c r="F88" s="52"/>
      <c r="G88" s="52"/>
      <c r="H88" s="54"/>
      <c r="I88" s="52"/>
      <c r="J88" s="54"/>
      <c r="K88" s="55"/>
      <c r="L88" s="54"/>
      <c r="M88" s="52"/>
      <c r="N88" s="52"/>
      <c r="O88" s="52"/>
      <c r="P88" s="52"/>
      <c r="Q88" s="54"/>
      <c r="R88" s="52"/>
      <c r="S88" s="54"/>
      <c r="T88" s="55"/>
      <c r="U88" s="54"/>
      <c r="V88" s="52"/>
      <c r="W88" s="52"/>
      <c r="X88" s="52"/>
      <c r="Y88" s="52"/>
      <c r="Z88" s="54"/>
      <c r="AA88" s="52"/>
      <c r="AB88" s="54"/>
      <c r="AC88" s="55"/>
      <c r="AD88" s="54"/>
      <c r="AE88" s="31"/>
      <c r="AG88" s="5"/>
    </row>
    <row r="89" spans="1:33" x14ac:dyDescent="0.35">
      <c r="A89" s="33"/>
      <c r="B89" s="86" t="s">
        <v>11</v>
      </c>
      <c r="C89" s="85"/>
      <c r="D89" s="52">
        <v>39186.300000000003</v>
      </c>
      <c r="E89" s="52"/>
      <c r="F89" s="52">
        <f t="shared" ref="F89:F153" si="92">D89+E89</f>
        <v>39186.300000000003</v>
      </c>
      <c r="G89" s="52">
        <v>4141.3999999999996</v>
      </c>
      <c r="H89" s="54">
        <f t="shared" ref="H89:H91" si="93">F89+G89</f>
        <v>43327.700000000004</v>
      </c>
      <c r="I89" s="52"/>
      <c r="J89" s="54">
        <f>H89+I89</f>
        <v>43327.700000000004</v>
      </c>
      <c r="K89" s="55"/>
      <c r="L89" s="54">
        <f>J89+K89</f>
        <v>43327.700000000004</v>
      </c>
      <c r="M89" s="52">
        <v>38496.1</v>
      </c>
      <c r="N89" s="52"/>
      <c r="O89" s="52">
        <f t="shared" ref="O89:O153" si="94">M89+N89</f>
        <v>38496.1</v>
      </c>
      <c r="P89" s="52">
        <v>4141.3</v>
      </c>
      <c r="Q89" s="54">
        <f>O89+P89</f>
        <v>42637.4</v>
      </c>
      <c r="R89" s="52"/>
      <c r="S89" s="54">
        <f t="shared" ref="S89:S91" si="95">Q89+R89</f>
        <v>42637.4</v>
      </c>
      <c r="T89" s="55"/>
      <c r="U89" s="54">
        <f t="shared" ref="U89:U91" si="96">S89+T89</f>
        <v>42637.4</v>
      </c>
      <c r="V89" s="52">
        <v>34303.199999999997</v>
      </c>
      <c r="W89" s="52"/>
      <c r="X89" s="52">
        <f t="shared" ref="X89:X153" si="97">V89+W89</f>
        <v>34303.199999999997</v>
      </c>
      <c r="Y89" s="52">
        <v>4445.1000000000004</v>
      </c>
      <c r="Z89" s="54">
        <f>X89+Y89</f>
        <v>38748.299999999996</v>
      </c>
      <c r="AA89" s="52"/>
      <c r="AB89" s="54">
        <f t="shared" ref="AB89:AB91" si="98">Z89+AA89</f>
        <v>38748.299999999996</v>
      </c>
      <c r="AC89" s="55"/>
      <c r="AD89" s="54">
        <f t="shared" ref="AD89:AD91" si="99">AB89+AC89</f>
        <v>38748.299999999996</v>
      </c>
      <c r="AE89" s="31" t="s">
        <v>174</v>
      </c>
      <c r="AG89" s="5"/>
    </row>
    <row r="90" spans="1:33" x14ac:dyDescent="0.35">
      <c r="A90" s="33"/>
      <c r="B90" s="83" t="s">
        <v>15</v>
      </c>
      <c r="C90" s="85"/>
      <c r="D90" s="52">
        <v>117558.8</v>
      </c>
      <c r="E90" s="52"/>
      <c r="F90" s="52">
        <f t="shared" si="92"/>
        <v>117558.8</v>
      </c>
      <c r="G90" s="52">
        <v>12424.1</v>
      </c>
      <c r="H90" s="54">
        <f t="shared" si="93"/>
        <v>129982.90000000001</v>
      </c>
      <c r="I90" s="52"/>
      <c r="J90" s="54">
        <f>H90+I90</f>
        <v>129982.90000000001</v>
      </c>
      <c r="K90" s="55"/>
      <c r="L90" s="54">
        <f>J90+K90</f>
        <v>129982.90000000001</v>
      </c>
      <c r="M90" s="52">
        <v>115488.1</v>
      </c>
      <c r="N90" s="52"/>
      <c r="O90" s="52">
        <f t="shared" si="94"/>
        <v>115488.1</v>
      </c>
      <c r="P90" s="52">
        <v>12424.2</v>
      </c>
      <c r="Q90" s="54">
        <f>O90+P90</f>
        <v>127912.3</v>
      </c>
      <c r="R90" s="52"/>
      <c r="S90" s="54">
        <f t="shared" si="95"/>
        <v>127912.3</v>
      </c>
      <c r="T90" s="55"/>
      <c r="U90" s="54">
        <f t="shared" si="96"/>
        <v>127912.3</v>
      </c>
      <c r="V90" s="52">
        <v>114841.1</v>
      </c>
      <c r="W90" s="52"/>
      <c r="X90" s="52">
        <f t="shared" si="97"/>
        <v>114841.1</v>
      </c>
      <c r="Y90" s="52">
        <v>14881.3</v>
      </c>
      <c r="Z90" s="54">
        <f>X90+Y90</f>
        <v>129722.40000000001</v>
      </c>
      <c r="AA90" s="52"/>
      <c r="AB90" s="54">
        <f t="shared" si="98"/>
        <v>129722.40000000001</v>
      </c>
      <c r="AC90" s="55"/>
      <c r="AD90" s="54">
        <f t="shared" si="99"/>
        <v>129722.40000000001</v>
      </c>
      <c r="AE90" s="31" t="s">
        <v>174</v>
      </c>
      <c r="AG90" s="5"/>
    </row>
    <row r="91" spans="1:33" ht="60.75" customHeight="1" x14ac:dyDescent="0.35">
      <c r="A91" s="33" t="s">
        <v>157</v>
      </c>
      <c r="B91" s="83" t="s">
        <v>34</v>
      </c>
      <c r="C91" s="85" t="s">
        <v>31</v>
      </c>
      <c r="D91" s="52">
        <f>D93</f>
        <v>563357.19999999995</v>
      </c>
      <c r="E91" s="52">
        <f>E93</f>
        <v>0</v>
      </c>
      <c r="F91" s="52">
        <f t="shared" si="92"/>
        <v>563357.19999999995</v>
      </c>
      <c r="G91" s="52">
        <f>G93</f>
        <v>0</v>
      </c>
      <c r="H91" s="54">
        <f t="shared" si="93"/>
        <v>563357.19999999995</v>
      </c>
      <c r="I91" s="52">
        <f>I93</f>
        <v>0</v>
      </c>
      <c r="J91" s="54">
        <f>H91+I91</f>
        <v>563357.19999999995</v>
      </c>
      <c r="K91" s="55">
        <f>K93</f>
        <v>0</v>
      </c>
      <c r="L91" s="54">
        <f>J91+K91</f>
        <v>563357.19999999995</v>
      </c>
      <c r="M91" s="52">
        <f t="shared" ref="M91:V91" si="100">M93</f>
        <v>0</v>
      </c>
      <c r="N91" s="52">
        <f>N93</f>
        <v>0</v>
      </c>
      <c r="O91" s="52">
        <f t="shared" si="94"/>
        <v>0</v>
      </c>
      <c r="P91" s="52">
        <f>P93</f>
        <v>0</v>
      </c>
      <c r="Q91" s="54">
        <f>O91+P91</f>
        <v>0</v>
      </c>
      <c r="R91" s="52">
        <f>R93</f>
        <v>0</v>
      </c>
      <c r="S91" s="54">
        <f t="shared" si="95"/>
        <v>0</v>
      </c>
      <c r="T91" s="55">
        <f>T93</f>
        <v>0</v>
      </c>
      <c r="U91" s="54">
        <f t="shared" si="96"/>
        <v>0</v>
      </c>
      <c r="V91" s="52">
        <f t="shared" si="100"/>
        <v>0</v>
      </c>
      <c r="W91" s="52">
        <f>W93</f>
        <v>0</v>
      </c>
      <c r="X91" s="52">
        <f t="shared" si="97"/>
        <v>0</v>
      </c>
      <c r="Y91" s="52">
        <f>Y93</f>
        <v>0</v>
      </c>
      <c r="Z91" s="54">
        <f>X91+Y91</f>
        <v>0</v>
      </c>
      <c r="AA91" s="52">
        <f>AA93</f>
        <v>0</v>
      </c>
      <c r="AB91" s="54">
        <f t="shared" si="98"/>
        <v>0</v>
      </c>
      <c r="AC91" s="55">
        <f>AC93</f>
        <v>0</v>
      </c>
      <c r="AD91" s="54">
        <f t="shared" si="99"/>
        <v>0</v>
      </c>
      <c r="AE91" s="31"/>
      <c r="AG91" s="5"/>
    </row>
    <row r="92" spans="1:33" x14ac:dyDescent="0.35">
      <c r="A92" s="33"/>
      <c r="B92" s="83" t="s">
        <v>5</v>
      </c>
      <c r="C92" s="85"/>
      <c r="D92" s="52"/>
      <c r="E92" s="52"/>
      <c r="F92" s="52"/>
      <c r="G92" s="52"/>
      <c r="H92" s="54"/>
      <c r="I92" s="52"/>
      <c r="J92" s="54"/>
      <c r="K92" s="55"/>
      <c r="L92" s="54"/>
      <c r="M92" s="52"/>
      <c r="N92" s="52"/>
      <c r="O92" s="52"/>
      <c r="P92" s="52"/>
      <c r="Q92" s="54"/>
      <c r="R92" s="52"/>
      <c r="S92" s="54"/>
      <c r="T92" s="55"/>
      <c r="U92" s="54"/>
      <c r="V92" s="52"/>
      <c r="W92" s="52"/>
      <c r="X92" s="52"/>
      <c r="Y92" s="52"/>
      <c r="Z92" s="54"/>
      <c r="AA92" s="52"/>
      <c r="AB92" s="54"/>
      <c r="AC92" s="55"/>
      <c r="AD92" s="54"/>
      <c r="AE92" s="24"/>
      <c r="AG92" s="5"/>
    </row>
    <row r="93" spans="1:33" ht="36" x14ac:dyDescent="0.35">
      <c r="A93" s="33"/>
      <c r="B93" s="83" t="s">
        <v>20</v>
      </c>
      <c r="C93" s="85"/>
      <c r="D93" s="52">
        <v>563357.19999999995</v>
      </c>
      <c r="E93" s="52"/>
      <c r="F93" s="52">
        <f t="shared" si="92"/>
        <v>563357.19999999995</v>
      </c>
      <c r="G93" s="52"/>
      <c r="H93" s="54">
        <f t="shared" ref="H93:H94" si="101">F93+G93</f>
        <v>563357.19999999995</v>
      </c>
      <c r="I93" s="52"/>
      <c r="J93" s="54">
        <f>H93+I93</f>
        <v>563357.19999999995</v>
      </c>
      <c r="K93" s="55"/>
      <c r="L93" s="54">
        <f>J93+K93</f>
        <v>563357.19999999995</v>
      </c>
      <c r="M93" s="52">
        <v>0</v>
      </c>
      <c r="N93" s="52"/>
      <c r="O93" s="52">
        <f t="shared" si="94"/>
        <v>0</v>
      </c>
      <c r="P93" s="52"/>
      <c r="Q93" s="54">
        <f>O93+P93</f>
        <v>0</v>
      </c>
      <c r="R93" s="52"/>
      <c r="S93" s="54">
        <f t="shared" ref="S93:S94" si="102">Q93+R93</f>
        <v>0</v>
      </c>
      <c r="T93" s="55"/>
      <c r="U93" s="54">
        <f t="shared" ref="U93:U94" si="103">S93+T93</f>
        <v>0</v>
      </c>
      <c r="V93" s="52">
        <v>0</v>
      </c>
      <c r="W93" s="52"/>
      <c r="X93" s="52">
        <f t="shared" si="97"/>
        <v>0</v>
      </c>
      <c r="Y93" s="52"/>
      <c r="Z93" s="54">
        <f>X93+Y93</f>
        <v>0</v>
      </c>
      <c r="AA93" s="52"/>
      <c r="AB93" s="54">
        <f t="shared" ref="AB93:AB94" si="104">Z93+AA93</f>
        <v>0</v>
      </c>
      <c r="AC93" s="55"/>
      <c r="AD93" s="54">
        <f t="shared" ref="AD93:AD94" si="105">AB93+AC93</f>
        <v>0</v>
      </c>
      <c r="AE93" s="24" t="s">
        <v>175</v>
      </c>
      <c r="AG93" s="5"/>
    </row>
    <row r="94" spans="1:33" ht="54" x14ac:dyDescent="0.35">
      <c r="A94" s="33" t="s">
        <v>158</v>
      </c>
      <c r="B94" s="83" t="s">
        <v>35</v>
      </c>
      <c r="C94" s="85" t="s">
        <v>31</v>
      </c>
      <c r="D94" s="52">
        <f>D96</f>
        <v>560668.30000000005</v>
      </c>
      <c r="E94" s="52">
        <f>E96</f>
        <v>0</v>
      </c>
      <c r="F94" s="52">
        <f t="shared" si="92"/>
        <v>560668.30000000005</v>
      </c>
      <c r="G94" s="52">
        <f>G96</f>
        <v>0</v>
      </c>
      <c r="H94" s="54">
        <f t="shared" si="101"/>
        <v>560668.30000000005</v>
      </c>
      <c r="I94" s="52">
        <f>I96</f>
        <v>0</v>
      </c>
      <c r="J94" s="54">
        <f>H94+I94</f>
        <v>560668.30000000005</v>
      </c>
      <c r="K94" s="55">
        <f>K96</f>
        <v>0</v>
      </c>
      <c r="L94" s="54">
        <f>J94+K94</f>
        <v>560668.30000000005</v>
      </c>
      <c r="M94" s="52">
        <f t="shared" ref="M94:V94" si="106">M96</f>
        <v>0</v>
      </c>
      <c r="N94" s="52">
        <f>N96</f>
        <v>0</v>
      </c>
      <c r="O94" s="52">
        <f t="shared" si="94"/>
        <v>0</v>
      </c>
      <c r="P94" s="52">
        <f>P96</f>
        <v>0</v>
      </c>
      <c r="Q94" s="54">
        <f>O94+P94</f>
        <v>0</v>
      </c>
      <c r="R94" s="52">
        <f>R96</f>
        <v>0</v>
      </c>
      <c r="S94" s="54">
        <f t="shared" si="102"/>
        <v>0</v>
      </c>
      <c r="T94" s="55">
        <f>T96</f>
        <v>0</v>
      </c>
      <c r="U94" s="54">
        <f t="shared" si="103"/>
        <v>0</v>
      </c>
      <c r="V94" s="52">
        <f t="shared" si="106"/>
        <v>0</v>
      </c>
      <c r="W94" s="52">
        <f>W96</f>
        <v>0</v>
      </c>
      <c r="X94" s="52">
        <f t="shared" si="97"/>
        <v>0</v>
      </c>
      <c r="Y94" s="52">
        <f>Y96</f>
        <v>0</v>
      </c>
      <c r="Z94" s="54">
        <f>X94+Y94</f>
        <v>0</v>
      </c>
      <c r="AA94" s="52">
        <f>AA96</f>
        <v>0</v>
      </c>
      <c r="AB94" s="54">
        <f t="shared" si="104"/>
        <v>0</v>
      </c>
      <c r="AC94" s="55">
        <f>AC96</f>
        <v>0</v>
      </c>
      <c r="AD94" s="54">
        <f t="shared" si="105"/>
        <v>0</v>
      </c>
      <c r="AE94" s="24"/>
      <c r="AG94" s="5"/>
    </row>
    <row r="95" spans="1:33" x14ac:dyDescent="0.35">
      <c r="A95" s="33"/>
      <c r="B95" s="83" t="s">
        <v>5</v>
      </c>
      <c r="C95" s="85"/>
      <c r="D95" s="52"/>
      <c r="E95" s="52"/>
      <c r="F95" s="52"/>
      <c r="G95" s="52"/>
      <c r="H95" s="54"/>
      <c r="I95" s="52"/>
      <c r="J95" s="54"/>
      <c r="K95" s="55"/>
      <c r="L95" s="54"/>
      <c r="M95" s="52"/>
      <c r="N95" s="52"/>
      <c r="O95" s="52"/>
      <c r="P95" s="52"/>
      <c r="Q95" s="54"/>
      <c r="R95" s="52"/>
      <c r="S95" s="54"/>
      <c r="T95" s="55"/>
      <c r="U95" s="54"/>
      <c r="V95" s="52"/>
      <c r="W95" s="52"/>
      <c r="X95" s="52"/>
      <c r="Y95" s="52"/>
      <c r="Z95" s="54"/>
      <c r="AA95" s="52"/>
      <c r="AB95" s="54"/>
      <c r="AC95" s="55"/>
      <c r="AD95" s="54"/>
      <c r="AE95" s="24"/>
      <c r="AG95" s="5"/>
    </row>
    <row r="96" spans="1:33" ht="36" x14ac:dyDescent="0.35">
      <c r="A96" s="33"/>
      <c r="B96" s="83" t="s">
        <v>20</v>
      </c>
      <c r="C96" s="85"/>
      <c r="D96" s="52">
        <v>560668.30000000005</v>
      </c>
      <c r="E96" s="52"/>
      <c r="F96" s="52">
        <f t="shared" si="92"/>
        <v>560668.30000000005</v>
      </c>
      <c r="G96" s="52"/>
      <c r="H96" s="54">
        <f t="shared" ref="H96:H97" si="107">F96+G96</f>
        <v>560668.30000000005</v>
      </c>
      <c r="I96" s="52"/>
      <c r="J96" s="54">
        <f>H96+I96</f>
        <v>560668.30000000005</v>
      </c>
      <c r="K96" s="55"/>
      <c r="L96" s="54">
        <f>J96+K96</f>
        <v>560668.30000000005</v>
      </c>
      <c r="M96" s="52">
        <v>0</v>
      </c>
      <c r="N96" s="52"/>
      <c r="O96" s="52">
        <f t="shared" si="94"/>
        <v>0</v>
      </c>
      <c r="P96" s="52"/>
      <c r="Q96" s="54">
        <f>O96+P96</f>
        <v>0</v>
      </c>
      <c r="R96" s="52"/>
      <c r="S96" s="54">
        <f t="shared" ref="S96:S97" si="108">Q96+R96</f>
        <v>0</v>
      </c>
      <c r="T96" s="55"/>
      <c r="U96" s="54">
        <f t="shared" ref="U96:U97" si="109">S96+T96</f>
        <v>0</v>
      </c>
      <c r="V96" s="52">
        <v>0</v>
      </c>
      <c r="W96" s="52"/>
      <c r="X96" s="52">
        <f t="shared" si="97"/>
        <v>0</v>
      </c>
      <c r="Y96" s="52"/>
      <c r="Z96" s="54">
        <f>X96+Y96</f>
        <v>0</v>
      </c>
      <c r="AA96" s="52"/>
      <c r="AB96" s="54">
        <f t="shared" ref="AB96:AB97" si="110">Z96+AA96</f>
        <v>0</v>
      </c>
      <c r="AC96" s="55"/>
      <c r="AD96" s="54">
        <f t="shared" ref="AD96:AD97" si="111">AB96+AC96</f>
        <v>0</v>
      </c>
      <c r="AE96" s="24" t="s">
        <v>175</v>
      </c>
      <c r="AG96" s="5"/>
    </row>
    <row r="97" spans="1:34" ht="72" x14ac:dyDescent="0.35">
      <c r="A97" s="33" t="s">
        <v>180</v>
      </c>
      <c r="B97" s="83" t="s">
        <v>36</v>
      </c>
      <c r="C97" s="85" t="s">
        <v>31</v>
      </c>
      <c r="D97" s="52">
        <f>D99</f>
        <v>290159</v>
      </c>
      <c r="E97" s="52">
        <f>E99</f>
        <v>0</v>
      </c>
      <c r="F97" s="52">
        <f t="shared" si="92"/>
        <v>290159</v>
      </c>
      <c r="G97" s="52">
        <f>G99</f>
        <v>0</v>
      </c>
      <c r="H97" s="54">
        <f t="shared" si="107"/>
        <v>290159</v>
      </c>
      <c r="I97" s="52">
        <f>I99</f>
        <v>0</v>
      </c>
      <c r="J97" s="54">
        <f>H97+I97</f>
        <v>290159</v>
      </c>
      <c r="K97" s="55">
        <f>K99</f>
        <v>0</v>
      </c>
      <c r="L97" s="54">
        <f>J97+K97</f>
        <v>290159</v>
      </c>
      <c r="M97" s="52">
        <f t="shared" ref="M97:V97" si="112">M99</f>
        <v>346343.1</v>
      </c>
      <c r="N97" s="52">
        <f>N99</f>
        <v>0</v>
      </c>
      <c r="O97" s="52">
        <f t="shared" si="94"/>
        <v>346343.1</v>
      </c>
      <c r="P97" s="52">
        <f>P99</f>
        <v>0</v>
      </c>
      <c r="Q97" s="54">
        <f>O97+P97</f>
        <v>346343.1</v>
      </c>
      <c r="R97" s="52">
        <f>R99</f>
        <v>0</v>
      </c>
      <c r="S97" s="54">
        <f t="shared" si="108"/>
        <v>346343.1</v>
      </c>
      <c r="T97" s="55">
        <f>T99</f>
        <v>0</v>
      </c>
      <c r="U97" s="54">
        <f t="shared" si="109"/>
        <v>346343.1</v>
      </c>
      <c r="V97" s="52">
        <f t="shared" si="112"/>
        <v>0</v>
      </c>
      <c r="W97" s="52">
        <f>W99</f>
        <v>0</v>
      </c>
      <c r="X97" s="52">
        <f t="shared" si="97"/>
        <v>0</v>
      </c>
      <c r="Y97" s="52">
        <f>Y99</f>
        <v>0</v>
      </c>
      <c r="Z97" s="54">
        <f>X97+Y97</f>
        <v>0</v>
      </c>
      <c r="AA97" s="52">
        <f>AA99</f>
        <v>0</v>
      </c>
      <c r="AB97" s="54">
        <f t="shared" si="110"/>
        <v>0</v>
      </c>
      <c r="AC97" s="55">
        <f>AC99</f>
        <v>0</v>
      </c>
      <c r="AD97" s="54">
        <f t="shared" si="111"/>
        <v>0</v>
      </c>
      <c r="AE97" s="24"/>
      <c r="AG97" s="5"/>
    </row>
    <row r="98" spans="1:34" x14ac:dyDescent="0.35">
      <c r="A98" s="33"/>
      <c r="B98" s="83" t="s">
        <v>5</v>
      </c>
      <c r="C98" s="85"/>
      <c r="D98" s="52"/>
      <c r="E98" s="52"/>
      <c r="F98" s="52"/>
      <c r="G98" s="52"/>
      <c r="H98" s="54"/>
      <c r="I98" s="52"/>
      <c r="J98" s="54"/>
      <c r="K98" s="55"/>
      <c r="L98" s="54"/>
      <c r="M98" s="52"/>
      <c r="N98" s="52"/>
      <c r="O98" s="52"/>
      <c r="P98" s="52"/>
      <c r="Q98" s="54"/>
      <c r="R98" s="52"/>
      <c r="S98" s="54"/>
      <c r="T98" s="55"/>
      <c r="U98" s="54"/>
      <c r="V98" s="52"/>
      <c r="W98" s="52"/>
      <c r="X98" s="52"/>
      <c r="Y98" s="52"/>
      <c r="Z98" s="54"/>
      <c r="AA98" s="52"/>
      <c r="AB98" s="54"/>
      <c r="AC98" s="55"/>
      <c r="AD98" s="54"/>
      <c r="AE98" s="24"/>
      <c r="AG98" s="5"/>
    </row>
    <row r="99" spans="1:34" ht="36" x14ac:dyDescent="0.35">
      <c r="A99" s="33"/>
      <c r="B99" s="83" t="s">
        <v>20</v>
      </c>
      <c r="C99" s="85"/>
      <c r="D99" s="52">
        <v>290159</v>
      </c>
      <c r="E99" s="52"/>
      <c r="F99" s="52">
        <f t="shared" si="92"/>
        <v>290159</v>
      </c>
      <c r="G99" s="52"/>
      <c r="H99" s="54">
        <f t="shared" ref="H99:H106" si="113">F99+G99</f>
        <v>290159</v>
      </c>
      <c r="I99" s="52"/>
      <c r="J99" s="54">
        <f t="shared" ref="J99:J106" si="114">H99+I99</f>
        <v>290159</v>
      </c>
      <c r="K99" s="55"/>
      <c r="L99" s="54">
        <f t="shared" ref="L99:L106" si="115">J99+K99</f>
        <v>290159</v>
      </c>
      <c r="M99" s="52">
        <v>346343.1</v>
      </c>
      <c r="N99" s="52"/>
      <c r="O99" s="52">
        <f t="shared" si="94"/>
        <v>346343.1</v>
      </c>
      <c r="P99" s="52"/>
      <c r="Q99" s="54">
        <f t="shared" ref="Q99:Q106" si="116">O99+P99</f>
        <v>346343.1</v>
      </c>
      <c r="R99" s="52"/>
      <c r="S99" s="54">
        <f t="shared" ref="S99:S106" si="117">Q99+R99</f>
        <v>346343.1</v>
      </c>
      <c r="T99" s="55"/>
      <c r="U99" s="54">
        <f t="shared" ref="U99:U106" si="118">S99+T99</f>
        <v>346343.1</v>
      </c>
      <c r="V99" s="52">
        <v>0</v>
      </c>
      <c r="W99" s="52"/>
      <c r="X99" s="52">
        <f t="shared" si="97"/>
        <v>0</v>
      </c>
      <c r="Y99" s="52"/>
      <c r="Z99" s="54">
        <f t="shared" ref="Z99:Z106" si="119">X99+Y99</f>
        <v>0</v>
      </c>
      <c r="AA99" s="52"/>
      <c r="AB99" s="54">
        <f t="shared" ref="AB99:AB106" si="120">Z99+AA99</f>
        <v>0</v>
      </c>
      <c r="AC99" s="55"/>
      <c r="AD99" s="54">
        <f t="shared" ref="AD99:AD106" si="121">AB99+AC99</f>
        <v>0</v>
      </c>
      <c r="AE99" s="24" t="s">
        <v>175</v>
      </c>
      <c r="AG99" s="5"/>
    </row>
    <row r="100" spans="1:34" ht="54" x14ac:dyDescent="0.35">
      <c r="A100" s="33" t="s">
        <v>181</v>
      </c>
      <c r="B100" s="83" t="s">
        <v>247</v>
      </c>
      <c r="C100" s="85" t="s">
        <v>31</v>
      </c>
      <c r="D100" s="52"/>
      <c r="E100" s="52"/>
      <c r="F100" s="52"/>
      <c r="G100" s="52">
        <v>2092.9110000000001</v>
      </c>
      <c r="H100" s="54">
        <f t="shared" si="113"/>
        <v>2092.9110000000001</v>
      </c>
      <c r="I100" s="52"/>
      <c r="J100" s="54">
        <f t="shared" si="114"/>
        <v>2092.9110000000001</v>
      </c>
      <c r="K100" s="55"/>
      <c r="L100" s="54">
        <f t="shared" si="115"/>
        <v>2092.9110000000001</v>
      </c>
      <c r="M100" s="52"/>
      <c r="N100" s="52"/>
      <c r="O100" s="52"/>
      <c r="P100" s="52"/>
      <c r="Q100" s="54">
        <f t="shared" si="116"/>
        <v>0</v>
      </c>
      <c r="R100" s="52"/>
      <c r="S100" s="54">
        <f t="shared" si="117"/>
        <v>0</v>
      </c>
      <c r="T100" s="55"/>
      <c r="U100" s="54">
        <f t="shared" si="118"/>
        <v>0</v>
      </c>
      <c r="V100" s="52"/>
      <c r="W100" s="52"/>
      <c r="X100" s="52"/>
      <c r="Y100" s="52"/>
      <c r="Z100" s="54">
        <f t="shared" si="119"/>
        <v>0</v>
      </c>
      <c r="AA100" s="52"/>
      <c r="AB100" s="54">
        <f t="shared" si="120"/>
        <v>0</v>
      </c>
      <c r="AC100" s="55"/>
      <c r="AD100" s="54">
        <f t="shared" si="121"/>
        <v>0</v>
      </c>
      <c r="AE100" s="31">
        <v>1710141220</v>
      </c>
      <c r="AG100" s="5"/>
    </row>
    <row r="101" spans="1:34" x14ac:dyDescent="0.35">
      <c r="A101" s="33"/>
      <c r="B101" s="83" t="s">
        <v>18</v>
      </c>
      <c r="C101" s="83"/>
      <c r="D101" s="47">
        <f>D102+D103+D104</f>
        <v>424158.60000000003</v>
      </c>
      <c r="E101" s="47">
        <f>E102+E103+E104</f>
        <v>0</v>
      </c>
      <c r="F101" s="47">
        <f t="shared" si="92"/>
        <v>424158.60000000003</v>
      </c>
      <c r="G101" s="47">
        <f>G102+G103+G104+G105</f>
        <v>86590.12000000001</v>
      </c>
      <c r="H101" s="47">
        <f t="shared" si="113"/>
        <v>510748.72000000003</v>
      </c>
      <c r="I101" s="52">
        <f>I102+I103+I104+I105</f>
        <v>0</v>
      </c>
      <c r="J101" s="47">
        <f t="shared" si="114"/>
        <v>510748.72000000003</v>
      </c>
      <c r="K101" s="55">
        <f>K102+K103+K104+K105</f>
        <v>0</v>
      </c>
      <c r="L101" s="54">
        <f t="shared" si="115"/>
        <v>510748.72000000003</v>
      </c>
      <c r="M101" s="47">
        <f t="shared" ref="M101:V101" si="122">M102+M103+M104</f>
        <v>106350.39999999999</v>
      </c>
      <c r="N101" s="47">
        <f>N102+N103+N104</f>
        <v>0</v>
      </c>
      <c r="O101" s="47">
        <f t="shared" si="94"/>
        <v>106350.39999999999</v>
      </c>
      <c r="P101" s="47">
        <f>P102+P103+P104+P105</f>
        <v>4275.1469999999999</v>
      </c>
      <c r="Q101" s="47">
        <f t="shared" si="116"/>
        <v>110625.54699999999</v>
      </c>
      <c r="R101" s="52">
        <f>R102+R103+R104+R105</f>
        <v>0</v>
      </c>
      <c r="S101" s="47">
        <f t="shared" si="117"/>
        <v>110625.54699999999</v>
      </c>
      <c r="T101" s="55">
        <f>T102+T103+T104+T105</f>
        <v>0</v>
      </c>
      <c r="U101" s="54">
        <f t="shared" si="118"/>
        <v>110625.54699999999</v>
      </c>
      <c r="V101" s="47">
        <f t="shared" si="122"/>
        <v>0</v>
      </c>
      <c r="W101" s="47">
        <f>W102+W103+W104</f>
        <v>0</v>
      </c>
      <c r="X101" s="47">
        <f t="shared" si="97"/>
        <v>0</v>
      </c>
      <c r="Y101" s="47">
        <f>Y102+Y103+Y104+Y105</f>
        <v>0</v>
      </c>
      <c r="Z101" s="47">
        <f t="shared" si="119"/>
        <v>0</v>
      </c>
      <c r="AA101" s="52">
        <f>AA102+AA103+AA104+AA105</f>
        <v>0</v>
      </c>
      <c r="AB101" s="47">
        <f t="shared" si="120"/>
        <v>0</v>
      </c>
      <c r="AC101" s="55">
        <f>AC102+AC103+AC104+AC105</f>
        <v>0</v>
      </c>
      <c r="AD101" s="54">
        <f t="shared" si="121"/>
        <v>0</v>
      </c>
      <c r="AE101" s="26"/>
      <c r="AF101" s="19"/>
      <c r="AG101" s="12"/>
      <c r="AH101" s="13"/>
    </row>
    <row r="102" spans="1:34" ht="54" x14ac:dyDescent="0.35">
      <c r="A102" s="33" t="s">
        <v>182</v>
      </c>
      <c r="B102" s="83" t="s">
        <v>46</v>
      </c>
      <c r="C102" s="85" t="s">
        <v>31</v>
      </c>
      <c r="D102" s="50">
        <v>21444.400000000001</v>
      </c>
      <c r="E102" s="50"/>
      <c r="F102" s="50">
        <f t="shared" si="92"/>
        <v>21444.400000000001</v>
      </c>
      <c r="G102" s="50"/>
      <c r="H102" s="53">
        <f t="shared" si="113"/>
        <v>21444.400000000001</v>
      </c>
      <c r="I102" s="50"/>
      <c r="J102" s="53">
        <f t="shared" si="114"/>
        <v>21444.400000000001</v>
      </c>
      <c r="K102" s="51"/>
      <c r="L102" s="53">
        <f t="shared" si="115"/>
        <v>21444.400000000001</v>
      </c>
      <c r="M102" s="50">
        <v>66350.399999999994</v>
      </c>
      <c r="N102" s="50"/>
      <c r="O102" s="50">
        <f t="shared" si="94"/>
        <v>66350.399999999994</v>
      </c>
      <c r="P102" s="50"/>
      <c r="Q102" s="53">
        <f t="shared" si="116"/>
        <v>66350.399999999994</v>
      </c>
      <c r="R102" s="50"/>
      <c r="S102" s="53">
        <f t="shared" si="117"/>
        <v>66350.399999999994</v>
      </c>
      <c r="T102" s="51"/>
      <c r="U102" s="53">
        <f t="shared" si="118"/>
        <v>66350.399999999994</v>
      </c>
      <c r="V102" s="50">
        <v>0</v>
      </c>
      <c r="W102" s="50"/>
      <c r="X102" s="52">
        <f t="shared" si="97"/>
        <v>0</v>
      </c>
      <c r="Y102" s="50"/>
      <c r="Z102" s="54">
        <f t="shared" si="119"/>
        <v>0</v>
      </c>
      <c r="AA102" s="50"/>
      <c r="AB102" s="54">
        <f t="shared" si="120"/>
        <v>0</v>
      </c>
      <c r="AC102" s="51"/>
      <c r="AD102" s="54">
        <f t="shared" si="121"/>
        <v>0</v>
      </c>
      <c r="AE102" s="24" t="s">
        <v>56</v>
      </c>
      <c r="AG102" s="5"/>
    </row>
    <row r="103" spans="1:34" ht="54" x14ac:dyDescent="0.35">
      <c r="A103" s="33" t="s">
        <v>183</v>
      </c>
      <c r="B103" s="82" t="s">
        <v>57</v>
      </c>
      <c r="C103" s="85" t="s">
        <v>58</v>
      </c>
      <c r="D103" s="50">
        <v>375837.5</v>
      </c>
      <c r="E103" s="50"/>
      <c r="F103" s="50">
        <f t="shared" si="92"/>
        <v>375837.5</v>
      </c>
      <c r="G103" s="50">
        <f>957.653+71972.467</f>
        <v>72930.12000000001</v>
      </c>
      <c r="H103" s="53">
        <f t="shared" si="113"/>
        <v>448767.62</v>
      </c>
      <c r="I103" s="50"/>
      <c r="J103" s="53">
        <f t="shared" si="114"/>
        <v>448767.62</v>
      </c>
      <c r="K103" s="51"/>
      <c r="L103" s="53">
        <f t="shared" si="115"/>
        <v>448767.62</v>
      </c>
      <c r="M103" s="50">
        <v>40000</v>
      </c>
      <c r="N103" s="50"/>
      <c r="O103" s="50">
        <f t="shared" si="94"/>
        <v>40000</v>
      </c>
      <c r="P103" s="50"/>
      <c r="Q103" s="53">
        <f t="shared" si="116"/>
        <v>40000</v>
      </c>
      <c r="R103" s="50"/>
      <c r="S103" s="53">
        <f t="shared" si="117"/>
        <v>40000</v>
      </c>
      <c r="T103" s="51"/>
      <c r="U103" s="53">
        <f t="shared" si="118"/>
        <v>40000</v>
      </c>
      <c r="V103" s="50">
        <v>0</v>
      </c>
      <c r="W103" s="50"/>
      <c r="X103" s="52">
        <f t="shared" si="97"/>
        <v>0</v>
      </c>
      <c r="Y103" s="50"/>
      <c r="Z103" s="54">
        <f t="shared" si="119"/>
        <v>0</v>
      </c>
      <c r="AA103" s="50"/>
      <c r="AB103" s="54">
        <f t="shared" si="120"/>
        <v>0</v>
      </c>
      <c r="AC103" s="51"/>
      <c r="AD103" s="54">
        <f t="shared" si="121"/>
        <v>0</v>
      </c>
      <c r="AE103" s="24" t="s">
        <v>74</v>
      </c>
      <c r="AG103" s="5"/>
    </row>
    <row r="104" spans="1:34" ht="54" x14ac:dyDescent="0.35">
      <c r="A104" s="33" t="s">
        <v>184</v>
      </c>
      <c r="B104" s="86" t="s">
        <v>59</v>
      </c>
      <c r="C104" s="83" t="s">
        <v>31</v>
      </c>
      <c r="D104" s="50">
        <v>26876.7</v>
      </c>
      <c r="E104" s="50"/>
      <c r="F104" s="50">
        <f t="shared" si="92"/>
        <v>26876.7</v>
      </c>
      <c r="G104" s="50"/>
      <c r="H104" s="53">
        <f t="shared" si="113"/>
        <v>26876.7</v>
      </c>
      <c r="I104" s="50"/>
      <c r="J104" s="53">
        <f t="shared" si="114"/>
        <v>26876.7</v>
      </c>
      <c r="K104" s="51"/>
      <c r="L104" s="53">
        <f t="shared" si="115"/>
        <v>26876.7</v>
      </c>
      <c r="M104" s="50">
        <v>0</v>
      </c>
      <c r="N104" s="50"/>
      <c r="O104" s="50">
        <f t="shared" si="94"/>
        <v>0</v>
      </c>
      <c r="P104" s="50">
        <v>4275.1469999999999</v>
      </c>
      <c r="Q104" s="53">
        <f t="shared" si="116"/>
        <v>4275.1469999999999</v>
      </c>
      <c r="R104" s="50"/>
      <c r="S104" s="53">
        <f t="shared" si="117"/>
        <v>4275.1469999999999</v>
      </c>
      <c r="T104" s="51"/>
      <c r="U104" s="53">
        <f t="shared" si="118"/>
        <v>4275.1469999999999</v>
      </c>
      <c r="V104" s="52">
        <v>0</v>
      </c>
      <c r="W104" s="50"/>
      <c r="X104" s="52">
        <f t="shared" si="97"/>
        <v>0</v>
      </c>
      <c r="Y104" s="50"/>
      <c r="Z104" s="54">
        <f t="shared" si="119"/>
        <v>0</v>
      </c>
      <c r="AA104" s="50"/>
      <c r="AB104" s="54">
        <f t="shared" si="120"/>
        <v>0</v>
      </c>
      <c r="AC104" s="51"/>
      <c r="AD104" s="54">
        <f t="shared" si="121"/>
        <v>0</v>
      </c>
      <c r="AE104" s="24" t="s">
        <v>75</v>
      </c>
      <c r="AG104" s="5"/>
    </row>
    <row r="105" spans="1:34" ht="54" x14ac:dyDescent="0.35">
      <c r="A105" s="33" t="s">
        <v>185</v>
      </c>
      <c r="B105" s="86" t="s">
        <v>237</v>
      </c>
      <c r="C105" s="83" t="s">
        <v>58</v>
      </c>
      <c r="D105" s="50"/>
      <c r="E105" s="50"/>
      <c r="F105" s="50"/>
      <c r="G105" s="50">
        <v>13660</v>
      </c>
      <c r="H105" s="53">
        <f t="shared" si="113"/>
        <v>13660</v>
      </c>
      <c r="I105" s="50"/>
      <c r="J105" s="53">
        <f t="shared" si="114"/>
        <v>13660</v>
      </c>
      <c r="K105" s="51"/>
      <c r="L105" s="53">
        <f t="shared" si="115"/>
        <v>13660</v>
      </c>
      <c r="M105" s="50"/>
      <c r="N105" s="50"/>
      <c r="O105" s="50"/>
      <c r="P105" s="50"/>
      <c r="Q105" s="53">
        <f t="shared" si="116"/>
        <v>0</v>
      </c>
      <c r="R105" s="50"/>
      <c r="S105" s="53">
        <f t="shared" si="117"/>
        <v>0</v>
      </c>
      <c r="T105" s="51"/>
      <c r="U105" s="53">
        <f t="shared" si="118"/>
        <v>0</v>
      </c>
      <c r="V105" s="52"/>
      <c r="W105" s="50"/>
      <c r="X105" s="52"/>
      <c r="Y105" s="50"/>
      <c r="Z105" s="54">
        <f t="shared" si="119"/>
        <v>0</v>
      </c>
      <c r="AA105" s="50"/>
      <c r="AB105" s="54">
        <f t="shared" si="120"/>
        <v>0</v>
      </c>
      <c r="AC105" s="51"/>
      <c r="AD105" s="54">
        <f t="shared" si="121"/>
        <v>0</v>
      </c>
      <c r="AE105" s="31">
        <v>2010243460</v>
      </c>
      <c r="AG105" s="5"/>
    </row>
    <row r="106" spans="1:34" x14ac:dyDescent="0.35">
      <c r="A106" s="33"/>
      <c r="B106" s="83" t="s">
        <v>4</v>
      </c>
      <c r="C106" s="83"/>
      <c r="D106" s="47">
        <f>D110+D111+D112+D113+D114+D118+D122+D126+D130+D134+D138+D142+D146+D150</f>
        <v>250040.2</v>
      </c>
      <c r="E106" s="47">
        <f>E110+E111+E112+E113+E114+E118+E122+E126+E130+E134+E138+E142+E146+E150</f>
        <v>0</v>
      </c>
      <c r="F106" s="47">
        <f t="shared" si="92"/>
        <v>250040.2</v>
      </c>
      <c r="G106" s="47">
        <f>G110+G111+G112+G113+G114+G118+G122+G126+G130+G134+G138+G142+G146+G150+G154+G155</f>
        <v>51009.46</v>
      </c>
      <c r="H106" s="47">
        <f t="shared" si="113"/>
        <v>301049.66000000003</v>
      </c>
      <c r="I106" s="52">
        <f>I110+I111+I112+I113+I114+I118+I122+I126+I130+I134+I138+I142+I146+I150+I154+I155</f>
        <v>0</v>
      </c>
      <c r="J106" s="47">
        <f t="shared" si="114"/>
        <v>301049.66000000003</v>
      </c>
      <c r="K106" s="55">
        <f>K110+K111+K112+K113+K114+K118+K122+K126+K130+K134+K138+K142+K146+K150+K154+K155</f>
        <v>0</v>
      </c>
      <c r="L106" s="54">
        <f t="shared" si="115"/>
        <v>301049.66000000003</v>
      </c>
      <c r="M106" s="47">
        <f t="shared" ref="M106:V106" si="123">M110+M111+M112+M113+M114+M118+M122+M126+M130+M134+M138+M142+M146+M150</f>
        <v>919502.1</v>
      </c>
      <c r="N106" s="47">
        <f>N110+N111+N112+N113+N114+N118+N122+N126+N130+N134+N138+N142+N146+N150</f>
        <v>-5289.8</v>
      </c>
      <c r="O106" s="47">
        <f t="shared" si="94"/>
        <v>914212.29999999993</v>
      </c>
      <c r="P106" s="47">
        <f>P110+P111+P112+P113+P114+P118+P122+P126+P130+P134+P138+P142+P146+P150+P154+P155</f>
        <v>0</v>
      </c>
      <c r="Q106" s="47">
        <f t="shared" si="116"/>
        <v>914212.29999999993</v>
      </c>
      <c r="R106" s="52">
        <f>R110+R111+R112+R113+R114+R118+R122+R126+R130+R134+R138+R142+R146+R150+R154+R155</f>
        <v>0</v>
      </c>
      <c r="S106" s="47">
        <f t="shared" si="117"/>
        <v>914212.29999999993</v>
      </c>
      <c r="T106" s="55">
        <f>T110+T111+T112+T113+T114+T118+T122+T126+T130+T134+T138+T142+T146+T150+T154+T155</f>
        <v>0</v>
      </c>
      <c r="U106" s="54">
        <f t="shared" si="118"/>
        <v>914212.29999999993</v>
      </c>
      <c r="V106" s="47">
        <f t="shared" si="123"/>
        <v>1204454.1000000003</v>
      </c>
      <c r="W106" s="47">
        <f>W110+W111+W112+W113+W114+W118+W122+W126+W130+W134+W138+W142+W146+W150</f>
        <v>0</v>
      </c>
      <c r="X106" s="47">
        <f t="shared" si="97"/>
        <v>1204454.1000000003</v>
      </c>
      <c r="Y106" s="47">
        <f>Y110+Y111+Y112+Y113+Y114+Y118+Y122+Y126+Y130+Y134+Y138+Y142+Y146+Y150+Y154+Y155</f>
        <v>0</v>
      </c>
      <c r="Z106" s="47">
        <f t="shared" si="119"/>
        <v>1204454.1000000003</v>
      </c>
      <c r="AA106" s="52">
        <f>AA110+AA111+AA112+AA113+AA114+AA118+AA122+AA126+AA130+AA134+AA138+AA142+AA146+AA150+AA154+AA155</f>
        <v>0</v>
      </c>
      <c r="AB106" s="47">
        <f t="shared" si="120"/>
        <v>1204454.1000000003</v>
      </c>
      <c r="AC106" s="55">
        <f>AC110+AC111+AC112+AC113+AC114+AC118+AC122+AC126+AC130+AC134+AC138+AC142+AC146+AC150+AC154+AC155</f>
        <v>0</v>
      </c>
      <c r="AD106" s="54">
        <f t="shared" si="121"/>
        <v>1204454.1000000003</v>
      </c>
      <c r="AE106" s="26"/>
      <c r="AF106" s="19"/>
      <c r="AG106" s="12"/>
      <c r="AH106" s="13"/>
    </row>
    <row r="107" spans="1:34" x14ac:dyDescent="0.35">
      <c r="A107" s="33"/>
      <c r="B107" s="82" t="s">
        <v>5</v>
      </c>
      <c r="C107" s="83"/>
      <c r="D107" s="46"/>
      <c r="E107" s="46"/>
      <c r="F107" s="46"/>
      <c r="G107" s="46"/>
      <c r="H107" s="46"/>
      <c r="I107" s="50"/>
      <c r="J107" s="46"/>
      <c r="K107" s="51"/>
      <c r="L107" s="53"/>
      <c r="M107" s="46"/>
      <c r="N107" s="46"/>
      <c r="O107" s="46"/>
      <c r="P107" s="46"/>
      <c r="Q107" s="46"/>
      <c r="R107" s="50"/>
      <c r="S107" s="46"/>
      <c r="T107" s="51"/>
      <c r="U107" s="53"/>
      <c r="V107" s="46"/>
      <c r="W107" s="46"/>
      <c r="X107" s="47"/>
      <c r="Y107" s="46"/>
      <c r="Z107" s="47"/>
      <c r="AA107" s="50"/>
      <c r="AB107" s="47"/>
      <c r="AC107" s="51"/>
      <c r="AD107" s="54"/>
      <c r="AE107" s="26"/>
      <c r="AF107" s="19"/>
      <c r="AG107" s="12"/>
      <c r="AH107" s="13"/>
    </row>
    <row r="108" spans="1:34" s="13" customFormat="1" hidden="1" x14ac:dyDescent="0.35">
      <c r="A108" s="10"/>
      <c r="B108" s="14" t="s">
        <v>6</v>
      </c>
      <c r="C108" s="15"/>
      <c r="D108" s="48">
        <f>D110+D111+D112+D113+D116+D120+D124+D128+D132+D136+D140+D144+D148+D152</f>
        <v>90065.5</v>
      </c>
      <c r="E108" s="48">
        <f>E110+E111+E112+E113+E116+E120+E124+E128+E132+E136+E140+E144+E148+E152</f>
        <v>0</v>
      </c>
      <c r="F108" s="48">
        <f t="shared" si="92"/>
        <v>90065.5</v>
      </c>
      <c r="G108" s="48">
        <f>G110+G111+G112+G113+G116+G120+G124+G128+G132+G136+G140+G144+G148+G152+G154+G155</f>
        <v>51009.46</v>
      </c>
      <c r="H108" s="48">
        <f t="shared" ref="H108:H114" si="124">F108+G108</f>
        <v>141074.96</v>
      </c>
      <c r="I108" s="56">
        <f>I110+I111+I112+I113+I116+I120+I124+I128+I132+I136+I140+I144+I148+I152+I154+I155</f>
        <v>0</v>
      </c>
      <c r="J108" s="48">
        <f t="shared" ref="J108:J114" si="125">H108+I108</f>
        <v>141074.96</v>
      </c>
      <c r="K108" s="57">
        <f>K110+K111+K112+K113+K116+K120+K124+K128+K132+K136+K140+K144+K148+K152+K154+K155</f>
        <v>0</v>
      </c>
      <c r="L108" s="48">
        <f t="shared" ref="L108:L114" si="126">J108+K108</f>
        <v>141074.96</v>
      </c>
      <c r="M108" s="48">
        <f t="shared" ref="M108:V108" si="127">M110+M111+M112+M113+M116+M120+M124+M128+M132+M136+M140+M144+M148+M152</f>
        <v>643565.29999999981</v>
      </c>
      <c r="N108" s="48">
        <f>N110+N111+N112+N113+N116+N120+N124+N128+N132+N136+N140+N144+N148+N152</f>
        <v>-5289.8</v>
      </c>
      <c r="O108" s="48">
        <f t="shared" si="94"/>
        <v>638275.49999999977</v>
      </c>
      <c r="P108" s="48">
        <f>P110+P111+P112+P113+P116+P120+P124+P128+P132+P136+P140+P144+P148+P152+P154+P155</f>
        <v>0</v>
      </c>
      <c r="Q108" s="48">
        <f t="shared" ref="Q108:Q114" si="128">O108+P108</f>
        <v>638275.49999999977</v>
      </c>
      <c r="R108" s="56">
        <f>R110+R111+R112+R113+R116+R120+R124+R128+R132+R136+R140+R144+R148+R152+R154+R155</f>
        <v>0</v>
      </c>
      <c r="S108" s="48">
        <f t="shared" ref="S108:S114" si="129">Q108+R108</f>
        <v>638275.49999999977</v>
      </c>
      <c r="T108" s="57">
        <f>T110+T111+T112+T113+T116+T120+T124+T128+T132+T136+T140+T144+T148+T152+T154+T155</f>
        <v>0</v>
      </c>
      <c r="U108" s="48">
        <f t="shared" ref="U108:U114" si="130">S108+T108</f>
        <v>638275.49999999977</v>
      </c>
      <c r="V108" s="48">
        <f t="shared" si="127"/>
        <v>79454.10000000002</v>
      </c>
      <c r="W108" s="48">
        <f>W110+W111+W112+W113+W116+W120+W124+W128+W132+W136+W140+W144+W148+W152</f>
        <v>0</v>
      </c>
      <c r="X108" s="49">
        <f t="shared" si="97"/>
        <v>79454.10000000002</v>
      </c>
      <c r="Y108" s="48">
        <f>Y110+Y111+Y112+Y113+Y116+Y120+Y124+Y128+Y132+Y136+Y140+Y144+Y148+Y152+Y154+Y155</f>
        <v>0</v>
      </c>
      <c r="Z108" s="49">
        <f t="shared" ref="Z108:Z114" si="131">X108+Y108</f>
        <v>79454.10000000002</v>
      </c>
      <c r="AA108" s="56">
        <f>AA110+AA111+AA112+AA113+AA116+AA120+AA124+AA128+AA132+AA136+AA140+AA144+AA148+AA152+AA154+AA155</f>
        <v>0</v>
      </c>
      <c r="AB108" s="49">
        <f t="shared" ref="AB108:AB114" si="132">Z108+AA108</f>
        <v>79454.10000000002</v>
      </c>
      <c r="AC108" s="57">
        <f>AC110+AC111+AC112+AC113+AC116+AC120+AC124+AC128+AC132+AC136+AC140+AC144+AC148+AC152+AC154+AC155</f>
        <v>0</v>
      </c>
      <c r="AD108" s="49">
        <f t="shared" ref="AD108:AD114" si="133">AB108+AC108</f>
        <v>79454.10000000002</v>
      </c>
      <c r="AE108" s="27"/>
      <c r="AF108" s="19" t="s">
        <v>28</v>
      </c>
      <c r="AG108" s="12"/>
    </row>
    <row r="109" spans="1:34" x14ac:dyDescent="0.35">
      <c r="A109" s="33"/>
      <c r="B109" s="83" t="s">
        <v>16</v>
      </c>
      <c r="C109" s="83"/>
      <c r="D109" s="46">
        <f>D117+D121+D125+D129+D133+D137+D141+D145+D149+D153</f>
        <v>159974.70000000001</v>
      </c>
      <c r="E109" s="46">
        <f>E117+E121+E125+E129+E133+E137+E141+E145+E149+E153</f>
        <v>0</v>
      </c>
      <c r="F109" s="46">
        <f>D109+E109</f>
        <v>159974.70000000001</v>
      </c>
      <c r="G109" s="46">
        <f>G117+G121+G125+G129+G133+G137+G141+G145+G149+G153</f>
        <v>0</v>
      </c>
      <c r="H109" s="46">
        <f>F109+G109</f>
        <v>159974.70000000001</v>
      </c>
      <c r="I109" s="50">
        <f>I117+I121+I125+I129+I133+I137+I141+I145+I149+I153</f>
        <v>0</v>
      </c>
      <c r="J109" s="46">
        <f t="shared" si="125"/>
        <v>159974.70000000001</v>
      </c>
      <c r="K109" s="51">
        <f>K117+K121+K125+K129+K133+K137+K141+K145+K149+K153</f>
        <v>0</v>
      </c>
      <c r="L109" s="53">
        <f t="shared" si="126"/>
        <v>159974.70000000001</v>
      </c>
      <c r="M109" s="46">
        <f t="shared" ref="M109:V109" si="134">M117+M121+M125+M129+M133+M137+M141+M145+M149+M153</f>
        <v>275936.80000000005</v>
      </c>
      <c r="N109" s="46">
        <f>N117+N121+N125+N129+N133+N137+N141+N145+N149+N153</f>
        <v>0</v>
      </c>
      <c r="O109" s="46">
        <f t="shared" si="94"/>
        <v>275936.80000000005</v>
      </c>
      <c r="P109" s="46">
        <f>P117+P121+P125+P129+P133+P137+P141+P145+P149+P153</f>
        <v>0</v>
      </c>
      <c r="Q109" s="46">
        <f t="shared" si="128"/>
        <v>275936.80000000005</v>
      </c>
      <c r="R109" s="50">
        <f>R117+R121+R125+R129+R133+R137+R141+R145+R149+R153</f>
        <v>0</v>
      </c>
      <c r="S109" s="46">
        <f t="shared" si="129"/>
        <v>275936.80000000005</v>
      </c>
      <c r="T109" s="51">
        <f>T117+T121+T125+T129+T133+T137+T141+T145+T149+T153</f>
        <v>0</v>
      </c>
      <c r="U109" s="53">
        <f t="shared" si="130"/>
        <v>275936.80000000005</v>
      </c>
      <c r="V109" s="46">
        <f t="shared" si="134"/>
        <v>1125000.0000000002</v>
      </c>
      <c r="W109" s="46">
        <f>W117+W121+W125+W129+W133+W137+W141+W145+W149+W153</f>
        <v>0</v>
      </c>
      <c r="X109" s="47">
        <f t="shared" si="97"/>
        <v>1125000.0000000002</v>
      </c>
      <c r="Y109" s="46">
        <f>Y117+Y121+Y125+Y129+Y133+Y137+Y141+Y145+Y149+Y153</f>
        <v>0</v>
      </c>
      <c r="Z109" s="47">
        <f t="shared" si="131"/>
        <v>1125000.0000000002</v>
      </c>
      <c r="AA109" s="50">
        <f>AA117+AA121+AA125+AA129+AA133+AA137+AA141+AA145+AA149+AA153</f>
        <v>0</v>
      </c>
      <c r="AB109" s="47">
        <f t="shared" si="132"/>
        <v>1125000.0000000002</v>
      </c>
      <c r="AC109" s="51">
        <f>AC117+AC121+AC125+AC129+AC133+AC137+AC141+AC145+AC149+AC153</f>
        <v>0</v>
      </c>
      <c r="AD109" s="54">
        <f t="shared" si="133"/>
        <v>1125000.0000000002</v>
      </c>
      <c r="AE109" s="26"/>
      <c r="AF109" s="19"/>
      <c r="AG109" s="12"/>
      <c r="AH109" s="13"/>
    </row>
    <row r="110" spans="1:34" ht="54" x14ac:dyDescent="0.35">
      <c r="A110" s="33" t="s">
        <v>186</v>
      </c>
      <c r="B110" s="83" t="s">
        <v>60</v>
      </c>
      <c r="C110" s="85" t="s">
        <v>58</v>
      </c>
      <c r="D110" s="50">
        <v>7202.2</v>
      </c>
      <c r="E110" s="50"/>
      <c r="F110" s="50">
        <f t="shared" si="92"/>
        <v>7202.2</v>
      </c>
      <c r="G110" s="50"/>
      <c r="H110" s="53">
        <f t="shared" si="124"/>
        <v>7202.2</v>
      </c>
      <c r="I110" s="50"/>
      <c r="J110" s="53">
        <f t="shared" si="125"/>
        <v>7202.2</v>
      </c>
      <c r="K110" s="51"/>
      <c r="L110" s="53">
        <f t="shared" si="126"/>
        <v>7202.2</v>
      </c>
      <c r="M110" s="50">
        <v>0</v>
      </c>
      <c r="N110" s="50"/>
      <c r="O110" s="50">
        <f t="shared" si="94"/>
        <v>0</v>
      </c>
      <c r="P110" s="50"/>
      <c r="Q110" s="53">
        <f t="shared" si="128"/>
        <v>0</v>
      </c>
      <c r="R110" s="50"/>
      <c r="S110" s="53">
        <f t="shared" si="129"/>
        <v>0</v>
      </c>
      <c r="T110" s="51"/>
      <c r="U110" s="53">
        <f t="shared" si="130"/>
        <v>0</v>
      </c>
      <c r="V110" s="50">
        <v>0</v>
      </c>
      <c r="W110" s="50"/>
      <c r="X110" s="52">
        <f t="shared" si="97"/>
        <v>0</v>
      </c>
      <c r="Y110" s="50"/>
      <c r="Z110" s="54">
        <f t="shared" si="131"/>
        <v>0</v>
      </c>
      <c r="AA110" s="50"/>
      <c r="AB110" s="54">
        <f t="shared" si="132"/>
        <v>0</v>
      </c>
      <c r="AC110" s="51"/>
      <c r="AD110" s="54">
        <f t="shared" si="133"/>
        <v>0</v>
      </c>
      <c r="AE110" s="24" t="s">
        <v>76</v>
      </c>
      <c r="AG110" s="5"/>
    </row>
    <row r="111" spans="1:34" ht="54" x14ac:dyDescent="0.35">
      <c r="A111" s="33" t="s">
        <v>187</v>
      </c>
      <c r="B111" s="83" t="s">
        <v>61</v>
      </c>
      <c r="C111" s="83" t="s">
        <v>58</v>
      </c>
      <c r="D111" s="50">
        <v>0</v>
      </c>
      <c r="E111" s="50"/>
      <c r="F111" s="50">
        <f t="shared" si="92"/>
        <v>0</v>
      </c>
      <c r="G111" s="50"/>
      <c r="H111" s="53">
        <f t="shared" si="124"/>
        <v>0</v>
      </c>
      <c r="I111" s="50"/>
      <c r="J111" s="53">
        <f t="shared" si="125"/>
        <v>0</v>
      </c>
      <c r="K111" s="51"/>
      <c r="L111" s="53">
        <f t="shared" si="126"/>
        <v>0</v>
      </c>
      <c r="M111" s="50">
        <v>9362.9</v>
      </c>
      <c r="N111" s="50"/>
      <c r="O111" s="50">
        <f t="shared" si="94"/>
        <v>9362.9</v>
      </c>
      <c r="P111" s="50"/>
      <c r="Q111" s="53">
        <f t="shared" si="128"/>
        <v>9362.9</v>
      </c>
      <c r="R111" s="50"/>
      <c r="S111" s="53">
        <f t="shared" si="129"/>
        <v>9362.9</v>
      </c>
      <c r="T111" s="51"/>
      <c r="U111" s="53">
        <f t="shared" si="130"/>
        <v>9362.9</v>
      </c>
      <c r="V111" s="52">
        <v>0</v>
      </c>
      <c r="W111" s="50"/>
      <c r="X111" s="52">
        <f t="shared" si="97"/>
        <v>0</v>
      </c>
      <c r="Y111" s="50"/>
      <c r="Z111" s="54">
        <f t="shared" si="131"/>
        <v>0</v>
      </c>
      <c r="AA111" s="50"/>
      <c r="AB111" s="54">
        <f t="shared" si="132"/>
        <v>0</v>
      </c>
      <c r="AC111" s="51"/>
      <c r="AD111" s="54">
        <f t="shared" si="133"/>
        <v>0</v>
      </c>
      <c r="AE111" s="24" t="s">
        <v>77</v>
      </c>
      <c r="AG111" s="5"/>
    </row>
    <row r="112" spans="1:34" ht="54" x14ac:dyDescent="0.35">
      <c r="A112" s="33" t="s">
        <v>188</v>
      </c>
      <c r="B112" s="83" t="s">
        <v>62</v>
      </c>
      <c r="C112" s="86" t="s">
        <v>58</v>
      </c>
      <c r="D112" s="50">
        <v>7202.2</v>
      </c>
      <c r="E112" s="50"/>
      <c r="F112" s="50">
        <f t="shared" si="92"/>
        <v>7202.2</v>
      </c>
      <c r="G112" s="50"/>
      <c r="H112" s="53">
        <f t="shared" si="124"/>
        <v>7202.2</v>
      </c>
      <c r="I112" s="50"/>
      <c r="J112" s="53">
        <f t="shared" si="125"/>
        <v>7202.2</v>
      </c>
      <c r="K112" s="51"/>
      <c r="L112" s="53">
        <f t="shared" si="126"/>
        <v>7202.2</v>
      </c>
      <c r="M112" s="50">
        <v>40000</v>
      </c>
      <c r="N112" s="50"/>
      <c r="O112" s="50">
        <f t="shared" si="94"/>
        <v>40000</v>
      </c>
      <c r="P112" s="50"/>
      <c r="Q112" s="53">
        <f t="shared" si="128"/>
        <v>40000</v>
      </c>
      <c r="R112" s="50"/>
      <c r="S112" s="53">
        <f t="shared" si="129"/>
        <v>40000</v>
      </c>
      <c r="T112" s="51"/>
      <c r="U112" s="53">
        <f t="shared" si="130"/>
        <v>40000</v>
      </c>
      <c r="V112" s="52">
        <v>47321.2</v>
      </c>
      <c r="W112" s="50"/>
      <c r="X112" s="52">
        <f t="shared" si="97"/>
        <v>47321.2</v>
      </c>
      <c r="Y112" s="50"/>
      <c r="Z112" s="54">
        <f t="shared" si="131"/>
        <v>47321.2</v>
      </c>
      <c r="AA112" s="50"/>
      <c r="AB112" s="54">
        <f t="shared" si="132"/>
        <v>47321.2</v>
      </c>
      <c r="AC112" s="51"/>
      <c r="AD112" s="54">
        <f t="shared" si="133"/>
        <v>47321.2</v>
      </c>
      <c r="AE112" s="25" t="s">
        <v>78</v>
      </c>
      <c r="AG112" s="5"/>
    </row>
    <row r="113" spans="1:33" ht="54" x14ac:dyDescent="0.35">
      <c r="A113" s="33" t="s">
        <v>189</v>
      </c>
      <c r="B113" s="83" t="s">
        <v>63</v>
      </c>
      <c r="C113" s="83" t="s">
        <v>58</v>
      </c>
      <c r="D113" s="50">
        <v>0</v>
      </c>
      <c r="E113" s="50"/>
      <c r="F113" s="50">
        <f t="shared" si="92"/>
        <v>0</v>
      </c>
      <c r="G113" s="50"/>
      <c r="H113" s="53">
        <f t="shared" si="124"/>
        <v>0</v>
      </c>
      <c r="I113" s="50"/>
      <c r="J113" s="53">
        <f t="shared" si="125"/>
        <v>0</v>
      </c>
      <c r="K113" s="51"/>
      <c r="L113" s="53">
        <f t="shared" si="126"/>
        <v>0</v>
      </c>
      <c r="M113" s="50">
        <v>14272.2</v>
      </c>
      <c r="N113" s="50">
        <v>-5289.8</v>
      </c>
      <c r="O113" s="50">
        <f t="shared" si="94"/>
        <v>8982.4000000000015</v>
      </c>
      <c r="P113" s="50"/>
      <c r="Q113" s="53">
        <f t="shared" si="128"/>
        <v>8982.4000000000015</v>
      </c>
      <c r="R113" s="50"/>
      <c r="S113" s="53">
        <f t="shared" si="129"/>
        <v>8982.4000000000015</v>
      </c>
      <c r="T113" s="51"/>
      <c r="U113" s="53">
        <f t="shared" si="130"/>
        <v>8982.4000000000015</v>
      </c>
      <c r="V113" s="52">
        <v>0</v>
      </c>
      <c r="W113" s="50"/>
      <c r="X113" s="52">
        <f t="shared" si="97"/>
        <v>0</v>
      </c>
      <c r="Y113" s="50"/>
      <c r="Z113" s="54">
        <f t="shared" si="131"/>
        <v>0</v>
      </c>
      <c r="AA113" s="50"/>
      <c r="AB113" s="54">
        <f t="shared" si="132"/>
        <v>0</v>
      </c>
      <c r="AC113" s="51"/>
      <c r="AD113" s="54">
        <f t="shared" si="133"/>
        <v>0</v>
      </c>
      <c r="AE113" s="24" t="s">
        <v>79</v>
      </c>
      <c r="AG113" s="5"/>
    </row>
    <row r="114" spans="1:33" ht="54" x14ac:dyDescent="0.35">
      <c r="A114" s="33" t="s">
        <v>190</v>
      </c>
      <c r="B114" s="83" t="s">
        <v>64</v>
      </c>
      <c r="C114" s="85" t="s">
        <v>58</v>
      </c>
      <c r="D114" s="50">
        <f>D116+D117</f>
        <v>70278.000000000015</v>
      </c>
      <c r="E114" s="50">
        <f>E116+E117</f>
        <v>0</v>
      </c>
      <c r="F114" s="50">
        <f t="shared" si="92"/>
        <v>70278.000000000015</v>
      </c>
      <c r="G114" s="50">
        <f>G116+G117</f>
        <v>33247.040000000001</v>
      </c>
      <c r="H114" s="53">
        <f t="shared" si="124"/>
        <v>103525.04000000001</v>
      </c>
      <c r="I114" s="50">
        <f>I116+I117</f>
        <v>0</v>
      </c>
      <c r="J114" s="53">
        <f t="shared" si="125"/>
        <v>103525.04000000001</v>
      </c>
      <c r="K114" s="51">
        <f>K116+K117</f>
        <v>0</v>
      </c>
      <c r="L114" s="53">
        <f t="shared" si="126"/>
        <v>103525.04000000001</v>
      </c>
      <c r="M114" s="50">
        <f t="shared" ref="M114:V114" si="135">M116+M117</f>
        <v>386640.1</v>
      </c>
      <c r="N114" s="50">
        <f>N116+N117</f>
        <v>0</v>
      </c>
      <c r="O114" s="50">
        <f t="shared" si="94"/>
        <v>386640.1</v>
      </c>
      <c r="P114" s="50">
        <f>P116+P117</f>
        <v>0</v>
      </c>
      <c r="Q114" s="53">
        <f t="shared" si="128"/>
        <v>386640.1</v>
      </c>
      <c r="R114" s="50">
        <f>R116+R117</f>
        <v>0</v>
      </c>
      <c r="S114" s="53">
        <f t="shared" si="129"/>
        <v>386640.1</v>
      </c>
      <c r="T114" s="51">
        <f>T116+T117</f>
        <v>0</v>
      </c>
      <c r="U114" s="53">
        <f t="shared" si="130"/>
        <v>386640.1</v>
      </c>
      <c r="V114" s="50">
        <f t="shared" si="135"/>
        <v>1112029.8000000003</v>
      </c>
      <c r="W114" s="50">
        <f>W116+W117</f>
        <v>0</v>
      </c>
      <c r="X114" s="52">
        <f t="shared" si="97"/>
        <v>1112029.8000000003</v>
      </c>
      <c r="Y114" s="50">
        <f>Y116+Y117</f>
        <v>0</v>
      </c>
      <c r="Z114" s="54">
        <f t="shared" si="131"/>
        <v>1112029.8000000003</v>
      </c>
      <c r="AA114" s="50">
        <f>AA116+AA117</f>
        <v>0</v>
      </c>
      <c r="AB114" s="54">
        <f t="shared" si="132"/>
        <v>1112029.8000000003</v>
      </c>
      <c r="AC114" s="51">
        <f>AC116+AC117</f>
        <v>0</v>
      </c>
      <c r="AD114" s="54">
        <f t="shared" si="133"/>
        <v>1112029.8000000003</v>
      </c>
      <c r="AE114" s="24"/>
      <c r="AG114" s="5"/>
    </row>
    <row r="115" spans="1:33" x14ac:dyDescent="0.35">
      <c r="A115" s="33"/>
      <c r="B115" s="83" t="s">
        <v>5</v>
      </c>
      <c r="C115" s="85"/>
      <c r="D115" s="50"/>
      <c r="E115" s="50"/>
      <c r="F115" s="50"/>
      <c r="G115" s="50"/>
      <c r="H115" s="53"/>
      <c r="I115" s="50"/>
      <c r="J115" s="53"/>
      <c r="K115" s="51"/>
      <c r="L115" s="53"/>
      <c r="M115" s="50"/>
      <c r="N115" s="50"/>
      <c r="O115" s="50"/>
      <c r="P115" s="50"/>
      <c r="Q115" s="53"/>
      <c r="R115" s="50"/>
      <c r="S115" s="53"/>
      <c r="T115" s="51"/>
      <c r="U115" s="53"/>
      <c r="V115" s="52"/>
      <c r="W115" s="50"/>
      <c r="X115" s="52"/>
      <c r="Y115" s="50"/>
      <c r="Z115" s="54"/>
      <c r="AA115" s="50"/>
      <c r="AB115" s="54"/>
      <c r="AC115" s="51"/>
      <c r="AD115" s="54"/>
      <c r="AE115" s="24"/>
      <c r="AG115" s="5"/>
    </row>
    <row r="116" spans="1:33" s="3" customFormat="1" hidden="1" x14ac:dyDescent="0.35">
      <c r="A116" s="1"/>
      <c r="B116" s="7" t="s">
        <v>6</v>
      </c>
      <c r="C116" s="8"/>
      <c r="D116" s="50">
        <v>25379.1</v>
      </c>
      <c r="E116" s="50"/>
      <c r="F116" s="50">
        <f t="shared" si="92"/>
        <v>25379.1</v>
      </c>
      <c r="G116" s="50">
        <v>33247.040000000001</v>
      </c>
      <c r="H116" s="50">
        <f t="shared" ref="H116:H118" si="136">F116+G116</f>
        <v>58626.14</v>
      </c>
      <c r="I116" s="50"/>
      <c r="J116" s="50">
        <f>H116+I116</f>
        <v>58626.14</v>
      </c>
      <c r="K116" s="51"/>
      <c r="L116" s="50">
        <f>J116+K116</f>
        <v>58626.14</v>
      </c>
      <c r="M116" s="50">
        <v>334725</v>
      </c>
      <c r="N116" s="50"/>
      <c r="O116" s="50">
        <f t="shared" si="94"/>
        <v>334725</v>
      </c>
      <c r="P116" s="50"/>
      <c r="Q116" s="50">
        <f>O116+P116</f>
        <v>334725</v>
      </c>
      <c r="R116" s="50"/>
      <c r="S116" s="50">
        <f t="shared" ref="S116:S118" si="137">Q116+R116</f>
        <v>334725</v>
      </c>
      <c r="T116" s="51"/>
      <c r="U116" s="50">
        <f t="shared" ref="U116:U118" si="138">S116+T116</f>
        <v>334725</v>
      </c>
      <c r="V116" s="52">
        <v>32132.900000000023</v>
      </c>
      <c r="W116" s="50"/>
      <c r="X116" s="52">
        <f t="shared" si="97"/>
        <v>32132.900000000023</v>
      </c>
      <c r="Y116" s="50"/>
      <c r="Z116" s="52">
        <f>X116+Y116</f>
        <v>32132.900000000023</v>
      </c>
      <c r="AA116" s="50"/>
      <c r="AB116" s="52">
        <f t="shared" ref="AB116:AB118" si="139">Z116+AA116</f>
        <v>32132.900000000023</v>
      </c>
      <c r="AC116" s="51"/>
      <c r="AD116" s="52">
        <f t="shared" ref="AD116:AD118" si="140">AB116+AC116</f>
        <v>32132.900000000023</v>
      </c>
      <c r="AE116" s="24" t="s">
        <v>80</v>
      </c>
      <c r="AF116" s="18" t="s">
        <v>28</v>
      </c>
      <c r="AG116" s="5"/>
    </row>
    <row r="117" spans="1:33" x14ac:dyDescent="0.35">
      <c r="A117" s="33"/>
      <c r="B117" s="83" t="s">
        <v>16</v>
      </c>
      <c r="C117" s="85"/>
      <c r="D117" s="50">
        <v>44898.900000000016</v>
      </c>
      <c r="E117" s="50"/>
      <c r="F117" s="50">
        <f t="shared" si="92"/>
        <v>44898.900000000016</v>
      </c>
      <c r="G117" s="50"/>
      <c r="H117" s="53">
        <f t="shared" si="136"/>
        <v>44898.900000000016</v>
      </c>
      <c r="I117" s="50"/>
      <c r="J117" s="53">
        <f>H117+I117</f>
        <v>44898.900000000016</v>
      </c>
      <c r="K117" s="51"/>
      <c r="L117" s="53">
        <f>J117+K117</f>
        <v>44898.900000000016</v>
      </c>
      <c r="M117" s="50">
        <v>51915.1</v>
      </c>
      <c r="N117" s="50"/>
      <c r="O117" s="50">
        <f t="shared" si="94"/>
        <v>51915.1</v>
      </c>
      <c r="P117" s="50"/>
      <c r="Q117" s="53">
        <f>O117+P117</f>
        <v>51915.1</v>
      </c>
      <c r="R117" s="50"/>
      <c r="S117" s="53">
        <f t="shared" si="137"/>
        <v>51915.1</v>
      </c>
      <c r="T117" s="51"/>
      <c r="U117" s="53">
        <f t="shared" si="138"/>
        <v>51915.1</v>
      </c>
      <c r="V117" s="50">
        <v>1079896.9000000001</v>
      </c>
      <c r="W117" s="50"/>
      <c r="X117" s="52">
        <f t="shared" si="97"/>
        <v>1079896.9000000001</v>
      </c>
      <c r="Y117" s="50"/>
      <c r="Z117" s="54">
        <f>X117+Y117</f>
        <v>1079896.9000000001</v>
      </c>
      <c r="AA117" s="50"/>
      <c r="AB117" s="54">
        <f t="shared" si="139"/>
        <v>1079896.9000000001</v>
      </c>
      <c r="AC117" s="51"/>
      <c r="AD117" s="54">
        <f t="shared" si="140"/>
        <v>1079896.9000000001</v>
      </c>
      <c r="AE117" s="24" t="s">
        <v>179</v>
      </c>
      <c r="AG117" s="5"/>
    </row>
    <row r="118" spans="1:33" ht="54" x14ac:dyDescent="0.35">
      <c r="A118" s="33" t="s">
        <v>191</v>
      </c>
      <c r="B118" s="83" t="s">
        <v>65</v>
      </c>
      <c r="C118" s="85" t="s">
        <v>58</v>
      </c>
      <c r="D118" s="50">
        <f>D120+D121</f>
        <v>0</v>
      </c>
      <c r="E118" s="50">
        <f>E120+E121</f>
        <v>0</v>
      </c>
      <c r="F118" s="50">
        <f t="shared" si="92"/>
        <v>0</v>
      </c>
      <c r="G118" s="50">
        <f>G120+G121</f>
        <v>0</v>
      </c>
      <c r="H118" s="53">
        <f t="shared" si="136"/>
        <v>0</v>
      </c>
      <c r="I118" s="50">
        <f>I120+I121</f>
        <v>0</v>
      </c>
      <c r="J118" s="53">
        <f>H118+I118</f>
        <v>0</v>
      </c>
      <c r="K118" s="51">
        <f>K120+K121</f>
        <v>0</v>
      </c>
      <c r="L118" s="53">
        <f>J118+K118</f>
        <v>0</v>
      </c>
      <c r="M118" s="50">
        <f t="shared" ref="M118:V118" si="141">M120+M121</f>
        <v>34904.300000000003</v>
      </c>
      <c r="N118" s="50">
        <f>N120+N121</f>
        <v>0</v>
      </c>
      <c r="O118" s="50">
        <f t="shared" si="94"/>
        <v>34904.300000000003</v>
      </c>
      <c r="P118" s="50">
        <f>P120+P121</f>
        <v>0</v>
      </c>
      <c r="Q118" s="53">
        <f>O118+P118</f>
        <v>34904.300000000003</v>
      </c>
      <c r="R118" s="50">
        <f>R120+R121</f>
        <v>0</v>
      </c>
      <c r="S118" s="53">
        <f t="shared" si="137"/>
        <v>34904.300000000003</v>
      </c>
      <c r="T118" s="51">
        <f>T120+T121</f>
        <v>0</v>
      </c>
      <c r="U118" s="53">
        <f t="shared" si="138"/>
        <v>34904.300000000003</v>
      </c>
      <c r="V118" s="50">
        <f t="shared" si="141"/>
        <v>0</v>
      </c>
      <c r="W118" s="50">
        <f>W120+W121</f>
        <v>0</v>
      </c>
      <c r="X118" s="52">
        <f t="shared" si="97"/>
        <v>0</v>
      </c>
      <c r="Y118" s="50">
        <f>Y120+Y121</f>
        <v>0</v>
      </c>
      <c r="Z118" s="54">
        <f>X118+Y118</f>
        <v>0</v>
      </c>
      <c r="AA118" s="50">
        <f>AA120+AA121</f>
        <v>0</v>
      </c>
      <c r="AB118" s="54">
        <f t="shared" si="139"/>
        <v>0</v>
      </c>
      <c r="AC118" s="51">
        <f>AC120+AC121</f>
        <v>0</v>
      </c>
      <c r="AD118" s="54">
        <f t="shared" si="140"/>
        <v>0</v>
      </c>
      <c r="AE118" s="24"/>
      <c r="AG118" s="5"/>
    </row>
    <row r="119" spans="1:33" x14ac:dyDescent="0.35">
      <c r="A119" s="33"/>
      <c r="B119" s="86" t="s">
        <v>5</v>
      </c>
      <c r="C119" s="85"/>
      <c r="D119" s="50"/>
      <c r="E119" s="50"/>
      <c r="F119" s="50"/>
      <c r="G119" s="50"/>
      <c r="H119" s="53"/>
      <c r="I119" s="50"/>
      <c r="J119" s="53"/>
      <c r="K119" s="51"/>
      <c r="L119" s="53"/>
      <c r="M119" s="50"/>
      <c r="N119" s="50"/>
      <c r="O119" s="50"/>
      <c r="P119" s="50"/>
      <c r="Q119" s="53"/>
      <c r="R119" s="50"/>
      <c r="S119" s="53"/>
      <c r="T119" s="51"/>
      <c r="U119" s="53"/>
      <c r="V119" s="52"/>
      <c r="W119" s="50"/>
      <c r="X119" s="52"/>
      <c r="Y119" s="50"/>
      <c r="Z119" s="54"/>
      <c r="AA119" s="50"/>
      <c r="AB119" s="54"/>
      <c r="AC119" s="51"/>
      <c r="AD119" s="54"/>
      <c r="AE119" s="24"/>
      <c r="AG119" s="5"/>
    </row>
    <row r="120" spans="1:33" s="3" customFormat="1" hidden="1" x14ac:dyDescent="0.35">
      <c r="A120" s="1"/>
      <c r="B120" s="30" t="s">
        <v>6</v>
      </c>
      <c r="C120" s="8"/>
      <c r="D120" s="50">
        <v>0</v>
      </c>
      <c r="E120" s="50"/>
      <c r="F120" s="50">
        <f t="shared" si="92"/>
        <v>0</v>
      </c>
      <c r="G120" s="50"/>
      <c r="H120" s="50">
        <f t="shared" ref="H120:H122" si="142">F120+G120</f>
        <v>0</v>
      </c>
      <c r="I120" s="50"/>
      <c r="J120" s="50">
        <f>H120+I120</f>
        <v>0</v>
      </c>
      <c r="K120" s="51"/>
      <c r="L120" s="50">
        <f>J120+K120</f>
        <v>0</v>
      </c>
      <c r="M120" s="50">
        <v>8726.1</v>
      </c>
      <c r="N120" s="50"/>
      <c r="O120" s="50">
        <f t="shared" si="94"/>
        <v>8726.1</v>
      </c>
      <c r="P120" s="50"/>
      <c r="Q120" s="50">
        <f>O120+P120</f>
        <v>8726.1</v>
      </c>
      <c r="R120" s="50"/>
      <c r="S120" s="50">
        <f t="shared" ref="S120:S122" si="143">Q120+R120</f>
        <v>8726.1</v>
      </c>
      <c r="T120" s="51"/>
      <c r="U120" s="50">
        <f t="shared" ref="U120:U122" si="144">S120+T120</f>
        <v>8726.1</v>
      </c>
      <c r="V120" s="52">
        <v>0</v>
      </c>
      <c r="W120" s="50"/>
      <c r="X120" s="52">
        <f t="shared" si="97"/>
        <v>0</v>
      </c>
      <c r="Y120" s="50"/>
      <c r="Z120" s="52">
        <f>X120+Y120</f>
        <v>0</v>
      </c>
      <c r="AA120" s="50"/>
      <c r="AB120" s="52">
        <f t="shared" ref="AB120:AB122" si="145">Z120+AA120</f>
        <v>0</v>
      </c>
      <c r="AC120" s="51"/>
      <c r="AD120" s="52">
        <f t="shared" ref="AD120:AD122" si="146">AB120+AC120</f>
        <v>0</v>
      </c>
      <c r="AE120" s="24" t="s">
        <v>81</v>
      </c>
      <c r="AF120" s="18" t="s">
        <v>28</v>
      </c>
      <c r="AG120" s="5"/>
    </row>
    <row r="121" spans="1:33" x14ac:dyDescent="0.35">
      <c r="A121" s="33"/>
      <c r="B121" s="83" t="s">
        <v>16</v>
      </c>
      <c r="C121" s="85"/>
      <c r="D121" s="50">
        <v>0</v>
      </c>
      <c r="E121" s="50"/>
      <c r="F121" s="50">
        <f t="shared" si="92"/>
        <v>0</v>
      </c>
      <c r="G121" s="50"/>
      <c r="H121" s="53">
        <f t="shared" si="142"/>
        <v>0</v>
      </c>
      <c r="I121" s="50"/>
      <c r="J121" s="53">
        <f>H121+I121</f>
        <v>0</v>
      </c>
      <c r="K121" s="51"/>
      <c r="L121" s="53">
        <f>J121+K121</f>
        <v>0</v>
      </c>
      <c r="M121" s="50">
        <v>26178.2</v>
      </c>
      <c r="N121" s="50"/>
      <c r="O121" s="50">
        <f t="shared" si="94"/>
        <v>26178.2</v>
      </c>
      <c r="P121" s="50"/>
      <c r="Q121" s="53">
        <f>O121+P121</f>
        <v>26178.2</v>
      </c>
      <c r="R121" s="50"/>
      <c r="S121" s="53">
        <f t="shared" si="143"/>
        <v>26178.2</v>
      </c>
      <c r="T121" s="51"/>
      <c r="U121" s="53">
        <f t="shared" si="144"/>
        <v>26178.2</v>
      </c>
      <c r="V121" s="50">
        <v>0</v>
      </c>
      <c r="W121" s="50"/>
      <c r="X121" s="52">
        <f t="shared" si="97"/>
        <v>0</v>
      </c>
      <c r="Y121" s="50"/>
      <c r="Z121" s="54">
        <f>X121+Y121</f>
        <v>0</v>
      </c>
      <c r="AA121" s="50"/>
      <c r="AB121" s="54">
        <f t="shared" si="145"/>
        <v>0</v>
      </c>
      <c r="AC121" s="51"/>
      <c r="AD121" s="54">
        <f t="shared" si="146"/>
        <v>0</v>
      </c>
      <c r="AE121" s="24" t="s">
        <v>179</v>
      </c>
      <c r="AG121" s="5"/>
    </row>
    <row r="122" spans="1:33" ht="54" x14ac:dyDescent="0.35">
      <c r="A122" s="33" t="s">
        <v>192</v>
      </c>
      <c r="B122" s="83" t="s">
        <v>66</v>
      </c>
      <c r="C122" s="85" t="s">
        <v>58</v>
      </c>
      <c r="D122" s="50">
        <f>D124+D125</f>
        <v>8664.7000000000007</v>
      </c>
      <c r="E122" s="50">
        <f>E124+E125</f>
        <v>0</v>
      </c>
      <c r="F122" s="50">
        <f t="shared" si="92"/>
        <v>8664.7000000000007</v>
      </c>
      <c r="G122" s="50">
        <f>G124+G125</f>
        <v>0</v>
      </c>
      <c r="H122" s="53">
        <f t="shared" si="142"/>
        <v>8664.7000000000007</v>
      </c>
      <c r="I122" s="50">
        <f>I124+I125</f>
        <v>0</v>
      </c>
      <c r="J122" s="53">
        <f>H122+I122</f>
        <v>8664.7000000000007</v>
      </c>
      <c r="K122" s="51">
        <f>K124+K125</f>
        <v>0</v>
      </c>
      <c r="L122" s="53">
        <f>J122+K122</f>
        <v>8664.7000000000007</v>
      </c>
      <c r="M122" s="50">
        <f t="shared" ref="M122:V122" si="147">M124+M125</f>
        <v>68386.8</v>
      </c>
      <c r="N122" s="50">
        <f>N124+N125</f>
        <v>0</v>
      </c>
      <c r="O122" s="50">
        <f t="shared" si="94"/>
        <v>68386.8</v>
      </c>
      <c r="P122" s="50">
        <f>P124+P125</f>
        <v>0</v>
      </c>
      <c r="Q122" s="53">
        <f>O122+P122</f>
        <v>68386.8</v>
      </c>
      <c r="R122" s="50">
        <f>R124+R125</f>
        <v>0</v>
      </c>
      <c r="S122" s="53">
        <f t="shared" si="143"/>
        <v>68386.8</v>
      </c>
      <c r="T122" s="51">
        <f>T124+T125</f>
        <v>0</v>
      </c>
      <c r="U122" s="53">
        <f t="shared" si="144"/>
        <v>68386.8</v>
      </c>
      <c r="V122" s="50">
        <f t="shared" si="147"/>
        <v>45103.100000000006</v>
      </c>
      <c r="W122" s="50">
        <f>W124+W125</f>
        <v>0</v>
      </c>
      <c r="X122" s="52">
        <f t="shared" si="97"/>
        <v>45103.100000000006</v>
      </c>
      <c r="Y122" s="50">
        <f>Y124+Y125</f>
        <v>0</v>
      </c>
      <c r="Z122" s="54">
        <f>X122+Y122</f>
        <v>45103.100000000006</v>
      </c>
      <c r="AA122" s="50">
        <f>AA124+AA125</f>
        <v>0</v>
      </c>
      <c r="AB122" s="54">
        <f t="shared" si="145"/>
        <v>45103.100000000006</v>
      </c>
      <c r="AC122" s="51">
        <f>AC124+AC125</f>
        <v>0</v>
      </c>
      <c r="AD122" s="54">
        <f t="shared" si="146"/>
        <v>45103.100000000006</v>
      </c>
      <c r="AE122" s="24"/>
      <c r="AG122" s="5"/>
    </row>
    <row r="123" spans="1:33" x14ac:dyDescent="0.35">
      <c r="A123" s="33"/>
      <c r="B123" s="86" t="s">
        <v>5</v>
      </c>
      <c r="C123" s="85"/>
      <c r="D123" s="50"/>
      <c r="E123" s="50"/>
      <c r="F123" s="50"/>
      <c r="G123" s="50"/>
      <c r="H123" s="53"/>
      <c r="I123" s="50"/>
      <c r="J123" s="53"/>
      <c r="K123" s="51"/>
      <c r="L123" s="53"/>
      <c r="M123" s="50"/>
      <c r="N123" s="50"/>
      <c r="O123" s="50"/>
      <c r="P123" s="50"/>
      <c r="Q123" s="53"/>
      <c r="R123" s="50"/>
      <c r="S123" s="53"/>
      <c r="T123" s="51"/>
      <c r="U123" s="53"/>
      <c r="V123" s="52"/>
      <c r="W123" s="50"/>
      <c r="X123" s="52"/>
      <c r="Y123" s="50"/>
      <c r="Z123" s="54"/>
      <c r="AA123" s="50"/>
      <c r="AB123" s="54"/>
      <c r="AC123" s="51"/>
      <c r="AD123" s="54"/>
      <c r="AE123" s="24"/>
      <c r="AG123" s="5"/>
    </row>
    <row r="124" spans="1:33" s="3" customFormat="1" hidden="1" x14ac:dyDescent="0.35">
      <c r="A124" s="1"/>
      <c r="B124" s="30" t="s">
        <v>6</v>
      </c>
      <c r="C124" s="8"/>
      <c r="D124" s="50">
        <v>2166.1999999999998</v>
      </c>
      <c r="E124" s="50"/>
      <c r="F124" s="50">
        <f t="shared" si="92"/>
        <v>2166.1999999999998</v>
      </c>
      <c r="G124" s="50"/>
      <c r="H124" s="50">
        <f t="shared" ref="H124:H126" si="148">F124+G124</f>
        <v>2166.1999999999998</v>
      </c>
      <c r="I124" s="50"/>
      <c r="J124" s="50">
        <f>H124+I124</f>
        <v>2166.1999999999998</v>
      </c>
      <c r="K124" s="51"/>
      <c r="L124" s="50">
        <f>J124+K124</f>
        <v>2166.1999999999998</v>
      </c>
      <c r="M124" s="50">
        <v>68386.8</v>
      </c>
      <c r="N124" s="50"/>
      <c r="O124" s="50">
        <f t="shared" si="94"/>
        <v>68386.8</v>
      </c>
      <c r="P124" s="50"/>
      <c r="Q124" s="50">
        <f>O124+P124</f>
        <v>68386.8</v>
      </c>
      <c r="R124" s="50"/>
      <c r="S124" s="50">
        <f t="shared" ref="S124:S126" si="149">Q124+R124</f>
        <v>68386.8</v>
      </c>
      <c r="T124" s="51"/>
      <c r="U124" s="50">
        <f t="shared" ref="U124:U126" si="150">S124+T124</f>
        <v>68386.8</v>
      </c>
      <c r="V124" s="52">
        <v>0</v>
      </c>
      <c r="W124" s="50"/>
      <c r="X124" s="52">
        <f t="shared" si="97"/>
        <v>0</v>
      </c>
      <c r="Y124" s="50"/>
      <c r="Z124" s="52">
        <f>X124+Y124</f>
        <v>0</v>
      </c>
      <c r="AA124" s="50"/>
      <c r="AB124" s="52">
        <f t="shared" ref="AB124:AB126" si="151">Z124+AA124</f>
        <v>0</v>
      </c>
      <c r="AC124" s="51"/>
      <c r="AD124" s="52">
        <f t="shared" ref="AD124:AD126" si="152">AB124+AC124</f>
        <v>0</v>
      </c>
      <c r="AE124" s="24" t="s">
        <v>178</v>
      </c>
      <c r="AF124" s="18" t="s">
        <v>28</v>
      </c>
      <c r="AG124" s="5"/>
    </row>
    <row r="125" spans="1:33" x14ac:dyDescent="0.35">
      <c r="A125" s="33"/>
      <c r="B125" s="83" t="s">
        <v>16</v>
      </c>
      <c r="C125" s="85"/>
      <c r="D125" s="50">
        <v>6498.5</v>
      </c>
      <c r="E125" s="50"/>
      <c r="F125" s="50">
        <f t="shared" si="92"/>
        <v>6498.5</v>
      </c>
      <c r="G125" s="50"/>
      <c r="H125" s="53">
        <f t="shared" si="148"/>
        <v>6498.5</v>
      </c>
      <c r="I125" s="50"/>
      <c r="J125" s="53">
        <f>H125+I125</f>
        <v>6498.5</v>
      </c>
      <c r="K125" s="51"/>
      <c r="L125" s="53">
        <f>J125+K125</f>
        <v>6498.5</v>
      </c>
      <c r="M125" s="50">
        <v>0</v>
      </c>
      <c r="N125" s="50"/>
      <c r="O125" s="50">
        <f t="shared" si="94"/>
        <v>0</v>
      </c>
      <c r="P125" s="50"/>
      <c r="Q125" s="53">
        <f>O125+P125</f>
        <v>0</v>
      </c>
      <c r="R125" s="50"/>
      <c r="S125" s="53">
        <f t="shared" si="149"/>
        <v>0</v>
      </c>
      <c r="T125" s="51"/>
      <c r="U125" s="53">
        <f t="shared" si="150"/>
        <v>0</v>
      </c>
      <c r="V125" s="50">
        <v>45103.100000000006</v>
      </c>
      <c r="W125" s="50"/>
      <c r="X125" s="52">
        <f t="shared" si="97"/>
        <v>45103.100000000006</v>
      </c>
      <c r="Y125" s="50"/>
      <c r="Z125" s="54">
        <f>X125+Y125</f>
        <v>45103.100000000006</v>
      </c>
      <c r="AA125" s="50"/>
      <c r="AB125" s="54">
        <f t="shared" si="151"/>
        <v>45103.100000000006</v>
      </c>
      <c r="AC125" s="51"/>
      <c r="AD125" s="54">
        <f t="shared" si="152"/>
        <v>45103.100000000006</v>
      </c>
      <c r="AE125" s="24" t="s">
        <v>179</v>
      </c>
      <c r="AG125" s="5"/>
    </row>
    <row r="126" spans="1:33" ht="54" x14ac:dyDescent="0.35">
      <c r="A126" s="33" t="s">
        <v>193</v>
      </c>
      <c r="B126" s="83" t="s">
        <v>67</v>
      </c>
      <c r="C126" s="85" t="s">
        <v>58</v>
      </c>
      <c r="D126" s="50">
        <f>D128+D129</f>
        <v>8208.7000000000007</v>
      </c>
      <c r="E126" s="50">
        <f>E128+E129</f>
        <v>0</v>
      </c>
      <c r="F126" s="50">
        <f t="shared" si="92"/>
        <v>8208.7000000000007</v>
      </c>
      <c r="G126" s="50">
        <f>G128+G129</f>
        <v>0</v>
      </c>
      <c r="H126" s="53">
        <f t="shared" si="148"/>
        <v>8208.7000000000007</v>
      </c>
      <c r="I126" s="50">
        <f>I128+I129</f>
        <v>0</v>
      </c>
      <c r="J126" s="53">
        <f>H126+I126</f>
        <v>8208.7000000000007</v>
      </c>
      <c r="K126" s="51">
        <f>K128+K129</f>
        <v>0</v>
      </c>
      <c r="L126" s="53">
        <f>J126+K126</f>
        <v>8208.7000000000007</v>
      </c>
      <c r="M126" s="50">
        <f t="shared" ref="M126:V126" si="153">M128+M129</f>
        <v>102144.4</v>
      </c>
      <c r="N126" s="50">
        <f>N128+N129</f>
        <v>0</v>
      </c>
      <c r="O126" s="50">
        <f t="shared" si="94"/>
        <v>102144.4</v>
      </c>
      <c r="P126" s="50">
        <f>P128+P129</f>
        <v>0</v>
      </c>
      <c r="Q126" s="53">
        <f>O126+P126</f>
        <v>102144.4</v>
      </c>
      <c r="R126" s="50">
        <f>R128+R129</f>
        <v>0</v>
      </c>
      <c r="S126" s="53">
        <f t="shared" si="149"/>
        <v>102144.4</v>
      </c>
      <c r="T126" s="51">
        <f>T128+T129</f>
        <v>0</v>
      </c>
      <c r="U126" s="53">
        <f t="shared" si="150"/>
        <v>102144.4</v>
      </c>
      <c r="V126" s="50">
        <f t="shared" si="153"/>
        <v>0</v>
      </c>
      <c r="W126" s="50">
        <f>W128+W129</f>
        <v>0</v>
      </c>
      <c r="X126" s="52">
        <f t="shared" si="97"/>
        <v>0</v>
      </c>
      <c r="Y126" s="50">
        <f>Y128+Y129</f>
        <v>0</v>
      </c>
      <c r="Z126" s="54">
        <f>X126+Y126</f>
        <v>0</v>
      </c>
      <c r="AA126" s="50">
        <f>AA128+AA129</f>
        <v>0</v>
      </c>
      <c r="AB126" s="54">
        <f t="shared" si="151"/>
        <v>0</v>
      </c>
      <c r="AC126" s="51">
        <f>AC128+AC129</f>
        <v>0</v>
      </c>
      <c r="AD126" s="54">
        <f t="shared" si="152"/>
        <v>0</v>
      </c>
      <c r="AE126" s="24"/>
      <c r="AG126" s="5"/>
    </row>
    <row r="127" spans="1:33" x14ac:dyDescent="0.35">
      <c r="A127" s="33"/>
      <c r="B127" s="86" t="s">
        <v>5</v>
      </c>
      <c r="C127" s="83"/>
      <c r="D127" s="50"/>
      <c r="E127" s="50"/>
      <c r="F127" s="50"/>
      <c r="G127" s="50"/>
      <c r="H127" s="53"/>
      <c r="I127" s="50"/>
      <c r="J127" s="53"/>
      <c r="K127" s="51"/>
      <c r="L127" s="53"/>
      <c r="M127" s="50"/>
      <c r="N127" s="50"/>
      <c r="O127" s="50"/>
      <c r="P127" s="50"/>
      <c r="Q127" s="53"/>
      <c r="R127" s="50"/>
      <c r="S127" s="53"/>
      <c r="T127" s="51"/>
      <c r="U127" s="53"/>
      <c r="V127" s="52"/>
      <c r="W127" s="50"/>
      <c r="X127" s="52"/>
      <c r="Y127" s="50"/>
      <c r="Z127" s="54"/>
      <c r="AA127" s="50"/>
      <c r="AB127" s="54"/>
      <c r="AC127" s="51"/>
      <c r="AD127" s="54"/>
      <c r="AE127" s="24"/>
      <c r="AG127" s="5"/>
    </row>
    <row r="128" spans="1:33" s="3" customFormat="1" hidden="1" x14ac:dyDescent="0.35">
      <c r="A128" s="1"/>
      <c r="B128" s="30" t="s">
        <v>6</v>
      </c>
      <c r="C128" s="2"/>
      <c r="D128" s="56">
        <v>2052.1999999999998</v>
      </c>
      <c r="E128" s="56"/>
      <c r="F128" s="56">
        <f t="shared" si="92"/>
        <v>2052.1999999999998</v>
      </c>
      <c r="G128" s="56"/>
      <c r="H128" s="56">
        <f t="shared" ref="H128:H130" si="154">F128+G128</f>
        <v>2052.1999999999998</v>
      </c>
      <c r="I128" s="56"/>
      <c r="J128" s="56">
        <f>H128+I128</f>
        <v>2052.1999999999998</v>
      </c>
      <c r="K128" s="57"/>
      <c r="L128" s="56">
        <f>J128+K128</f>
        <v>2052.1999999999998</v>
      </c>
      <c r="M128" s="56">
        <v>102144.4</v>
      </c>
      <c r="N128" s="56"/>
      <c r="O128" s="56">
        <f t="shared" si="94"/>
        <v>102144.4</v>
      </c>
      <c r="P128" s="56"/>
      <c r="Q128" s="56">
        <f>O128+P128</f>
        <v>102144.4</v>
      </c>
      <c r="R128" s="56"/>
      <c r="S128" s="56">
        <f t="shared" ref="S128:S130" si="155">Q128+R128</f>
        <v>102144.4</v>
      </c>
      <c r="T128" s="57"/>
      <c r="U128" s="56">
        <f t="shared" ref="U128:U130" si="156">S128+T128</f>
        <v>102144.4</v>
      </c>
      <c r="V128" s="58">
        <v>0</v>
      </c>
      <c r="W128" s="56"/>
      <c r="X128" s="58">
        <f t="shared" si="97"/>
        <v>0</v>
      </c>
      <c r="Y128" s="56"/>
      <c r="Z128" s="58">
        <f>X128+Y128</f>
        <v>0</v>
      </c>
      <c r="AA128" s="56"/>
      <c r="AB128" s="58">
        <f t="shared" ref="AB128:AB130" si="157">Z128+AA128</f>
        <v>0</v>
      </c>
      <c r="AC128" s="57"/>
      <c r="AD128" s="58">
        <f t="shared" ref="AD128:AD130" si="158">AB128+AC128</f>
        <v>0</v>
      </c>
      <c r="AE128" s="24" t="s">
        <v>177</v>
      </c>
      <c r="AF128" s="18" t="s">
        <v>28</v>
      </c>
      <c r="AG128" s="5"/>
    </row>
    <row r="129" spans="1:33" x14ac:dyDescent="0.35">
      <c r="A129" s="33"/>
      <c r="B129" s="83" t="s">
        <v>16</v>
      </c>
      <c r="C129" s="83"/>
      <c r="D129" s="50">
        <v>6156.5</v>
      </c>
      <c r="E129" s="50"/>
      <c r="F129" s="50">
        <f t="shared" si="92"/>
        <v>6156.5</v>
      </c>
      <c r="G129" s="50"/>
      <c r="H129" s="53">
        <f t="shared" si="154"/>
        <v>6156.5</v>
      </c>
      <c r="I129" s="50"/>
      <c r="J129" s="53">
        <f>H129+I129</f>
        <v>6156.5</v>
      </c>
      <c r="K129" s="51"/>
      <c r="L129" s="53">
        <f>J129+K129</f>
        <v>6156.5</v>
      </c>
      <c r="M129" s="50">
        <v>0</v>
      </c>
      <c r="N129" s="50"/>
      <c r="O129" s="50">
        <f t="shared" si="94"/>
        <v>0</v>
      </c>
      <c r="P129" s="50"/>
      <c r="Q129" s="53">
        <f>O129+P129</f>
        <v>0</v>
      </c>
      <c r="R129" s="50"/>
      <c r="S129" s="53">
        <f t="shared" si="155"/>
        <v>0</v>
      </c>
      <c r="T129" s="51"/>
      <c r="U129" s="53">
        <f t="shared" si="156"/>
        <v>0</v>
      </c>
      <c r="V129" s="52">
        <v>0</v>
      </c>
      <c r="W129" s="50"/>
      <c r="X129" s="52">
        <f t="shared" si="97"/>
        <v>0</v>
      </c>
      <c r="Y129" s="50"/>
      <c r="Z129" s="54">
        <f>X129+Y129</f>
        <v>0</v>
      </c>
      <c r="AA129" s="50"/>
      <c r="AB129" s="54">
        <f t="shared" si="157"/>
        <v>0</v>
      </c>
      <c r="AC129" s="51"/>
      <c r="AD129" s="54">
        <f t="shared" si="158"/>
        <v>0</v>
      </c>
      <c r="AE129" s="24" t="s">
        <v>179</v>
      </c>
      <c r="AG129" s="5"/>
    </row>
    <row r="130" spans="1:33" ht="54" x14ac:dyDescent="0.35">
      <c r="A130" s="33" t="s">
        <v>194</v>
      </c>
      <c r="B130" s="83" t="s">
        <v>68</v>
      </c>
      <c r="C130" s="85" t="s">
        <v>58</v>
      </c>
      <c r="D130" s="50">
        <f>D132+D133</f>
        <v>52324.600000000006</v>
      </c>
      <c r="E130" s="50">
        <f>E132+E133</f>
        <v>0</v>
      </c>
      <c r="F130" s="50">
        <f t="shared" si="92"/>
        <v>52324.600000000006</v>
      </c>
      <c r="G130" s="50">
        <f>G132+G133</f>
        <v>0</v>
      </c>
      <c r="H130" s="53">
        <f t="shared" si="154"/>
        <v>52324.600000000006</v>
      </c>
      <c r="I130" s="50">
        <f>I132+I133</f>
        <v>0</v>
      </c>
      <c r="J130" s="53">
        <f>H130+I130</f>
        <v>52324.600000000006</v>
      </c>
      <c r="K130" s="51">
        <f>K132+K133</f>
        <v>0</v>
      </c>
      <c r="L130" s="53">
        <f>J130+K130</f>
        <v>52324.600000000006</v>
      </c>
      <c r="M130" s="50">
        <f t="shared" ref="M130:V130" si="159">M132+M133</f>
        <v>0</v>
      </c>
      <c r="N130" s="50">
        <f>N132+N133</f>
        <v>0</v>
      </c>
      <c r="O130" s="50">
        <f t="shared" si="94"/>
        <v>0</v>
      </c>
      <c r="P130" s="50">
        <f>P132+P133</f>
        <v>0</v>
      </c>
      <c r="Q130" s="53">
        <f>O130+P130</f>
        <v>0</v>
      </c>
      <c r="R130" s="50">
        <f>R132+R133</f>
        <v>0</v>
      </c>
      <c r="S130" s="53">
        <f t="shared" si="155"/>
        <v>0</v>
      </c>
      <c r="T130" s="51">
        <f>T132+T133</f>
        <v>0</v>
      </c>
      <c r="U130" s="53">
        <f t="shared" si="156"/>
        <v>0</v>
      </c>
      <c r="V130" s="50">
        <f t="shared" si="159"/>
        <v>0</v>
      </c>
      <c r="W130" s="50">
        <f>W132+W133</f>
        <v>0</v>
      </c>
      <c r="X130" s="52">
        <f t="shared" si="97"/>
        <v>0</v>
      </c>
      <c r="Y130" s="50">
        <f>Y132+Y133</f>
        <v>0</v>
      </c>
      <c r="Z130" s="54">
        <f>X130+Y130</f>
        <v>0</v>
      </c>
      <c r="AA130" s="50">
        <f>AA132+AA133</f>
        <v>0</v>
      </c>
      <c r="AB130" s="54">
        <f t="shared" si="157"/>
        <v>0</v>
      </c>
      <c r="AC130" s="51">
        <f>AC132+AC133</f>
        <v>0</v>
      </c>
      <c r="AD130" s="54">
        <f t="shared" si="158"/>
        <v>0</v>
      </c>
      <c r="AE130" s="24"/>
      <c r="AG130" s="5"/>
    </row>
    <row r="131" spans="1:33" x14ac:dyDescent="0.35">
      <c r="A131" s="33"/>
      <c r="B131" s="83" t="s">
        <v>5</v>
      </c>
      <c r="C131" s="83"/>
      <c r="D131" s="50"/>
      <c r="E131" s="50"/>
      <c r="F131" s="50"/>
      <c r="G131" s="50"/>
      <c r="H131" s="53"/>
      <c r="I131" s="50"/>
      <c r="J131" s="53"/>
      <c r="K131" s="51"/>
      <c r="L131" s="53"/>
      <c r="M131" s="50"/>
      <c r="N131" s="50"/>
      <c r="O131" s="50"/>
      <c r="P131" s="50"/>
      <c r="Q131" s="53"/>
      <c r="R131" s="50"/>
      <c r="S131" s="53"/>
      <c r="T131" s="51"/>
      <c r="U131" s="53"/>
      <c r="V131" s="52"/>
      <c r="W131" s="50"/>
      <c r="X131" s="52"/>
      <c r="Y131" s="50"/>
      <c r="Z131" s="54"/>
      <c r="AA131" s="50"/>
      <c r="AB131" s="54"/>
      <c r="AC131" s="51"/>
      <c r="AD131" s="54"/>
      <c r="AE131" s="24"/>
      <c r="AG131" s="5"/>
    </row>
    <row r="132" spans="1:33" s="3" customFormat="1" hidden="1" x14ac:dyDescent="0.35">
      <c r="A132" s="1"/>
      <c r="B132" s="30" t="s">
        <v>6</v>
      </c>
      <c r="C132" s="2"/>
      <c r="D132" s="56">
        <v>22023.600000000002</v>
      </c>
      <c r="E132" s="56"/>
      <c r="F132" s="56">
        <f t="shared" si="92"/>
        <v>22023.600000000002</v>
      </c>
      <c r="G132" s="56"/>
      <c r="H132" s="56">
        <f t="shared" ref="H132:H134" si="160">F132+G132</f>
        <v>22023.600000000002</v>
      </c>
      <c r="I132" s="56"/>
      <c r="J132" s="56">
        <f>H132+I132</f>
        <v>22023.600000000002</v>
      </c>
      <c r="K132" s="57"/>
      <c r="L132" s="56">
        <f>J132+K132</f>
        <v>22023.600000000002</v>
      </c>
      <c r="M132" s="56">
        <v>0</v>
      </c>
      <c r="N132" s="56"/>
      <c r="O132" s="56">
        <f t="shared" si="94"/>
        <v>0</v>
      </c>
      <c r="P132" s="56"/>
      <c r="Q132" s="56">
        <f>O132+P132</f>
        <v>0</v>
      </c>
      <c r="R132" s="56"/>
      <c r="S132" s="56">
        <f t="shared" ref="S132:S134" si="161">Q132+R132</f>
        <v>0</v>
      </c>
      <c r="T132" s="57"/>
      <c r="U132" s="56">
        <f t="shared" ref="U132:U134" si="162">S132+T132</f>
        <v>0</v>
      </c>
      <c r="V132" s="58">
        <v>0</v>
      </c>
      <c r="W132" s="56"/>
      <c r="X132" s="58">
        <f t="shared" si="97"/>
        <v>0</v>
      </c>
      <c r="Y132" s="56"/>
      <c r="Z132" s="58">
        <f>X132+Y132</f>
        <v>0</v>
      </c>
      <c r="AA132" s="56"/>
      <c r="AB132" s="58">
        <f t="shared" ref="AB132:AB134" si="163">Z132+AA132</f>
        <v>0</v>
      </c>
      <c r="AC132" s="57"/>
      <c r="AD132" s="58">
        <f t="shared" ref="AD132:AD134" si="164">AB132+AC132</f>
        <v>0</v>
      </c>
      <c r="AE132" s="25" t="s">
        <v>82</v>
      </c>
      <c r="AF132" s="18" t="s">
        <v>28</v>
      </c>
      <c r="AG132" s="5"/>
    </row>
    <row r="133" spans="1:33" x14ac:dyDescent="0.35">
      <c r="A133" s="33"/>
      <c r="B133" s="83" t="s">
        <v>16</v>
      </c>
      <c r="C133" s="83"/>
      <c r="D133" s="50">
        <v>30301</v>
      </c>
      <c r="E133" s="50"/>
      <c r="F133" s="50">
        <f t="shared" si="92"/>
        <v>30301</v>
      </c>
      <c r="G133" s="50"/>
      <c r="H133" s="53">
        <f t="shared" si="160"/>
        <v>30301</v>
      </c>
      <c r="I133" s="50"/>
      <c r="J133" s="53">
        <f>H133+I133</f>
        <v>30301</v>
      </c>
      <c r="K133" s="51"/>
      <c r="L133" s="53">
        <f>J133+K133</f>
        <v>30301</v>
      </c>
      <c r="M133" s="50">
        <v>0</v>
      </c>
      <c r="N133" s="50"/>
      <c r="O133" s="50">
        <f t="shared" si="94"/>
        <v>0</v>
      </c>
      <c r="P133" s="50"/>
      <c r="Q133" s="53">
        <f>O133+P133</f>
        <v>0</v>
      </c>
      <c r="R133" s="50"/>
      <c r="S133" s="53">
        <f t="shared" si="161"/>
        <v>0</v>
      </c>
      <c r="T133" s="51"/>
      <c r="U133" s="53">
        <f t="shared" si="162"/>
        <v>0</v>
      </c>
      <c r="V133" s="52">
        <v>0</v>
      </c>
      <c r="W133" s="50"/>
      <c r="X133" s="52">
        <f t="shared" si="97"/>
        <v>0</v>
      </c>
      <c r="Y133" s="50"/>
      <c r="Z133" s="54">
        <f>X133+Y133</f>
        <v>0</v>
      </c>
      <c r="AA133" s="50"/>
      <c r="AB133" s="54">
        <f t="shared" si="163"/>
        <v>0</v>
      </c>
      <c r="AC133" s="51"/>
      <c r="AD133" s="54">
        <f t="shared" si="164"/>
        <v>0</v>
      </c>
      <c r="AE133" s="24" t="s">
        <v>179</v>
      </c>
      <c r="AG133" s="5"/>
    </row>
    <row r="134" spans="1:33" ht="54" x14ac:dyDescent="0.35">
      <c r="A134" s="33" t="s">
        <v>195</v>
      </c>
      <c r="B134" s="83" t="s">
        <v>69</v>
      </c>
      <c r="C134" s="85" t="s">
        <v>58</v>
      </c>
      <c r="D134" s="50">
        <f>D136+D137</f>
        <v>0</v>
      </c>
      <c r="E134" s="50">
        <f>E136+E137</f>
        <v>0</v>
      </c>
      <c r="F134" s="50">
        <f t="shared" si="92"/>
        <v>0</v>
      </c>
      <c r="G134" s="50">
        <f>G136+G137</f>
        <v>0</v>
      </c>
      <c r="H134" s="53">
        <f t="shared" si="160"/>
        <v>0</v>
      </c>
      <c r="I134" s="50">
        <f>I136+I137</f>
        <v>0</v>
      </c>
      <c r="J134" s="53">
        <f>H134+I134</f>
        <v>0</v>
      </c>
      <c r="K134" s="51">
        <f>K136+K137</f>
        <v>0</v>
      </c>
      <c r="L134" s="53">
        <f>J134+K134</f>
        <v>0</v>
      </c>
      <c r="M134" s="50">
        <f t="shared" ref="M134:V134" si="165">M136+M137</f>
        <v>39418.600000000006</v>
      </c>
      <c r="N134" s="50">
        <f>N136+N137</f>
        <v>0</v>
      </c>
      <c r="O134" s="50">
        <f t="shared" si="94"/>
        <v>39418.600000000006</v>
      </c>
      <c r="P134" s="50">
        <f>P136+P137</f>
        <v>0</v>
      </c>
      <c r="Q134" s="53">
        <f>O134+P134</f>
        <v>39418.600000000006</v>
      </c>
      <c r="R134" s="50">
        <f>R136+R137</f>
        <v>0</v>
      </c>
      <c r="S134" s="53">
        <f t="shared" si="161"/>
        <v>39418.600000000006</v>
      </c>
      <c r="T134" s="51">
        <f>T136+T137</f>
        <v>0</v>
      </c>
      <c r="U134" s="53">
        <f t="shared" si="162"/>
        <v>39418.600000000006</v>
      </c>
      <c r="V134" s="50">
        <f t="shared" si="165"/>
        <v>0</v>
      </c>
      <c r="W134" s="50">
        <f>W136+W137</f>
        <v>0</v>
      </c>
      <c r="X134" s="52">
        <f t="shared" si="97"/>
        <v>0</v>
      </c>
      <c r="Y134" s="50">
        <f>Y136+Y137</f>
        <v>0</v>
      </c>
      <c r="Z134" s="54">
        <f>X134+Y134</f>
        <v>0</v>
      </c>
      <c r="AA134" s="50">
        <f>AA136+AA137</f>
        <v>0</v>
      </c>
      <c r="AB134" s="54">
        <f t="shared" si="163"/>
        <v>0</v>
      </c>
      <c r="AC134" s="51">
        <f>AC136+AC137</f>
        <v>0</v>
      </c>
      <c r="AD134" s="54">
        <f t="shared" si="164"/>
        <v>0</v>
      </c>
      <c r="AE134" s="24"/>
      <c r="AG134" s="5"/>
    </row>
    <row r="135" spans="1:33" x14ac:dyDescent="0.35">
      <c r="A135" s="33"/>
      <c r="B135" s="83" t="s">
        <v>5</v>
      </c>
      <c r="C135" s="85"/>
      <c r="D135" s="50"/>
      <c r="E135" s="50"/>
      <c r="F135" s="50"/>
      <c r="G135" s="50"/>
      <c r="H135" s="53"/>
      <c r="I135" s="50"/>
      <c r="J135" s="53"/>
      <c r="K135" s="51"/>
      <c r="L135" s="53"/>
      <c r="M135" s="50"/>
      <c r="N135" s="50"/>
      <c r="O135" s="50"/>
      <c r="P135" s="50"/>
      <c r="Q135" s="53"/>
      <c r="R135" s="50"/>
      <c r="S135" s="53"/>
      <c r="T135" s="51"/>
      <c r="U135" s="53"/>
      <c r="V135" s="50"/>
      <c r="W135" s="50"/>
      <c r="X135" s="52"/>
      <c r="Y135" s="50"/>
      <c r="Z135" s="54"/>
      <c r="AA135" s="50"/>
      <c r="AB135" s="54"/>
      <c r="AC135" s="51"/>
      <c r="AD135" s="54"/>
      <c r="AE135" s="24"/>
      <c r="AG135" s="5"/>
    </row>
    <row r="136" spans="1:33" s="3" customFormat="1" hidden="1" x14ac:dyDescent="0.35">
      <c r="A136" s="1"/>
      <c r="B136" s="30" t="s">
        <v>6</v>
      </c>
      <c r="C136" s="6"/>
      <c r="D136" s="50">
        <v>0</v>
      </c>
      <c r="E136" s="50"/>
      <c r="F136" s="50">
        <f t="shared" si="92"/>
        <v>0</v>
      </c>
      <c r="G136" s="50"/>
      <c r="H136" s="50">
        <f t="shared" ref="H136:H138" si="166">F136+G136</f>
        <v>0</v>
      </c>
      <c r="I136" s="50"/>
      <c r="J136" s="50">
        <f>H136+I136</f>
        <v>0</v>
      </c>
      <c r="K136" s="51"/>
      <c r="L136" s="50">
        <f>J136+K136</f>
        <v>0</v>
      </c>
      <c r="M136" s="50">
        <v>9854.7000000000007</v>
      </c>
      <c r="N136" s="50"/>
      <c r="O136" s="50">
        <f t="shared" si="94"/>
        <v>9854.7000000000007</v>
      </c>
      <c r="P136" s="50"/>
      <c r="Q136" s="50">
        <f>O136+P136</f>
        <v>9854.7000000000007</v>
      </c>
      <c r="R136" s="50"/>
      <c r="S136" s="50">
        <f t="shared" ref="S136:S138" si="167">Q136+R136</f>
        <v>9854.7000000000007</v>
      </c>
      <c r="T136" s="51"/>
      <c r="U136" s="50">
        <f t="shared" ref="U136:U138" si="168">S136+T136</f>
        <v>9854.7000000000007</v>
      </c>
      <c r="V136" s="52">
        <v>0</v>
      </c>
      <c r="W136" s="50"/>
      <c r="X136" s="52">
        <f t="shared" si="97"/>
        <v>0</v>
      </c>
      <c r="Y136" s="50"/>
      <c r="Z136" s="52">
        <f>X136+Y136</f>
        <v>0</v>
      </c>
      <c r="AA136" s="50"/>
      <c r="AB136" s="52">
        <f t="shared" ref="AB136:AB138" si="169">Z136+AA136</f>
        <v>0</v>
      </c>
      <c r="AC136" s="51"/>
      <c r="AD136" s="52">
        <f t="shared" ref="AD136:AD138" si="170">AB136+AC136</f>
        <v>0</v>
      </c>
      <c r="AE136" s="24" t="s">
        <v>83</v>
      </c>
      <c r="AF136" s="18" t="s">
        <v>28</v>
      </c>
      <c r="AG136" s="5"/>
    </row>
    <row r="137" spans="1:33" x14ac:dyDescent="0.35">
      <c r="A137" s="33"/>
      <c r="B137" s="83" t="s">
        <v>16</v>
      </c>
      <c r="C137" s="83"/>
      <c r="D137" s="50">
        <v>0</v>
      </c>
      <c r="E137" s="50"/>
      <c r="F137" s="50">
        <f t="shared" si="92"/>
        <v>0</v>
      </c>
      <c r="G137" s="50"/>
      <c r="H137" s="53">
        <f t="shared" si="166"/>
        <v>0</v>
      </c>
      <c r="I137" s="50"/>
      <c r="J137" s="53">
        <f>H137+I137</f>
        <v>0</v>
      </c>
      <c r="K137" s="51"/>
      <c r="L137" s="53">
        <f>J137+K137</f>
        <v>0</v>
      </c>
      <c r="M137" s="50">
        <v>29563.9</v>
      </c>
      <c r="N137" s="50"/>
      <c r="O137" s="50">
        <f t="shared" si="94"/>
        <v>29563.9</v>
      </c>
      <c r="P137" s="50"/>
      <c r="Q137" s="53">
        <f>O137+P137</f>
        <v>29563.9</v>
      </c>
      <c r="R137" s="50"/>
      <c r="S137" s="53">
        <f t="shared" si="167"/>
        <v>29563.9</v>
      </c>
      <c r="T137" s="51"/>
      <c r="U137" s="53">
        <f t="shared" si="168"/>
        <v>29563.9</v>
      </c>
      <c r="V137" s="52">
        <v>0</v>
      </c>
      <c r="W137" s="50"/>
      <c r="X137" s="52">
        <f t="shared" si="97"/>
        <v>0</v>
      </c>
      <c r="Y137" s="50"/>
      <c r="Z137" s="54">
        <f>X137+Y137</f>
        <v>0</v>
      </c>
      <c r="AA137" s="50"/>
      <c r="AB137" s="54">
        <f t="shared" si="169"/>
        <v>0</v>
      </c>
      <c r="AC137" s="51"/>
      <c r="AD137" s="54">
        <f t="shared" si="170"/>
        <v>0</v>
      </c>
      <c r="AE137" s="24" t="s">
        <v>179</v>
      </c>
      <c r="AG137" s="5"/>
    </row>
    <row r="138" spans="1:33" ht="54" x14ac:dyDescent="0.35">
      <c r="A138" s="33" t="s">
        <v>196</v>
      </c>
      <c r="B138" s="83" t="s">
        <v>70</v>
      </c>
      <c r="C138" s="83" t="s">
        <v>58</v>
      </c>
      <c r="D138" s="50">
        <f>D140+D141</f>
        <v>9829.9</v>
      </c>
      <c r="E138" s="50">
        <f>E140+E141</f>
        <v>0</v>
      </c>
      <c r="F138" s="50">
        <f t="shared" si="92"/>
        <v>9829.9</v>
      </c>
      <c r="G138" s="50">
        <f>G140+G141</f>
        <v>0</v>
      </c>
      <c r="H138" s="53">
        <f t="shared" si="166"/>
        <v>9829.9</v>
      </c>
      <c r="I138" s="50">
        <f>I140+I141</f>
        <v>0</v>
      </c>
      <c r="J138" s="53">
        <f>H138+I138</f>
        <v>9829.9</v>
      </c>
      <c r="K138" s="51">
        <f>K140+K141</f>
        <v>0</v>
      </c>
      <c r="L138" s="53">
        <f>J138+K138</f>
        <v>9829.9</v>
      </c>
      <c r="M138" s="50">
        <f t="shared" ref="M138:V138" si="171">M140+M141</f>
        <v>22936.400000000001</v>
      </c>
      <c r="N138" s="50">
        <f>N140+N141</f>
        <v>0</v>
      </c>
      <c r="O138" s="50">
        <f t="shared" si="94"/>
        <v>22936.400000000001</v>
      </c>
      <c r="P138" s="50">
        <f>P140+P141</f>
        <v>0</v>
      </c>
      <c r="Q138" s="53">
        <f>O138+P138</f>
        <v>22936.400000000001</v>
      </c>
      <c r="R138" s="50">
        <f>R140+R141</f>
        <v>0</v>
      </c>
      <c r="S138" s="53">
        <f t="shared" si="167"/>
        <v>22936.400000000001</v>
      </c>
      <c r="T138" s="51">
        <f>T140+T141</f>
        <v>0</v>
      </c>
      <c r="U138" s="53">
        <f t="shared" si="168"/>
        <v>22936.400000000001</v>
      </c>
      <c r="V138" s="50">
        <f t="shared" si="171"/>
        <v>0</v>
      </c>
      <c r="W138" s="50">
        <f>W140+W141</f>
        <v>0</v>
      </c>
      <c r="X138" s="52">
        <f t="shared" si="97"/>
        <v>0</v>
      </c>
      <c r="Y138" s="50">
        <f>Y140+Y141</f>
        <v>0</v>
      </c>
      <c r="Z138" s="54">
        <f>X138+Y138</f>
        <v>0</v>
      </c>
      <c r="AA138" s="50">
        <f>AA140+AA141</f>
        <v>0</v>
      </c>
      <c r="AB138" s="54">
        <f t="shared" si="169"/>
        <v>0</v>
      </c>
      <c r="AC138" s="51">
        <f>AC140+AC141</f>
        <v>0</v>
      </c>
      <c r="AD138" s="54">
        <f t="shared" si="170"/>
        <v>0</v>
      </c>
      <c r="AE138" s="24"/>
      <c r="AG138" s="5"/>
    </row>
    <row r="139" spans="1:33" x14ac:dyDescent="0.35">
      <c r="A139" s="33"/>
      <c r="B139" s="83" t="s">
        <v>5</v>
      </c>
      <c r="C139" s="85"/>
      <c r="D139" s="50"/>
      <c r="E139" s="50"/>
      <c r="F139" s="50"/>
      <c r="G139" s="50"/>
      <c r="H139" s="53"/>
      <c r="I139" s="50"/>
      <c r="J139" s="53"/>
      <c r="K139" s="51"/>
      <c r="L139" s="53"/>
      <c r="M139" s="50"/>
      <c r="N139" s="50"/>
      <c r="O139" s="50"/>
      <c r="P139" s="50"/>
      <c r="Q139" s="53"/>
      <c r="R139" s="50"/>
      <c r="S139" s="53"/>
      <c r="T139" s="51"/>
      <c r="U139" s="53"/>
      <c r="V139" s="50"/>
      <c r="W139" s="50"/>
      <c r="X139" s="52"/>
      <c r="Y139" s="50"/>
      <c r="Z139" s="54"/>
      <c r="AA139" s="50"/>
      <c r="AB139" s="54"/>
      <c r="AC139" s="51"/>
      <c r="AD139" s="54"/>
      <c r="AE139" s="24"/>
      <c r="AG139" s="5"/>
    </row>
    <row r="140" spans="1:33" s="3" customFormat="1" hidden="1" x14ac:dyDescent="0.35">
      <c r="A140" s="1"/>
      <c r="B140" s="30" t="s">
        <v>6</v>
      </c>
      <c r="C140" s="6"/>
      <c r="D140" s="50">
        <v>2457.5</v>
      </c>
      <c r="E140" s="50"/>
      <c r="F140" s="50">
        <f t="shared" si="92"/>
        <v>2457.5</v>
      </c>
      <c r="G140" s="50"/>
      <c r="H140" s="50">
        <f t="shared" ref="H140:H142" si="172">F140+G140</f>
        <v>2457.5</v>
      </c>
      <c r="I140" s="50"/>
      <c r="J140" s="50">
        <f>H140+I140</f>
        <v>2457.5</v>
      </c>
      <c r="K140" s="51"/>
      <c r="L140" s="50">
        <f>J140+K140</f>
        <v>2457.5</v>
      </c>
      <c r="M140" s="50">
        <v>5734.1</v>
      </c>
      <c r="N140" s="50"/>
      <c r="O140" s="50">
        <f t="shared" si="94"/>
        <v>5734.1</v>
      </c>
      <c r="P140" s="50"/>
      <c r="Q140" s="50">
        <f>O140+P140</f>
        <v>5734.1</v>
      </c>
      <c r="R140" s="50"/>
      <c r="S140" s="50">
        <f t="shared" ref="S140:S142" si="173">Q140+R140</f>
        <v>5734.1</v>
      </c>
      <c r="T140" s="51"/>
      <c r="U140" s="50">
        <f t="shared" ref="U140:U142" si="174">S140+T140</f>
        <v>5734.1</v>
      </c>
      <c r="V140" s="52">
        <v>0</v>
      </c>
      <c r="W140" s="50"/>
      <c r="X140" s="52">
        <f t="shared" si="97"/>
        <v>0</v>
      </c>
      <c r="Y140" s="50"/>
      <c r="Z140" s="52">
        <f>X140+Y140</f>
        <v>0</v>
      </c>
      <c r="AA140" s="50"/>
      <c r="AB140" s="52">
        <f t="shared" ref="AB140:AB142" si="175">Z140+AA140</f>
        <v>0</v>
      </c>
      <c r="AC140" s="51"/>
      <c r="AD140" s="52">
        <f t="shared" ref="AD140:AD142" si="176">AB140+AC140</f>
        <v>0</v>
      </c>
      <c r="AE140" s="24" t="s">
        <v>84</v>
      </c>
      <c r="AF140" s="18" t="s">
        <v>28</v>
      </c>
      <c r="AG140" s="5"/>
    </row>
    <row r="141" spans="1:33" x14ac:dyDescent="0.35">
      <c r="A141" s="33"/>
      <c r="B141" s="83" t="s">
        <v>16</v>
      </c>
      <c r="C141" s="83"/>
      <c r="D141" s="50">
        <v>7372.4</v>
      </c>
      <c r="E141" s="50"/>
      <c r="F141" s="50">
        <f t="shared" si="92"/>
        <v>7372.4</v>
      </c>
      <c r="G141" s="50"/>
      <c r="H141" s="53">
        <f t="shared" si="172"/>
        <v>7372.4</v>
      </c>
      <c r="I141" s="50"/>
      <c r="J141" s="53">
        <f>H141+I141</f>
        <v>7372.4</v>
      </c>
      <c r="K141" s="51"/>
      <c r="L141" s="53">
        <f>J141+K141</f>
        <v>7372.4</v>
      </c>
      <c r="M141" s="50">
        <v>17202.3</v>
      </c>
      <c r="N141" s="50"/>
      <c r="O141" s="50">
        <f t="shared" si="94"/>
        <v>17202.3</v>
      </c>
      <c r="P141" s="50"/>
      <c r="Q141" s="53">
        <f>O141+P141</f>
        <v>17202.3</v>
      </c>
      <c r="R141" s="50"/>
      <c r="S141" s="53">
        <f t="shared" si="173"/>
        <v>17202.3</v>
      </c>
      <c r="T141" s="51"/>
      <c r="U141" s="53">
        <f t="shared" si="174"/>
        <v>17202.3</v>
      </c>
      <c r="V141" s="52">
        <v>0</v>
      </c>
      <c r="W141" s="50"/>
      <c r="X141" s="52">
        <f t="shared" si="97"/>
        <v>0</v>
      </c>
      <c r="Y141" s="50"/>
      <c r="Z141" s="54">
        <f>X141+Y141</f>
        <v>0</v>
      </c>
      <c r="AA141" s="50"/>
      <c r="AB141" s="54">
        <f t="shared" si="175"/>
        <v>0</v>
      </c>
      <c r="AC141" s="51"/>
      <c r="AD141" s="54">
        <f t="shared" si="176"/>
        <v>0</v>
      </c>
      <c r="AE141" s="24" t="s">
        <v>179</v>
      </c>
      <c r="AG141" s="5"/>
    </row>
    <row r="142" spans="1:33" ht="54" x14ac:dyDescent="0.35">
      <c r="A142" s="33" t="s">
        <v>197</v>
      </c>
      <c r="B142" s="83" t="s">
        <v>71</v>
      </c>
      <c r="C142" s="83" t="s">
        <v>58</v>
      </c>
      <c r="D142" s="50">
        <f>D144+D145</f>
        <v>9829.9</v>
      </c>
      <c r="E142" s="50">
        <f>E144+E145</f>
        <v>0</v>
      </c>
      <c r="F142" s="50">
        <f t="shared" si="92"/>
        <v>9829.9</v>
      </c>
      <c r="G142" s="50">
        <f>G144+G145</f>
        <v>0</v>
      </c>
      <c r="H142" s="53">
        <f t="shared" si="172"/>
        <v>9829.9</v>
      </c>
      <c r="I142" s="50">
        <f>I144+I145</f>
        <v>0</v>
      </c>
      <c r="J142" s="53">
        <f>H142+I142</f>
        <v>9829.9</v>
      </c>
      <c r="K142" s="51">
        <f>K144+K145</f>
        <v>0</v>
      </c>
      <c r="L142" s="53">
        <f>J142+K142</f>
        <v>9829.9</v>
      </c>
      <c r="M142" s="50">
        <f t="shared" ref="M142:V142" si="177">M144+M145</f>
        <v>22936.400000000001</v>
      </c>
      <c r="N142" s="50">
        <f>N144+N145</f>
        <v>0</v>
      </c>
      <c r="O142" s="50">
        <f t="shared" si="94"/>
        <v>22936.400000000001</v>
      </c>
      <c r="P142" s="50">
        <f>P144+P145</f>
        <v>0</v>
      </c>
      <c r="Q142" s="53">
        <f>O142+P142</f>
        <v>22936.400000000001</v>
      </c>
      <c r="R142" s="50">
        <f>R144+R145</f>
        <v>0</v>
      </c>
      <c r="S142" s="53">
        <f t="shared" si="173"/>
        <v>22936.400000000001</v>
      </c>
      <c r="T142" s="51">
        <f>T144+T145</f>
        <v>0</v>
      </c>
      <c r="U142" s="53">
        <f t="shared" si="174"/>
        <v>22936.400000000001</v>
      </c>
      <c r="V142" s="50">
        <f t="shared" si="177"/>
        <v>0</v>
      </c>
      <c r="W142" s="50">
        <f>W144+W145</f>
        <v>0</v>
      </c>
      <c r="X142" s="52">
        <f t="shared" si="97"/>
        <v>0</v>
      </c>
      <c r="Y142" s="50">
        <f>Y144+Y145</f>
        <v>0</v>
      </c>
      <c r="Z142" s="54">
        <f>X142+Y142</f>
        <v>0</v>
      </c>
      <c r="AA142" s="50">
        <f>AA144+AA145</f>
        <v>0</v>
      </c>
      <c r="AB142" s="54">
        <f t="shared" si="175"/>
        <v>0</v>
      </c>
      <c r="AC142" s="51">
        <f>AC144+AC145</f>
        <v>0</v>
      </c>
      <c r="AD142" s="54">
        <f t="shared" si="176"/>
        <v>0</v>
      </c>
      <c r="AE142" s="24"/>
      <c r="AG142" s="5"/>
    </row>
    <row r="143" spans="1:33" x14ac:dyDescent="0.35">
      <c r="A143" s="33"/>
      <c r="B143" s="83" t="s">
        <v>5</v>
      </c>
      <c r="C143" s="85"/>
      <c r="D143" s="50"/>
      <c r="E143" s="50"/>
      <c r="F143" s="50"/>
      <c r="G143" s="50"/>
      <c r="H143" s="53"/>
      <c r="I143" s="50"/>
      <c r="J143" s="53"/>
      <c r="K143" s="51"/>
      <c r="L143" s="53"/>
      <c r="M143" s="50"/>
      <c r="N143" s="50"/>
      <c r="O143" s="50"/>
      <c r="P143" s="50"/>
      <c r="Q143" s="53"/>
      <c r="R143" s="50"/>
      <c r="S143" s="53"/>
      <c r="T143" s="51"/>
      <c r="U143" s="53"/>
      <c r="V143" s="50"/>
      <c r="W143" s="50"/>
      <c r="X143" s="52"/>
      <c r="Y143" s="50"/>
      <c r="Z143" s="54"/>
      <c r="AA143" s="50"/>
      <c r="AB143" s="54"/>
      <c r="AC143" s="51"/>
      <c r="AD143" s="54"/>
      <c r="AE143" s="24"/>
      <c r="AG143" s="5"/>
    </row>
    <row r="144" spans="1:33" s="3" customFormat="1" hidden="1" x14ac:dyDescent="0.35">
      <c r="A144" s="1"/>
      <c r="B144" s="30" t="s">
        <v>6</v>
      </c>
      <c r="C144" s="6"/>
      <c r="D144" s="50">
        <v>2457.5</v>
      </c>
      <c r="E144" s="50"/>
      <c r="F144" s="50">
        <f t="shared" si="92"/>
        <v>2457.5</v>
      </c>
      <c r="G144" s="50"/>
      <c r="H144" s="50">
        <f t="shared" ref="H144:H146" si="178">F144+G144</f>
        <v>2457.5</v>
      </c>
      <c r="I144" s="50"/>
      <c r="J144" s="50">
        <f>H144+I144</f>
        <v>2457.5</v>
      </c>
      <c r="K144" s="51"/>
      <c r="L144" s="50">
        <f>J144+K144</f>
        <v>2457.5</v>
      </c>
      <c r="M144" s="50">
        <v>5734.1</v>
      </c>
      <c r="N144" s="50"/>
      <c r="O144" s="50">
        <f t="shared" si="94"/>
        <v>5734.1</v>
      </c>
      <c r="P144" s="50"/>
      <c r="Q144" s="50">
        <f>O144+P144</f>
        <v>5734.1</v>
      </c>
      <c r="R144" s="50"/>
      <c r="S144" s="50">
        <f t="shared" ref="S144:S146" si="179">Q144+R144</f>
        <v>5734.1</v>
      </c>
      <c r="T144" s="51"/>
      <c r="U144" s="50">
        <f t="shared" ref="U144:U146" si="180">S144+T144</f>
        <v>5734.1</v>
      </c>
      <c r="V144" s="52">
        <v>0</v>
      </c>
      <c r="W144" s="50"/>
      <c r="X144" s="52">
        <f t="shared" si="97"/>
        <v>0</v>
      </c>
      <c r="Y144" s="50"/>
      <c r="Z144" s="52">
        <f>X144+Y144</f>
        <v>0</v>
      </c>
      <c r="AA144" s="50"/>
      <c r="AB144" s="52">
        <f t="shared" ref="AB144:AB146" si="181">Z144+AA144</f>
        <v>0</v>
      </c>
      <c r="AC144" s="51"/>
      <c r="AD144" s="52">
        <f t="shared" ref="AD144:AD146" si="182">AB144+AC144</f>
        <v>0</v>
      </c>
      <c r="AE144" s="24" t="s">
        <v>85</v>
      </c>
      <c r="AF144" s="18" t="s">
        <v>28</v>
      </c>
      <c r="AG144" s="5"/>
    </row>
    <row r="145" spans="1:34" x14ac:dyDescent="0.35">
      <c r="A145" s="33"/>
      <c r="B145" s="83" t="s">
        <v>16</v>
      </c>
      <c r="C145" s="83"/>
      <c r="D145" s="50">
        <v>7372.4</v>
      </c>
      <c r="E145" s="50"/>
      <c r="F145" s="50">
        <f t="shared" si="92"/>
        <v>7372.4</v>
      </c>
      <c r="G145" s="50"/>
      <c r="H145" s="53">
        <f t="shared" si="178"/>
        <v>7372.4</v>
      </c>
      <c r="I145" s="50"/>
      <c r="J145" s="53">
        <f>H145+I145</f>
        <v>7372.4</v>
      </c>
      <c r="K145" s="51"/>
      <c r="L145" s="53">
        <f>J145+K145</f>
        <v>7372.4</v>
      </c>
      <c r="M145" s="50">
        <v>17202.3</v>
      </c>
      <c r="N145" s="50"/>
      <c r="O145" s="50">
        <f t="shared" si="94"/>
        <v>17202.3</v>
      </c>
      <c r="P145" s="50"/>
      <c r="Q145" s="53">
        <f>O145+P145</f>
        <v>17202.3</v>
      </c>
      <c r="R145" s="50"/>
      <c r="S145" s="53">
        <f t="shared" si="179"/>
        <v>17202.3</v>
      </c>
      <c r="T145" s="51"/>
      <c r="U145" s="53">
        <f t="shared" si="180"/>
        <v>17202.3</v>
      </c>
      <c r="V145" s="52">
        <v>0</v>
      </c>
      <c r="W145" s="50"/>
      <c r="X145" s="52">
        <f t="shared" si="97"/>
        <v>0</v>
      </c>
      <c r="Y145" s="50"/>
      <c r="Z145" s="54">
        <f>X145+Y145</f>
        <v>0</v>
      </c>
      <c r="AA145" s="50"/>
      <c r="AB145" s="54">
        <f t="shared" si="181"/>
        <v>0</v>
      </c>
      <c r="AC145" s="51"/>
      <c r="AD145" s="54">
        <f t="shared" si="182"/>
        <v>0</v>
      </c>
      <c r="AE145" s="24" t="s">
        <v>179</v>
      </c>
      <c r="AG145" s="5"/>
    </row>
    <row r="146" spans="1:34" ht="54" x14ac:dyDescent="0.35">
      <c r="A146" s="33" t="s">
        <v>198</v>
      </c>
      <c r="B146" s="83" t="s">
        <v>72</v>
      </c>
      <c r="C146" s="83" t="s">
        <v>58</v>
      </c>
      <c r="D146" s="50">
        <f>D148+D149</f>
        <v>51000</v>
      </c>
      <c r="E146" s="50">
        <f>E148+E149</f>
        <v>0</v>
      </c>
      <c r="F146" s="50">
        <f t="shared" si="92"/>
        <v>51000</v>
      </c>
      <c r="G146" s="50">
        <f>G148+G149</f>
        <v>0</v>
      </c>
      <c r="H146" s="53">
        <f t="shared" si="178"/>
        <v>51000</v>
      </c>
      <c r="I146" s="50">
        <f>I148+I149</f>
        <v>0</v>
      </c>
      <c r="J146" s="53">
        <f>H146+I146</f>
        <v>51000</v>
      </c>
      <c r="K146" s="51">
        <f>K148+K149</f>
        <v>0</v>
      </c>
      <c r="L146" s="53">
        <f>J146+K146</f>
        <v>51000</v>
      </c>
      <c r="M146" s="50">
        <f t="shared" ref="M146:V146" si="183">M148+M149</f>
        <v>119000</v>
      </c>
      <c r="N146" s="50">
        <f>N148+N149</f>
        <v>0</v>
      </c>
      <c r="O146" s="50">
        <f t="shared" si="94"/>
        <v>119000</v>
      </c>
      <c r="P146" s="50">
        <f>P148+P149</f>
        <v>0</v>
      </c>
      <c r="Q146" s="53">
        <f>O146+P146</f>
        <v>119000</v>
      </c>
      <c r="R146" s="50">
        <f>R148+R149</f>
        <v>0</v>
      </c>
      <c r="S146" s="53">
        <f t="shared" si="179"/>
        <v>119000</v>
      </c>
      <c r="T146" s="51">
        <f>T148+T149</f>
        <v>0</v>
      </c>
      <c r="U146" s="53">
        <f t="shared" si="180"/>
        <v>119000</v>
      </c>
      <c r="V146" s="50">
        <f t="shared" si="183"/>
        <v>0</v>
      </c>
      <c r="W146" s="50">
        <f>W148+W149</f>
        <v>0</v>
      </c>
      <c r="X146" s="52">
        <f t="shared" si="97"/>
        <v>0</v>
      </c>
      <c r="Y146" s="50">
        <f>Y148+Y149</f>
        <v>0</v>
      </c>
      <c r="Z146" s="54">
        <f>X146+Y146</f>
        <v>0</v>
      </c>
      <c r="AA146" s="50">
        <f>AA148+AA149</f>
        <v>0</v>
      </c>
      <c r="AB146" s="54">
        <f t="shared" si="181"/>
        <v>0</v>
      </c>
      <c r="AC146" s="51">
        <f>AC148+AC149</f>
        <v>0</v>
      </c>
      <c r="AD146" s="54">
        <f t="shared" si="182"/>
        <v>0</v>
      </c>
      <c r="AE146" s="24"/>
      <c r="AG146" s="5"/>
    </row>
    <row r="147" spans="1:34" x14ac:dyDescent="0.35">
      <c r="A147" s="33"/>
      <c r="B147" s="83" t="s">
        <v>5</v>
      </c>
      <c r="C147" s="83"/>
      <c r="D147" s="50"/>
      <c r="E147" s="50"/>
      <c r="F147" s="50"/>
      <c r="G147" s="50"/>
      <c r="H147" s="53"/>
      <c r="I147" s="50"/>
      <c r="J147" s="53"/>
      <c r="K147" s="51"/>
      <c r="L147" s="53"/>
      <c r="M147" s="50"/>
      <c r="N147" s="50"/>
      <c r="O147" s="50"/>
      <c r="P147" s="50"/>
      <c r="Q147" s="53"/>
      <c r="R147" s="50"/>
      <c r="S147" s="53"/>
      <c r="T147" s="51"/>
      <c r="U147" s="53"/>
      <c r="V147" s="50"/>
      <c r="W147" s="50"/>
      <c r="X147" s="52"/>
      <c r="Y147" s="50"/>
      <c r="Z147" s="54"/>
      <c r="AA147" s="50"/>
      <c r="AB147" s="54"/>
      <c r="AC147" s="51"/>
      <c r="AD147" s="54"/>
      <c r="AE147" s="24"/>
      <c r="AG147" s="5"/>
    </row>
    <row r="148" spans="1:34" s="3" customFormat="1" hidden="1" x14ac:dyDescent="0.35">
      <c r="A148" s="1"/>
      <c r="B148" s="30" t="s">
        <v>6</v>
      </c>
      <c r="C148" s="9"/>
      <c r="D148" s="50">
        <v>12750</v>
      </c>
      <c r="E148" s="50"/>
      <c r="F148" s="50">
        <f t="shared" si="92"/>
        <v>12750</v>
      </c>
      <c r="G148" s="50"/>
      <c r="H148" s="50">
        <f t="shared" ref="H148:H150" si="184">F148+G148</f>
        <v>12750</v>
      </c>
      <c r="I148" s="50"/>
      <c r="J148" s="50">
        <f>H148+I148</f>
        <v>12750</v>
      </c>
      <c r="K148" s="51"/>
      <c r="L148" s="50">
        <f>J148+K148</f>
        <v>12750</v>
      </c>
      <c r="M148" s="50">
        <v>29750</v>
      </c>
      <c r="N148" s="50"/>
      <c r="O148" s="50">
        <f t="shared" si="94"/>
        <v>29750</v>
      </c>
      <c r="P148" s="50"/>
      <c r="Q148" s="50">
        <f>O148+P148</f>
        <v>29750</v>
      </c>
      <c r="R148" s="50"/>
      <c r="S148" s="50">
        <f t="shared" ref="S148:S150" si="185">Q148+R148</f>
        <v>29750</v>
      </c>
      <c r="T148" s="51"/>
      <c r="U148" s="50">
        <f t="shared" ref="U148:U150" si="186">S148+T148</f>
        <v>29750</v>
      </c>
      <c r="V148" s="50">
        <v>0</v>
      </c>
      <c r="W148" s="50"/>
      <c r="X148" s="52">
        <f t="shared" si="97"/>
        <v>0</v>
      </c>
      <c r="Y148" s="50"/>
      <c r="Z148" s="52">
        <f>X148+Y148</f>
        <v>0</v>
      </c>
      <c r="AA148" s="50"/>
      <c r="AB148" s="52">
        <f t="shared" ref="AB148:AB150" si="187">Z148+AA148</f>
        <v>0</v>
      </c>
      <c r="AC148" s="51"/>
      <c r="AD148" s="52">
        <f t="shared" ref="AD148:AD150" si="188">AB148+AC148</f>
        <v>0</v>
      </c>
      <c r="AE148" s="24" t="s">
        <v>86</v>
      </c>
      <c r="AF148" s="18" t="s">
        <v>28</v>
      </c>
      <c r="AG148" s="5"/>
    </row>
    <row r="149" spans="1:34" x14ac:dyDescent="0.35">
      <c r="A149" s="33"/>
      <c r="B149" s="83" t="s">
        <v>16</v>
      </c>
      <c r="C149" s="83"/>
      <c r="D149" s="50">
        <v>38250</v>
      </c>
      <c r="E149" s="50"/>
      <c r="F149" s="50">
        <f t="shared" si="92"/>
        <v>38250</v>
      </c>
      <c r="G149" s="50"/>
      <c r="H149" s="53">
        <f t="shared" si="184"/>
        <v>38250</v>
      </c>
      <c r="I149" s="50"/>
      <c r="J149" s="53">
        <f>H149+I149</f>
        <v>38250</v>
      </c>
      <c r="K149" s="51"/>
      <c r="L149" s="53">
        <f>J149+K149</f>
        <v>38250</v>
      </c>
      <c r="M149" s="50">
        <v>89250</v>
      </c>
      <c r="N149" s="50"/>
      <c r="O149" s="50">
        <f t="shared" si="94"/>
        <v>89250</v>
      </c>
      <c r="P149" s="50"/>
      <c r="Q149" s="53">
        <f>O149+P149</f>
        <v>89250</v>
      </c>
      <c r="R149" s="50"/>
      <c r="S149" s="53">
        <f t="shared" si="185"/>
        <v>89250</v>
      </c>
      <c r="T149" s="51"/>
      <c r="U149" s="53">
        <f t="shared" si="186"/>
        <v>89250</v>
      </c>
      <c r="V149" s="50">
        <v>0</v>
      </c>
      <c r="W149" s="50"/>
      <c r="X149" s="52">
        <f t="shared" si="97"/>
        <v>0</v>
      </c>
      <c r="Y149" s="50"/>
      <c r="Z149" s="54">
        <f>X149+Y149</f>
        <v>0</v>
      </c>
      <c r="AA149" s="50"/>
      <c r="AB149" s="54">
        <f t="shared" si="187"/>
        <v>0</v>
      </c>
      <c r="AC149" s="51"/>
      <c r="AD149" s="54">
        <f t="shared" si="188"/>
        <v>0</v>
      </c>
      <c r="AE149" s="24" t="s">
        <v>179</v>
      </c>
      <c r="AG149" s="5"/>
    </row>
    <row r="150" spans="1:34" ht="54" x14ac:dyDescent="0.35">
      <c r="A150" s="33" t="s">
        <v>199</v>
      </c>
      <c r="B150" s="83" t="s">
        <v>73</v>
      </c>
      <c r="C150" s="85" t="s">
        <v>58</v>
      </c>
      <c r="D150" s="50">
        <f>D152+D153</f>
        <v>25500</v>
      </c>
      <c r="E150" s="50">
        <f>E152+E153</f>
        <v>0</v>
      </c>
      <c r="F150" s="50">
        <f t="shared" si="92"/>
        <v>25500</v>
      </c>
      <c r="G150" s="50">
        <f>G152+G153</f>
        <v>0</v>
      </c>
      <c r="H150" s="53">
        <f t="shared" si="184"/>
        <v>25500</v>
      </c>
      <c r="I150" s="50">
        <f>I152+I153</f>
        <v>0</v>
      </c>
      <c r="J150" s="53">
        <f>H150+I150</f>
        <v>25500</v>
      </c>
      <c r="K150" s="51">
        <f>K152+K153</f>
        <v>0</v>
      </c>
      <c r="L150" s="53">
        <f>J150+K150</f>
        <v>25500</v>
      </c>
      <c r="M150" s="50">
        <f t="shared" ref="M150:V150" si="189">M152+M153</f>
        <v>59500</v>
      </c>
      <c r="N150" s="50">
        <f>N152+N153</f>
        <v>0</v>
      </c>
      <c r="O150" s="50">
        <f t="shared" si="94"/>
        <v>59500</v>
      </c>
      <c r="P150" s="50">
        <f>P152+P153</f>
        <v>0</v>
      </c>
      <c r="Q150" s="53">
        <f>O150+P150</f>
        <v>59500</v>
      </c>
      <c r="R150" s="50">
        <f>R152+R153</f>
        <v>0</v>
      </c>
      <c r="S150" s="53">
        <f t="shared" si="185"/>
        <v>59500</v>
      </c>
      <c r="T150" s="51">
        <f>T152+T153</f>
        <v>0</v>
      </c>
      <c r="U150" s="53">
        <f t="shared" si="186"/>
        <v>59500</v>
      </c>
      <c r="V150" s="50">
        <f t="shared" si="189"/>
        <v>0</v>
      </c>
      <c r="W150" s="50">
        <f>W152+W153</f>
        <v>0</v>
      </c>
      <c r="X150" s="52">
        <f t="shared" si="97"/>
        <v>0</v>
      </c>
      <c r="Y150" s="50">
        <f>Y152+Y153</f>
        <v>0</v>
      </c>
      <c r="Z150" s="54">
        <f>X150+Y150</f>
        <v>0</v>
      </c>
      <c r="AA150" s="50">
        <f>AA152+AA153</f>
        <v>0</v>
      </c>
      <c r="AB150" s="54">
        <f t="shared" si="187"/>
        <v>0</v>
      </c>
      <c r="AC150" s="51">
        <f>AC152+AC153</f>
        <v>0</v>
      </c>
      <c r="AD150" s="54">
        <f t="shared" si="188"/>
        <v>0</v>
      </c>
      <c r="AE150" s="24"/>
      <c r="AG150" s="5"/>
    </row>
    <row r="151" spans="1:34" x14ac:dyDescent="0.35">
      <c r="A151" s="33"/>
      <c r="B151" s="83" t="s">
        <v>5</v>
      </c>
      <c r="C151" s="83"/>
      <c r="D151" s="50"/>
      <c r="E151" s="50"/>
      <c r="F151" s="50"/>
      <c r="G151" s="50"/>
      <c r="H151" s="53"/>
      <c r="I151" s="50"/>
      <c r="J151" s="53"/>
      <c r="K151" s="51"/>
      <c r="L151" s="53"/>
      <c r="M151" s="50"/>
      <c r="N151" s="50"/>
      <c r="O151" s="50"/>
      <c r="P151" s="50"/>
      <c r="Q151" s="53"/>
      <c r="R151" s="50"/>
      <c r="S151" s="53"/>
      <c r="T151" s="51"/>
      <c r="U151" s="53"/>
      <c r="V151" s="50"/>
      <c r="W151" s="50"/>
      <c r="X151" s="52"/>
      <c r="Y151" s="50"/>
      <c r="Z151" s="54"/>
      <c r="AA151" s="50"/>
      <c r="AB151" s="54"/>
      <c r="AC151" s="51"/>
      <c r="AD151" s="54"/>
      <c r="AE151" s="24"/>
      <c r="AG151" s="5"/>
    </row>
    <row r="152" spans="1:34" s="3" customFormat="1" hidden="1" x14ac:dyDescent="0.35">
      <c r="A152" s="1"/>
      <c r="B152" s="30" t="s">
        <v>6</v>
      </c>
      <c r="C152" s="7"/>
      <c r="D152" s="50">
        <v>6375</v>
      </c>
      <c r="E152" s="50"/>
      <c r="F152" s="50">
        <f t="shared" si="92"/>
        <v>6375</v>
      </c>
      <c r="G152" s="50"/>
      <c r="H152" s="50">
        <f t="shared" ref="H152:H156" si="190">F152+G152</f>
        <v>6375</v>
      </c>
      <c r="I152" s="50"/>
      <c r="J152" s="50">
        <f>H152+I152</f>
        <v>6375</v>
      </c>
      <c r="K152" s="51"/>
      <c r="L152" s="50">
        <f>J152+K152</f>
        <v>6375</v>
      </c>
      <c r="M152" s="50">
        <v>14875</v>
      </c>
      <c r="N152" s="50"/>
      <c r="O152" s="50">
        <f t="shared" si="94"/>
        <v>14875</v>
      </c>
      <c r="P152" s="50"/>
      <c r="Q152" s="50">
        <f>O152+P152</f>
        <v>14875</v>
      </c>
      <c r="R152" s="50"/>
      <c r="S152" s="50">
        <f t="shared" ref="S152:S156" si="191">Q152+R152</f>
        <v>14875</v>
      </c>
      <c r="T152" s="51"/>
      <c r="U152" s="50">
        <f t="shared" ref="U152:U156" si="192">S152+T152</f>
        <v>14875</v>
      </c>
      <c r="V152" s="52">
        <v>0</v>
      </c>
      <c r="W152" s="50"/>
      <c r="X152" s="52">
        <f t="shared" si="97"/>
        <v>0</v>
      </c>
      <c r="Y152" s="50"/>
      <c r="Z152" s="52">
        <f>X152+Y152</f>
        <v>0</v>
      </c>
      <c r="AA152" s="50"/>
      <c r="AB152" s="52">
        <f t="shared" ref="AB152:AB156" si="193">Z152+AA152</f>
        <v>0</v>
      </c>
      <c r="AC152" s="51"/>
      <c r="AD152" s="52">
        <f t="shared" ref="AD152:AD156" si="194">AB152+AC152</f>
        <v>0</v>
      </c>
      <c r="AE152" s="24" t="s">
        <v>87</v>
      </c>
      <c r="AF152" s="18" t="s">
        <v>28</v>
      </c>
      <c r="AG152" s="5"/>
    </row>
    <row r="153" spans="1:34" x14ac:dyDescent="0.35">
      <c r="A153" s="33"/>
      <c r="B153" s="83" t="s">
        <v>16</v>
      </c>
      <c r="C153" s="83"/>
      <c r="D153" s="50">
        <v>19125</v>
      </c>
      <c r="E153" s="50"/>
      <c r="F153" s="50">
        <f t="shared" si="92"/>
        <v>19125</v>
      </c>
      <c r="G153" s="50"/>
      <c r="H153" s="53">
        <f t="shared" si="190"/>
        <v>19125</v>
      </c>
      <c r="I153" s="50"/>
      <c r="J153" s="53">
        <f>H153+I153</f>
        <v>19125</v>
      </c>
      <c r="K153" s="51"/>
      <c r="L153" s="53">
        <f>J153+K153</f>
        <v>19125</v>
      </c>
      <c r="M153" s="50">
        <v>44625</v>
      </c>
      <c r="N153" s="50"/>
      <c r="O153" s="50">
        <f t="shared" si="94"/>
        <v>44625</v>
      </c>
      <c r="P153" s="50"/>
      <c r="Q153" s="53">
        <f>O153+P153</f>
        <v>44625</v>
      </c>
      <c r="R153" s="50"/>
      <c r="S153" s="53">
        <f t="shared" si="191"/>
        <v>44625</v>
      </c>
      <c r="T153" s="51"/>
      <c r="U153" s="53">
        <f t="shared" si="192"/>
        <v>44625</v>
      </c>
      <c r="V153" s="52">
        <v>0</v>
      </c>
      <c r="W153" s="50"/>
      <c r="X153" s="52">
        <f t="shared" si="97"/>
        <v>0</v>
      </c>
      <c r="Y153" s="50"/>
      <c r="Z153" s="54">
        <f>X153+Y153</f>
        <v>0</v>
      </c>
      <c r="AA153" s="50"/>
      <c r="AB153" s="54">
        <f t="shared" si="193"/>
        <v>0</v>
      </c>
      <c r="AC153" s="51"/>
      <c r="AD153" s="54">
        <f t="shared" si="194"/>
        <v>0</v>
      </c>
      <c r="AE153" s="24" t="s">
        <v>179</v>
      </c>
      <c r="AG153" s="5"/>
    </row>
    <row r="154" spans="1:34" ht="54" x14ac:dyDescent="0.35">
      <c r="A154" s="33" t="s">
        <v>200</v>
      </c>
      <c r="B154" s="83" t="s">
        <v>238</v>
      </c>
      <c r="C154" s="83" t="s">
        <v>58</v>
      </c>
      <c r="D154" s="50"/>
      <c r="E154" s="50"/>
      <c r="F154" s="50"/>
      <c r="G154" s="50">
        <v>473.24599999999998</v>
      </c>
      <c r="H154" s="53">
        <f t="shared" si="190"/>
        <v>473.24599999999998</v>
      </c>
      <c r="I154" s="50"/>
      <c r="J154" s="53">
        <f>H154+I154</f>
        <v>473.24599999999998</v>
      </c>
      <c r="K154" s="51"/>
      <c r="L154" s="53">
        <f>J154+K154</f>
        <v>473.24599999999998</v>
      </c>
      <c r="M154" s="50"/>
      <c r="N154" s="50"/>
      <c r="O154" s="50"/>
      <c r="P154" s="50"/>
      <c r="Q154" s="53">
        <f>O154+P154</f>
        <v>0</v>
      </c>
      <c r="R154" s="50"/>
      <c r="S154" s="53">
        <f t="shared" si="191"/>
        <v>0</v>
      </c>
      <c r="T154" s="51"/>
      <c r="U154" s="53">
        <f t="shared" si="192"/>
        <v>0</v>
      </c>
      <c r="V154" s="52"/>
      <c r="W154" s="50"/>
      <c r="X154" s="52"/>
      <c r="Y154" s="50"/>
      <c r="Z154" s="54">
        <f>X154+Y154</f>
        <v>0</v>
      </c>
      <c r="AA154" s="50"/>
      <c r="AB154" s="54">
        <f t="shared" si="193"/>
        <v>0</v>
      </c>
      <c r="AC154" s="51"/>
      <c r="AD154" s="54">
        <f t="shared" si="194"/>
        <v>0</v>
      </c>
      <c r="AE154" s="24" t="s">
        <v>239</v>
      </c>
      <c r="AG154" s="5"/>
    </row>
    <row r="155" spans="1:34" ht="54" x14ac:dyDescent="0.35">
      <c r="A155" s="33" t="s">
        <v>201</v>
      </c>
      <c r="B155" s="83" t="s">
        <v>245</v>
      </c>
      <c r="C155" s="83" t="s">
        <v>58</v>
      </c>
      <c r="D155" s="50"/>
      <c r="E155" s="50"/>
      <c r="F155" s="50"/>
      <c r="G155" s="50">
        <v>17289.173999999999</v>
      </c>
      <c r="H155" s="53">
        <f t="shared" si="190"/>
        <v>17289.173999999999</v>
      </c>
      <c r="I155" s="50"/>
      <c r="J155" s="53">
        <f>H155+I155</f>
        <v>17289.173999999999</v>
      </c>
      <c r="K155" s="51"/>
      <c r="L155" s="53">
        <f>J155+K155</f>
        <v>17289.173999999999</v>
      </c>
      <c r="M155" s="50"/>
      <c r="N155" s="50"/>
      <c r="O155" s="50"/>
      <c r="P155" s="50"/>
      <c r="Q155" s="53">
        <f>O155+P155</f>
        <v>0</v>
      </c>
      <c r="R155" s="50"/>
      <c r="S155" s="53">
        <f t="shared" si="191"/>
        <v>0</v>
      </c>
      <c r="T155" s="51"/>
      <c r="U155" s="53">
        <f t="shared" si="192"/>
        <v>0</v>
      </c>
      <c r="V155" s="52"/>
      <c r="W155" s="50"/>
      <c r="X155" s="52"/>
      <c r="Y155" s="50"/>
      <c r="Z155" s="54">
        <f>X155+Y155</f>
        <v>0</v>
      </c>
      <c r="AA155" s="50"/>
      <c r="AB155" s="54">
        <f t="shared" si="193"/>
        <v>0</v>
      </c>
      <c r="AC155" s="51"/>
      <c r="AD155" s="54">
        <f t="shared" si="194"/>
        <v>0</v>
      </c>
      <c r="AE155" s="31">
        <v>2010142580</v>
      </c>
      <c r="AG155" s="5"/>
    </row>
    <row r="156" spans="1:34" x14ac:dyDescent="0.35">
      <c r="A156" s="33"/>
      <c r="B156" s="83" t="s">
        <v>88</v>
      </c>
      <c r="C156" s="83"/>
      <c r="D156" s="47">
        <f>D160+D161</f>
        <v>142743.1</v>
      </c>
      <c r="E156" s="47">
        <f>E160+E161</f>
        <v>0</v>
      </c>
      <c r="F156" s="47">
        <f t="shared" ref="F156:F206" si="195">D156+E156</f>
        <v>142743.1</v>
      </c>
      <c r="G156" s="47">
        <f>G160+G161</f>
        <v>0</v>
      </c>
      <c r="H156" s="47">
        <f t="shared" si="190"/>
        <v>142743.1</v>
      </c>
      <c r="I156" s="52">
        <f>I160+I161</f>
        <v>0</v>
      </c>
      <c r="J156" s="47">
        <f>H156+I156</f>
        <v>142743.1</v>
      </c>
      <c r="K156" s="55">
        <f>K160+K161</f>
        <v>0</v>
      </c>
      <c r="L156" s="54">
        <f>J156+K156</f>
        <v>142743.1</v>
      </c>
      <c r="M156" s="47">
        <f t="shared" ref="M156:V156" si="196">M160+M161</f>
        <v>71197.200000000012</v>
      </c>
      <c r="N156" s="47">
        <f>N160+N161</f>
        <v>0</v>
      </c>
      <c r="O156" s="47">
        <f t="shared" ref="O156:O206" si="197">M156+N156</f>
        <v>71197.200000000012</v>
      </c>
      <c r="P156" s="47">
        <f>P160+P161</f>
        <v>0</v>
      </c>
      <c r="Q156" s="47">
        <f>O156+P156</f>
        <v>71197.200000000012</v>
      </c>
      <c r="R156" s="52">
        <f>R160+R161</f>
        <v>0</v>
      </c>
      <c r="S156" s="47">
        <f t="shared" si="191"/>
        <v>71197.200000000012</v>
      </c>
      <c r="T156" s="55">
        <f>T160+T161</f>
        <v>0</v>
      </c>
      <c r="U156" s="54">
        <f t="shared" si="192"/>
        <v>71197.200000000012</v>
      </c>
      <c r="V156" s="47">
        <f t="shared" si="196"/>
        <v>18552.5</v>
      </c>
      <c r="W156" s="47">
        <f>W160+W161</f>
        <v>0</v>
      </c>
      <c r="X156" s="47">
        <f t="shared" ref="X156:X206" si="198">V156+W156</f>
        <v>18552.5</v>
      </c>
      <c r="Y156" s="47">
        <f>Y160+Y161</f>
        <v>0</v>
      </c>
      <c r="Z156" s="47">
        <f>X156+Y156</f>
        <v>18552.5</v>
      </c>
      <c r="AA156" s="52">
        <f>AA160+AA161</f>
        <v>0</v>
      </c>
      <c r="AB156" s="47">
        <f t="shared" si="193"/>
        <v>18552.5</v>
      </c>
      <c r="AC156" s="55">
        <f>AC160+AC161</f>
        <v>0</v>
      </c>
      <c r="AD156" s="54">
        <f t="shared" si="194"/>
        <v>18552.5</v>
      </c>
      <c r="AE156" s="26"/>
      <c r="AF156" s="19"/>
      <c r="AG156" s="12"/>
      <c r="AH156" s="13"/>
    </row>
    <row r="157" spans="1:34" x14ac:dyDescent="0.35">
      <c r="A157" s="33"/>
      <c r="B157" s="83" t="s">
        <v>5</v>
      </c>
      <c r="C157" s="83"/>
      <c r="D157" s="47"/>
      <c r="E157" s="47"/>
      <c r="F157" s="47"/>
      <c r="G157" s="47"/>
      <c r="H157" s="47"/>
      <c r="I157" s="52"/>
      <c r="J157" s="47"/>
      <c r="K157" s="55"/>
      <c r="L157" s="54"/>
      <c r="M157" s="47"/>
      <c r="N157" s="47"/>
      <c r="O157" s="47"/>
      <c r="P157" s="47"/>
      <c r="Q157" s="47"/>
      <c r="R157" s="52"/>
      <c r="S157" s="47"/>
      <c r="T157" s="55"/>
      <c r="U157" s="54"/>
      <c r="V157" s="47"/>
      <c r="W157" s="47"/>
      <c r="X157" s="47"/>
      <c r="Y157" s="47"/>
      <c r="Z157" s="47"/>
      <c r="AA157" s="52"/>
      <c r="AB157" s="47"/>
      <c r="AC157" s="55"/>
      <c r="AD157" s="54"/>
      <c r="AE157" s="26"/>
      <c r="AF157" s="19"/>
      <c r="AG157" s="12"/>
      <c r="AH157" s="13"/>
    </row>
    <row r="158" spans="1:34" s="13" customFormat="1" hidden="1" x14ac:dyDescent="0.35">
      <c r="A158" s="10"/>
      <c r="B158" s="11" t="s">
        <v>6</v>
      </c>
      <c r="C158" s="38"/>
      <c r="D158" s="47">
        <f>D162</f>
        <v>37541.5</v>
      </c>
      <c r="E158" s="47">
        <f>E162</f>
        <v>0</v>
      </c>
      <c r="F158" s="47">
        <f t="shared" si="195"/>
        <v>37541.5</v>
      </c>
      <c r="G158" s="47">
        <f>G162</f>
        <v>0</v>
      </c>
      <c r="H158" s="47">
        <f t="shared" ref="H158:H160" si="199">F158+G158</f>
        <v>37541.5</v>
      </c>
      <c r="I158" s="52">
        <f>I162</f>
        <v>0</v>
      </c>
      <c r="J158" s="47">
        <f>H158+I158</f>
        <v>37541.5</v>
      </c>
      <c r="K158" s="55">
        <f>K162</f>
        <v>0</v>
      </c>
      <c r="L158" s="47">
        <f>J158+K158</f>
        <v>37541.5</v>
      </c>
      <c r="M158" s="47">
        <f t="shared" ref="M158:V158" si="200">M162</f>
        <v>18724.900000000001</v>
      </c>
      <c r="N158" s="47">
        <f>N162</f>
        <v>0</v>
      </c>
      <c r="O158" s="47">
        <f t="shared" si="197"/>
        <v>18724.900000000001</v>
      </c>
      <c r="P158" s="47">
        <f>P162</f>
        <v>0</v>
      </c>
      <c r="Q158" s="47">
        <f>O158+P158</f>
        <v>18724.900000000001</v>
      </c>
      <c r="R158" s="52">
        <f>R162</f>
        <v>0</v>
      </c>
      <c r="S158" s="47">
        <f t="shared" ref="S158:S160" si="201">Q158+R158</f>
        <v>18724.900000000001</v>
      </c>
      <c r="T158" s="55">
        <f>T162</f>
        <v>0</v>
      </c>
      <c r="U158" s="47">
        <f t="shared" ref="U158:U160" si="202">S158+T158</f>
        <v>18724.900000000001</v>
      </c>
      <c r="V158" s="47">
        <f t="shared" si="200"/>
        <v>4879.3</v>
      </c>
      <c r="W158" s="47">
        <f>W162</f>
        <v>0</v>
      </c>
      <c r="X158" s="47">
        <f t="shared" si="198"/>
        <v>4879.3</v>
      </c>
      <c r="Y158" s="47">
        <f>Y162</f>
        <v>0</v>
      </c>
      <c r="Z158" s="47">
        <f>X158+Y158</f>
        <v>4879.3</v>
      </c>
      <c r="AA158" s="52">
        <f>AA162</f>
        <v>0</v>
      </c>
      <c r="AB158" s="47">
        <f t="shared" ref="AB158:AB160" si="203">Z158+AA158</f>
        <v>4879.3</v>
      </c>
      <c r="AC158" s="55">
        <f>AC162</f>
        <v>0</v>
      </c>
      <c r="AD158" s="47">
        <f t="shared" ref="AD158:AD160" si="204">AB158+AC158</f>
        <v>4879.3</v>
      </c>
      <c r="AE158" s="26"/>
      <c r="AF158" s="19" t="s">
        <v>28</v>
      </c>
      <c r="AG158" s="12"/>
    </row>
    <row r="159" spans="1:34" x14ac:dyDescent="0.35">
      <c r="A159" s="33"/>
      <c r="B159" s="83" t="s">
        <v>24</v>
      </c>
      <c r="C159" s="83"/>
      <c r="D159" s="47">
        <f>D163</f>
        <v>105201.60000000001</v>
      </c>
      <c r="E159" s="47">
        <f>E163</f>
        <v>0</v>
      </c>
      <c r="F159" s="47">
        <f t="shared" si="195"/>
        <v>105201.60000000001</v>
      </c>
      <c r="G159" s="47">
        <f>G163</f>
        <v>0</v>
      </c>
      <c r="H159" s="47">
        <f t="shared" si="199"/>
        <v>105201.60000000001</v>
      </c>
      <c r="I159" s="52">
        <f>I163</f>
        <v>0</v>
      </c>
      <c r="J159" s="47">
        <f>H159+I159</f>
        <v>105201.60000000001</v>
      </c>
      <c r="K159" s="55">
        <f>K163</f>
        <v>0</v>
      </c>
      <c r="L159" s="54">
        <f>J159+K159</f>
        <v>105201.60000000001</v>
      </c>
      <c r="M159" s="47">
        <f t="shared" ref="M159:V159" si="205">M163</f>
        <v>52472.3</v>
      </c>
      <c r="N159" s="47">
        <f>N163</f>
        <v>0</v>
      </c>
      <c r="O159" s="47">
        <f t="shared" si="197"/>
        <v>52472.3</v>
      </c>
      <c r="P159" s="47">
        <f>P163</f>
        <v>0</v>
      </c>
      <c r="Q159" s="47">
        <f>O159+P159</f>
        <v>52472.3</v>
      </c>
      <c r="R159" s="52">
        <f>R163</f>
        <v>0</v>
      </c>
      <c r="S159" s="47">
        <f t="shared" si="201"/>
        <v>52472.3</v>
      </c>
      <c r="T159" s="55">
        <f>T163</f>
        <v>0</v>
      </c>
      <c r="U159" s="54">
        <f t="shared" si="202"/>
        <v>52472.3</v>
      </c>
      <c r="V159" s="47">
        <f t="shared" si="205"/>
        <v>13673.2</v>
      </c>
      <c r="W159" s="47">
        <f>W163</f>
        <v>0</v>
      </c>
      <c r="X159" s="47">
        <f t="shared" si="198"/>
        <v>13673.2</v>
      </c>
      <c r="Y159" s="47">
        <f>Y163</f>
        <v>0</v>
      </c>
      <c r="Z159" s="47">
        <f>X159+Y159</f>
        <v>13673.2</v>
      </c>
      <c r="AA159" s="52">
        <f>AA163</f>
        <v>0</v>
      </c>
      <c r="AB159" s="47">
        <f t="shared" si="203"/>
        <v>13673.2</v>
      </c>
      <c r="AC159" s="55">
        <f>AC163</f>
        <v>0</v>
      </c>
      <c r="AD159" s="54">
        <f t="shared" si="204"/>
        <v>13673.2</v>
      </c>
      <c r="AE159" s="26"/>
      <c r="AF159" s="19"/>
      <c r="AG159" s="12"/>
      <c r="AH159" s="13"/>
    </row>
    <row r="160" spans="1:34" ht="36" x14ac:dyDescent="0.35">
      <c r="A160" s="33" t="s">
        <v>202</v>
      </c>
      <c r="B160" s="83" t="s">
        <v>89</v>
      </c>
      <c r="C160" s="85" t="s">
        <v>90</v>
      </c>
      <c r="D160" s="52">
        <f>D162+D163</f>
        <v>142743.1</v>
      </c>
      <c r="E160" s="52">
        <f>E162+E163</f>
        <v>0</v>
      </c>
      <c r="F160" s="52">
        <f t="shared" si="195"/>
        <v>142743.1</v>
      </c>
      <c r="G160" s="52">
        <f>G162+G163</f>
        <v>0</v>
      </c>
      <c r="H160" s="54">
        <f t="shared" si="199"/>
        <v>142743.1</v>
      </c>
      <c r="I160" s="52">
        <f>I162+I163</f>
        <v>0</v>
      </c>
      <c r="J160" s="54">
        <f>H160+I160</f>
        <v>142743.1</v>
      </c>
      <c r="K160" s="55">
        <f>K162+K163</f>
        <v>0</v>
      </c>
      <c r="L160" s="54">
        <f>J160+K160</f>
        <v>142743.1</v>
      </c>
      <c r="M160" s="52">
        <f t="shared" ref="M160:V160" si="206">M162+M163</f>
        <v>71197.200000000012</v>
      </c>
      <c r="N160" s="52">
        <f>N162+N163</f>
        <v>0</v>
      </c>
      <c r="O160" s="52">
        <f t="shared" si="197"/>
        <v>71197.200000000012</v>
      </c>
      <c r="P160" s="52">
        <f>P162+P163</f>
        <v>0</v>
      </c>
      <c r="Q160" s="54">
        <f>O160+P160</f>
        <v>71197.200000000012</v>
      </c>
      <c r="R160" s="52">
        <f>R162+R163</f>
        <v>0</v>
      </c>
      <c r="S160" s="54">
        <f t="shared" si="201"/>
        <v>71197.200000000012</v>
      </c>
      <c r="T160" s="55">
        <f>T162+T163</f>
        <v>0</v>
      </c>
      <c r="U160" s="54">
        <f t="shared" si="202"/>
        <v>71197.200000000012</v>
      </c>
      <c r="V160" s="52">
        <f t="shared" si="206"/>
        <v>18552.5</v>
      </c>
      <c r="W160" s="52">
        <f>W162+W163</f>
        <v>0</v>
      </c>
      <c r="X160" s="52">
        <f t="shared" si="198"/>
        <v>18552.5</v>
      </c>
      <c r="Y160" s="52">
        <f>Y162+Y163</f>
        <v>0</v>
      </c>
      <c r="Z160" s="54">
        <f>X160+Y160</f>
        <v>18552.5</v>
      </c>
      <c r="AA160" s="52">
        <f>AA162+AA163</f>
        <v>0</v>
      </c>
      <c r="AB160" s="54">
        <f t="shared" si="203"/>
        <v>18552.5</v>
      </c>
      <c r="AC160" s="55">
        <f>AC162+AC163</f>
        <v>0</v>
      </c>
      <c r="AD160" s="54">
        <f t="shared" si="204"/>
        <v>18552.5</v>
      </c>
      <c r="AE160" s="24"/>
      <c r="AG160" s="5"/>
    </row>
    <row r="161" spans="1:34" x14ac:dyDescent="0.35">
      <c r="A161" s="33"/>
      <c r="B161" s="83" t="s">
        <v>5</v>
      </c>
      <c r="C161" s="85"/>
      <c r="D161" s="52"/>
      <c r="E161" s="52"/>
      <c r="F161" s="52"/>
      <c r="G161" s="52"/>
      <c r="H161" s="54"/>
      <c r="I161" s="52"/>
      <c r="J161" s="54"/>
      <c r="K161" s="55"/>
      <c r="L161" s="54"/>
      <c r="M161" s="52"/>
      <c r="N161" s="52"/>
      <c r="O161" s="52"/>
      <c r="P161" s="52"/>
      <c r="Q161" s="54"/>
      <c r="R161" s="52"/>
      <c r="S161" s="54"/>
      <c r="T161" s="55"/>
      <c r="U161" s="54"/>
      <c r="V161" s="52"/>
      <c r="W161" s="52"/>
      <c r="X161" s="52"/>
      <c r="Y161" s="52"/>
      <c r="Z161" s="54"/>
      <c r="AA161" s="52"/>
      <c r="AB161" s="54"/>
      <c r="AC161" s="55"/>
      <c r="AD161" s="54"/>
      <c r="AE161" s="24"/>
      <c r="AG161" s="5"/>
    </row>
    <row r="162" spans="1:34" s="3" customFormat="1" hidden="1" x14ac:dyDescent="0.35">
      <c r="A162" s="1"/>
      <c r="B162" s="30" t="s">
        <v>6</v>
      </c>
      <c r="C162" s="4"/>
      <c r="D162" s="52">
        <v>37541.5</v>
      </c>
      <c r="E162" s="52"/>
      <c r="F162" s="52">
        <f t="shared" si="195"/>
        <v>37541.5</v>
      </c>
      <c r="G162" s="52"/>
      <c r="H162" s="52">
        <f t="shared" ref="H162:H166" si="207">F162+G162</f>
        <v>37541.5</v>
      </c>
      <c r="I162" s="52"/>
      <c r="J162" s="52">
        <f>H162+I162</f>
        <v>37541.5</v>
      </c>
      <c r="K162" s="55"/>
      <c r="L162" s="52">
        <f>J162+K162</f>
        <v>37541.5</v>
      </c>
      <c r="M162" s="52">
        <v>18724.900000000001</v>
      </c>
      <c r="N162" s="52"/>
      <c r="O162" s="52">
        <f t="shared" si="197"/>
        <v>18724.900000000001</v>
      </c>
      <c r="P162" s="52"/>
      <c r="Q162" s="52">
        <f>O162+P162</f>
        <v>18724.900000000001</v>
      </c>
      <c r="R162" s="52"/>
      <c r="S162" s="52">
        <f t="shared" ref="S162:S166" si="208">Q162+R162</f>
        <v>18724.900000000001</v>
      </c>
      <c r="T162" s="55"/>
      <c r="U162" s="52">
        <f t="shared" ref="U162:U166" si="209">S162+T162</f>
        <v>18724.900000000001</v>
      </c>
      <c r="V162" s="52">
        <v>4879.3</v>
      </c>
      <c r="W162" s="52"/>
      <c r="X162" s="52">
        <f t="shared" si="198"/>
        <v>4879.3</v>
      </c>
      <c r="Y162" s="52"/>
      <c r="Z162" s="52">
        <f>X162+Y162</f>
        <v>4879.3</v>
      </c>
      <c r="AA162" s="52"/>
      <c r="AB162" s="52">
        <f t="shared" ref="AB162:AB166" si="210">Z162+AA162</f>
        <v>4879.3</v>
      </c>
      <c r="AC162" s="55"/>
      <c r="AD162" s="52">
        <f t="shared" ref="AD162:AD166" si="211">AB162+AC162</f>
        <v>4879.3</v>
      </c>
      <c r="AE162" s="24" t="s">
        <v>91</v>
      </c>
      <c r="AF162" s="18" t="s">
        <v>28</v>
      </c>
      <c r="AG162" s="5"/>
    </row>
    <row r="163" spans="1:34" x14ac:dyDescent="0.35">
      <c r="A163" s="33"/>
      <c r="B163" s="83" t="s">
        <v>24</v>
      </c>
      <c r="C163" s="85"/>
      <c r="D163" s="52">
        <v>105201.60000000001</v>
      </c>
      <c r="E163" s="52"/>
      <c r="F163" s="52">
        <f t="shared" si="195"/>
        <v>105201.60000000001</v>
      </c>
      <c r="G163" s="52"/>
      <c r="H163" s="54">
        <f t="shared" si="207"/>
        <v>105201.60000000001</v>
      </c>
      <c r="I163" s="52"/>
      <c r="J163" s="54">
        <f>H163+I163</f>
        <v>105201.60000000001</v>
      </c>
      <c r="K163" s="55"/>
      <c r="L163" s="54">
        <f>J163+K163</f>
        <v>105201.60000000001</v>
      </c>
      <c r="M163" s="52">
        <v>52472.3</v>
      </c>
      <c r="N163" s="52"/>
      <c r="O163" s="52">
        <f t="shared" si="197"/>
        <v>52472.3</v>
      </c>
      <c r="P163" s="52"/>
      <c r="Q163" s="54">
        <f>O163+P163</f>
        <v>52472.3</v>
      </c>
      <c r="R163" s="52"/>
      <c r="S163" s="54">
        <f t="shared" si="208"/>
        <v>52472.3</v>
      </c>
      <c r="T163" s="55"/>
      <c r="U163" s="54">
        <f t="shared" si="209"/>
        <v>52472.3</v>
      </c>
      <c r="V163" s="52">
        <v>13673.2</v>
      </c>
      <c r="W163" s="52"/>
      <c r="X163" s="52">
        <f t="shared" si="198"/>
        <v>13673.2</v>
      </c>
      <c r="Y163" s="52"/>
      <c r="Z163" s="54">
        <f>X163+Y163</f>
        <v>13673.2</v>
      </c>
      <c r="AA163" s="52"/>
      <c r="AB163" s="54">
        <f t="shared" si="210"/>
        <v>13673.2</v>
      </c>
      <c r="AC163" s="55"/>
      <c r="AD163" s="54">
        <f t="shared" si="211"/>
        <v>13673.2</v>
      </c>
      <c r="AE163" s="24" t="s">
        <v>91</v>
      </c>
      <c r="AG163" s="5"/>
    </row>
    <row r="164" spans="1:34" x14ac:dyDescent="0.35">
      <c r="A164" s="33"/>
      <c r="B164" s="83" t="s">
        <v>224</v>
      </c>
      <c r="C164" s="85"/>
      <c r="D164" s="47"/>
      <c r="E164" s="47"/>
      <c r="F164" s="47"/>
      <c r="G164" s="47">
        <f>G165</f>
        <v>91891.491999999998</v>
      </c>
      <c r="H164" s="47">
        <f t="shared" si="207"/>
        <v>91891.491999999998</v>
      </c>
      <c r="I164" s="52">
        <f>I165</f>
        <v>-90.495000000000005</v>
      </c>
      <c r="J164" s="47">
        <f>H164+I164</f>
        <v>91800.997000000003</v>
      </c>
      <c r="K164" s="55">
        <f>K165</f>
        <v>0</v>
      </c>
      <c r="L164" s="54">
        <f>J164+K164</f>
        <v>91800.997000000003</v>
      </c>
      <c r="M164" s="47"/>
      <c r="N164" s="47"/>
      <c r="O164" s="47"/>
      <c r="P164" s="47">
        <f>P165</f>
        <v>0</v>
      </c>
      <c r="Q164" s="47">
        <f>O164+P164</f>
        <v>0</v>
      </c>
      <c r="R164" s="52">
        <f>R165</f>
        <v>0</v>
      </c>
      <c r="S164" s="47">
        <f t="shared" si="208"/>
        <v>0</v>
      </c>
      <c r="T164" s="55">
        <f>T165</f>
        <v>0</v>
      </c>
      <c r="U164" s="54">
        <f t="shared" si="209"/>
        <v>0</v>
      </c>
      <c r="V164" s="47"/>
      <c r="W164" s="47"/>
      <c r="X164" s="47"/>
      <c r="Y164" s="47">
        <f>Y165</f>
        <v>0</v>
      </c>
      <c r="Z164" s="47">
        <f>X164+Y164</f>
        <v>0</v>
      </c>
      <c r="AA164" s="52">
        <f>AA165</f>
        <v>0</v>
      </c>
      <c r="AB164" s="47">
        <f t="shared" si="210"/>
        <v>0</v>
      </c>
      <c r="AC164" s="55">
        <f>AC165</f>
        <v>0</v>
      </c>
      <c r="AD164" s="54">
        <f t="shared" si="211"/>
        <v>0</v>
      </c>
      <c r="AE164" s="26"/>
      <c r="AF164" s="19"/>
      <c r="AG164" s="12"/>
      <c r="AH164" s="13"/>
    </row>
    <row r="165" spans="1:34" ht="54" x14ac:dyDescent="0.35">
      <c r="A165" s="33" t="s">
        <v>203</v>
      </c>
      <c r="B165" s="83" t="s">
        <v>248</v>
      </c>
      <c r="C165" s="85" t="s">
        <v>31</v>
      </c>
      <c r="D165" s="52"/>
      <c r="E165" s="52"/>
      <c r="F165" s="52"/>
      <c r="G165" s="52">
        <f>3164.312+88727.18</f>
        <v>91891.491999999998</v>
      </c>
      <c r="H165" s="54">
        <f t="shared" si="207"/>
        <v>91891.491999999998</v>
      </c>
      <c r="I165" s="52">
        <v>-90.495000000000005</v>
      </c>
      <c r="J165" s="54">
        <f>H165+I165</f>
        <v>91800.997000000003</v>
      </c>
      <c r="K165" s="55"/>
      <c r="L165" s="54">
        <f>J165+K165</f>
        <v>91800.997000000003</v>
      </c>
      <c r="M165" s="52"/>
      <c r="N165" s="52"/>
      <c r="O165" s="52"/>
      <c r="P165" s="52"/>
      <c r="Q165" s="54">
        <f>O165+P165</f>
        <v>0</v>
      </c>
      <c r="R165" s="52"/>
      <c r="S165" s="54">
        <f t="shared" si="208"/>
        <v>0</v>
      </c>
      <c r="T165" s="55"/>
      <c r="U165" s="54">
        <f t="shared" si="209"/>
        <v>0</v>
      </c>
      <c r="V165" s="52"/>
      <c r="W165" s="52"/>
      <c r="X165" s="52"/>
      <c r="Y165" s="52"/>
      <c r="Z165" s="54">
        <f>X165+Y165</f>
        <v>0</v>
      </c>
      <c r="AA165" s="52"/>
      <c r="AB165" s="54">
        <f t="shared" si="210"/>
        <v>0</v>
      </c>
      <c r="AC165" s="55"/>
      <c r="AD165" s="54">
        <f t="shared" si="211"/>
        <v>0</v>
      </c>
      <c r="AE165" s="31" t="s">
        <v>225</v>
      </c>
      <c r="AG165" s="5"/>
    </row>
    <row r="166" spans="1:34" x14ac:dyDescent="0.35">
      <c r="A166" s="33"/>
      <c r="B166" s="83" t="s">
        <v>7</v>
      </c>
      <c r="C166" s="83"/>
      <c r="D166" s="47">
        <f>D170+D171+D175+D176</f>
        <v>332580.8</v>
      </c>
      <c r="E166" s="47">
        <f>E170+E171+E175+E176</f>
        <v>0</v>
      </c>
      <c r="F166" s="47">
        <f t="shared" si="195"/>
        <v>332580.8</v>
      </c>
      <c r="G166" s="47">
        <f>G170+G171+G175+G176+G177</f>
        <v>106617.02500000001</v>
      </c>
      <c r="H166" s="47">
        <f t="shared" si="207"/>
        <v>439197.82500000001</v>
      </c>
      <c r="I166" s="52">
        <f>I170+I171+I175+I176+I177</f>
        <v>0</v>
      </c>
      <c r="J166" s="47">
        <f>H166+I166</f>
        <v>439197.82500000001</v>
      </c>
      <c r="K166" s="55">
        <f>K170+K171+K175+K176+K177</f>
        <v>0</v>
      </c>
      <c r="L166" s="54">
        <f>J166+K166</f>
        <v>439197.82500000001</v>
      </c>
      <c r="M166" s="47">
        <f t="shared" ref="M166:V166" si="212">M170+M171+M175+M176</f>
        <v>133857.79999999999</v>
      </c>
      <c r="N166" s="47">
        <f>N170+N171+N175+N176</f>
        <v>0</v>
      </c>
      <c r="O166" s="47">
        <f t="shared" si="197"/>
        <v>133857.79999999999</v>
      </c>
      <c r="P166" s="47">
        <f>P170+P171+P175+P176+P177</f>
        <v>0</v>
      </c>
      <c r="Q166" s="47">
        <f>O166+P166</f>
        <v>133857.79999999999</v>
      </c>
      <c r="R166" s="52">
        <f>R170+R171+R175+R176+R177</f>
        <v>0</v>
      </c>
      <c r="S166" s="47">
        <f t="shared" si="208"/>
        <v>133857.79999999999</v>
      </c>
      <c r="T166" s="55">
        <f>T170+T171+T175+T176+T177</f>
        <v>0</v>
      </c>
      <c r="U166" s="54">
        <f t="shared" si="209"/>
        <v>133857.79999999999</v>
      </c>
      <c r="V166" s="47">
        <f t="shared" si="212"/>
        <v>190073.7</v>
      </c>
      <c r="W166" s="47">
        <f>W170+W171+W175+W176</f>
        <v>0</v>
      </c>
      <c r="X166" s="47">
        <f t="shared" si="198"/>
        <v>190073.7</v>
      </c>
      <c r="Y166" s="47">
        <f>Y170+Y171+Y175+Y176+Y177</f>
        <v>0</v>
      </c>
      <c r="Z166" s="47">
        <f>X166+Y166</f>
        <v>190073.7</v>
      </c>
      <c r="AA166" s="52">
        <f>AA170+AA171+AA175+AA176+AA177</f>
        <v>0</v>
      </c>
      <c r="AB166" s="47">
        <f t="shared" si="210"/>
        <v>190073.7</v>
      </c>
      <c r="AC166" s="55">
        <f>AC170+AC171+AC175+AC176+AC177</f>
        <v>0</v>
      </c>
      <c r="AD166" s="54">
        <f t="shared" si="211"/>
        <v>190073.7</v>
      </c>
      <c r="AE166" s="26"/>
      <c r="AF166" s="19"/>
      <c r="AG166" s="12"/>
      <c r="AH166" s="13"/>
    </row>
    <row r="167" spans="1:34" x14ac:dyDescent="0.35">
      <c r="A167" s="33"/>
      <c r="B167" s="83" t="s">
        <v>5</v>
      </c>
      <c r="C167" s="83"/>
      <c r="D167" s="47"/>
      <c r="E167" s="47"/>
      <c r="F167" s="47"/>
      <c r="G167" s="47"/>
      <c r="H167" s="47"/>
      <c r="I167" s="52"/>
      <c r="J167" s="47"/>
      <c r="K167" s="55"/>
      <c r="L167" s="54"/>
      <c r="M167" s="47"/>
      <c r="N167" s="47"/>
      <c r="O167" s="47"/>
      <c r="P167" s="47"/>
      <c r="Q167" s="47"/>
      <c r="R167" s="52"/>
      <c r="S167" s="47"/>
      <c r="T167" s="55"/>
      <c r="U167" s="54"/>
      <c r="V167" s="47"/>
      <c r="W167" s="47"/>
      <c r="X167" s="47"/>
      <c r="Y167" s="47"/>
      <c r="Z167" s="47"/>
      <c r="AA167" s="52"/>
      <c r="AB167" s="47"/>
      <c r="AC167" s="55"/>
      <c r="AD167" s="54"/>
      <c r="AE167" s="26"/>
      <c r="AF167" s="19"/>
      <c r="AG167" s="12"/>
      <c r="AH167" s="13"/>
    </row>
    <row r="168" spans="1:34" s="13" customFormat="1" hidden="1" x14ac:dyDescent="0.35">
      <c r="A168" s="10"/>
      <c r="B168" s="11" t="s">
        <v>6</v>
      </c>
      <c r="C168" s="16"/>
      <c r="D168" s="47">
        <f>D170+D173+D175+D176</f>
        <v>280368.40000000002</v>
      </c>
      <c r="E168" s="47">
        <f>E170+E173+E175+E176</f>
        <v>0</v>
      </c>
      <c r="F168" s="47">
        <f t="shared" si="195"/>
        <v>280368.40000000002</v>
      </c>
      <c r="G168" s="47">
        <f>G170+G173+G175+G176+G177</f>
        <v>106617.02500000001</v>
      </c>
      <c r="H168" s="47">
        <f t="shared" ref="H168:H171" si="213">F168+G168</f>
        <v>386985.42500000005</v>
      </c>
      <c r="I168" s="52">
        <f>I170+I173+I175+I176+I177</f>
        <v>0</v>
      </c>
      <c r="J168" s="47">
        <f>H168+I168</f>
        <v>386985.42500000005</v>
      </c>
      <c r="K168" s="55">
        <f>K170+K173+K175+K176+K177</f>
        <v>0</v>
      </c>
      <c r="L168" s="47">
        <f>J168+K168</f>
        <v>386985.42500000005</v>
      </c>
      <c r="M168" s="47">
        <f t="shared" ref="M168:V168" si="214">M170+M173+M175+M176</f>
        <v>133857.79999999999</v>
      </c>
      <c r="N168" s="47">
        <f>N170+N173+N175+N176</f>
        <v>0</v>
      </c>
      <c r="O168" s="47">
        <f t="shared" si="197"/>
        <v>133857.79999999999</v>
      </c>
      <c r="P168" s="47">
        <f>P170+P173+P175+P176</f>
        <v>0</v>
      </c>
      <c r="Q168" s="47">
        <f>O168+P168</f>
        <v>133857.79999999999</v>
      </c>
      <c r="R168" s="52">
        <f>R170+R173+R175+R176</f>
        <v>0</v>
      </c>
      <c r="S168" s="47">
        <f t="shared" ref="S168:S171" si="215">Q168+R168</f>
        <v>133857.79999999999</v>
      </c>
      <c r="T168" s="55">
        <f>T170+T173+T175+T176+T177</f>
        <v>0</v>
      </c>
      <c r="U168" s="47">
        <f t="shared" ref="U168:U171" si="216">S168+T168</f>
        <v>133857.79999999999</v>
      </c>
      <c r="V168" s="47">
        <f t="shared" si="214"/>
        <v>190073.7</v>
      </c>
      <c r="W168" s="47">
        <f>W170+W173+W175+W176</f>
        <v>0</v>
      </c>
      <c r="X168" s="47">
        <f t="shared" si="198"/>
        <v>190073.7</v>
      </c>
      <c r="Y168" s="47">
        <f>Y170+Y173+Y175+Y176</f>
        <v>0</v>
      </c>
      <c r="Z168" s="47">
        <f>X168+Y168</f>
        <v>190073.7</v>
      </c>
      <c r="AA168" s="52">
        <f>AA170+AA173+AA175+AA176</f>
        <v>0</v>
      </c>
      <c r="AB168" s="47">
        <f t="shared" ref="AB168:AB171" si="217">Z168+AA168</f>
        <v>190073.7</v>
      </c>
      <c r="AC168" s="55">
        <f>AC170+AC173+AC175+AC176+AC177</f>
        <v>0</v>
      </c>
      <c r="AD168" s="47">
        <f t="shared" ref="AD168:AD171" si="218">AB168+AC168</f>
        <v>190073.7</v>
      </c>
      <c r="AE168" s="26"/>
      <c r="AF168" s="19" t="s">
        <v>28</v>
      </c>
      <c r="AG168" s="12"/>
    </row>
    <row r="169" spans="1:34" x14ac:dyDescent="0.35">
      <c r="A169" s="33"/>
      <c r="B169" s="83" t="s">
        <v>24</v>
      </c>
      <c r="C169" s="83"/>
      <c r="D169" s="47">
        <f>D174</f>
        <v>52212.4</v>
      </c>
      <c r="E169" s="47">
        <f>E174</f>
        <v>0</v>
      </c>
      <c r="F169" s="47">
        <f t="shared" si="195"/>
        <v>52212.4</v>
      </c>
      <c r="G169" s="47">
        <f>G174</f>
        <v>0</v>
      </c>
      <c r="H169" s="47">
        <f t="shared" si="213"/>
        <v>52212.4</v>
      </c>
      <c r="I169" s="52">
        <f>I174</f>
        <v>0</v>
      </c>
      <c r="J169" s="47">
        <f>H169+I169</f>
        <v>52212.4</v>
      </c>
      <c r="K169" s="55">
        <f>K174</f>
        <v>0</v>
      </c>
      <c r="L169" s="54">
        <f>J169+K169</f>
        <v>52212.4</v>
      </c>
      <c r="M169" s="47">
        <f t="shared" ref="M169:V169" si="219">M174</f>
        <v>0</v>
      </c>
      <c r="N169" s="47">
        <f>N174</f>
        <v>0</v>
      </c>
      <c r="O169" s="47">
        <f t="shared" si="197"/>
        <v>0</v>
      </c>
      <c r="P169" s="47">
        <f>P174</f>
        <v>0</v>
      </c>
      <c r="Q169" s="47">
        <f>O169+P169</f>
        <v>0</v>
      </c>
      <c r="R169" s="52">
        <f>R174</f>
        <v>0</v>
      </c>
      <c r="S169" s="47">
        <f t="shared" si="215"/>
        <v>0</v>
      </c>
      <c r="T169" s="55">
        <f>T174</f>
        <v>0</v>
      </c>
      <c r="U169" s="54">
        <f t="shared" si="216"/>
        <v>0</v>
      </c>
      <c r="V169" s="47">
        <f t="shared" si="219"/>
        <v>0</v>
      </c>
      <c r="W169" s="47">
        <f>W174</f>
        <v>0</v>
      </c>
      <c r="X169" s="47">
        <f t="shared" si="198"/>
        <v>0</v>
      </c>
      <c r="Y169" s="47">
        <f>Y174</f>
        <v>0</v>
      </c>
      <c r="Z169" s="47">
        <f>X169+Y169</f>
        <v>0</v>
      </c>
      <c r="AA169" s="52">
        <f>AA174</f>
        <v>0</v>
      </c>
      <c r="AB169" s="47">
        <f t="shared" si="217"/>
        <v>0</v>
      </c>
      <c r="AC169" s="55">
        <f>AC174</f>
        <v>0</v>
      </c>
      <c r="AD169" s="54">
        <f t="shared" si="218"/>
        <v>0</v>
      </c>
      <c r="AE169" s="26"/>
      <c r="AF169" s="19"/>
      <c r="AG169" s="12"/>
      <c r="AH169" s="13"/>
    </row>
    <row r="170" spans="1:34" ht="54" x14ac:dyDescent="0.35">
      <c r="A170" s="118" t="s">
        <v>204</v>
      </c>
      <c r="B170" s="115" t="s">
        <v>92</v>
      </c>
      <c r="C170" s="85" t="s">
        <v>25</v>
      </c>
      <c r="D170" s="52">
        <v>55213.3</v>
      </c>
      <c r="E170" s="52">
        <f>-55213.3+37258.9</f>
        <v>-17954.400000000001</v>
      </c>
      <c r="F170" s="52">
        <f t="shared" si="195"/>
        <v>37258.9</v>
      </c>
      <c r="G170" s="52"/>
      <c r="H170" s="54">
        <f t="shared" si="213"/>
        <v>37258.9</v>
      </c>
      <c r="I170" s="52"/>
      <c r="J170" s="54">
        <f>H170+I170</f>
        <v>37258.9</v>
      </c>
      <c r="K170" s="55"/>
      <c r="L170" s="54">
        <f>J170+K170</f>
        <v>37258.9</v>
      </c>
      <c r="M170" s="52">
        <v>0</v>
      </c>
      <c r="N170" s="52"/>
      <c r="O170" s="52">
        <f t="shared" si="197"/>
        <v>0</v>
      </c>
      <c r="P170" s="52"/>
      <c r="Q170" s="54">
        <f>O170+P170</f>
        <v>0</v>
      </c>
      <c r="R170" s="52"/>
      <c r="S170" s="54">
        <f t="shared" si="215"/>
        <v>0</v>
      </c>
      <c r="T170" s="55"/>
      <c r="U170" s="54">
        <f t="shared" si="216"/>
        <v>0</v>
      </c>
      <c r="V170" s="52">
        <v>0</v>
      </c>
      <c r="W170" s="52"/>
      <c r="X170" s="52">
        <f t="shared" si="198"/>
        <v>0</v>
      </c>
      <c r="Y170" s="52"/>
      <c r="Z170" s="54">
        <f>X170+Y170</f>
        <v>0</v>
      </c>
      <c r="AA170" s="52"/>
      <c r="AB170" s="54">
        <f t="shared" si="217"/>
        <v>0</v>
      </c>
      <c r="AC170" s="55"/>
      <c r="AD170" s="54">
        <f t="shared" si="218"/>
        <v>0</v>
      </c>
      <c r="AE170" s="24" t="s">
        <v>95</v>
      </c>
      <c r="AG170" s="5"/>
    </row>
    <row r="171" spans="1:34" ht="54" x14ac:dyDescent="0.35">
      <c r="A171" s="119"/>
      <c r="B171" s="117"/>
      <c r="C171" s="85" t="s">
        <v>31</v>
      </c>
      <c r="D171" s="52">
        <f>D173+D174</f>
        <v>277367.5</v>
      </c>
      <c r="E171" s="52">
        <f>E173+E174</f>
        <v>17954.400000000001</v>
      </c>
      <c r="F171" s="52">
        <f t="shared" si="195"/>
        <v>295321.90000000002</v>
      </c>
      <c r="G171" s="52">
        <f>G173+G174</f>
        <v>8782.1970000000001</v>
      </c>
      <c r="H171" s="54">
        <f t="shared" si="213"/>
        <v>304104.09700000001</v>
      </c>
      <c r="I171" s="52">
        <f>I173+I174</f>
        <v>0</v>
      </c>
      <c r="J171" s="54">
        <f>H171+I171</f>
        <v>304104.09700000001</v>
      </c>
      <c r="K171" s="55">
        <f>K173+K174</f>
        <v>0</v>
      </c>
      <c r="L171" s="54">
        <f>J171+K171</f>
        <v>304104.09700000001</v>
      </c>
      <c r="M171" s="52">
        <f t="shared" ref="M171:V171" si="220">M173+M174</f>
        <v>0</v>
      </c>
      <c r="N171" s="52">
        <f>N173+N174</f>
        <v>0</v>
      </c>
      <c r="O171" s="52">
        <f t="shared" si="197"/>
        <v>0</v>
      </c>
      <c r="P171" s="52">
        <f>P173+P174</f>
        <v>0</v>
      </c>
      <c r="Q171" s="54">
        <f>O171+P171</f>
        <v>0</v>
      </c>
      <c r="R171" s="52">
        <f>R173+R174</f>
        <v>0</v>
      </c>
      <c r="S171" s="54">
        <f t="shared" si="215"/>
        <v>0</v>
      </c>
      <c r="T171" s="55">
        <f>T173+T174</f>
        <v>0</v>
      </c>
      <c r="U171" s="54">
        <f t="shared" si="216"/>
        <v>0</v>
      </c>
      <c r="V171" s="52">
        <f t="shared" si="220"/>
        <v>0</v>
      </c>
      <c r="W171" s="52">
        <f>W173+W174</f>
        <v>0</v>
      </c>
      <c r="X171" s="52">
        <f t="shared" si="198"/>
        <v>0</v>
      </c>
      <c r="Y171" s="52">
        <f>Y173+Y174</f>
        <v>0</v>
      </c>
      <c r="Z171" s="54">
        <f>X171+Y171</f>
        <v>0</v>
      </c>
      <c r="AA171" s="52">
        <f>AA173+AA174</f>
        <v>0</v>
      </c>
      <c r="AB171" s="54">
        <f t="shared" si="217"/>
        <v>0</v>
      </c>
      <c r="AC171" s="55">
        <f>AC173+AC174</f>
        <v>0</v>
      </c>
      <c r="AD171" s="54">
        <f t="shared" si="218"/>
        <v>0</v>
      </c>
      <c r="AE171" s="24"/>
      <c r="AG171" s="5"/>
    </row>
    <row r="172" spans="1:34" x14ac:dyDescent="0.35">
      <c r="A172" s="33"/>
      <c r="B172" s="83" t="s">
        <v>5</v>
      </c>
      <c r="C172" s="85"/>
      <c r="D172" s="52"/>
      <c r="E172" s="52"/>
      <c r="F172" s="52"/>
      <c r="G172" s="52"/>
      <c r="H172" s="54"/>
      <c r="I172" s="52"/>
      <c r="J172" s="54"/>
      <c r="K172" s="55"/>
      <c r="L172" s="54"/>
      <c r="M172" s="52"/>
      <c r="N172" s="52"/>
      <c r="O172" s="52"/>
      <c r="P172" s="52"/>
      <c r="Q172" s="54"/>
      <c r="R172" s="52"/>
      <c r="S172" s="54"/>
      <c r="T172" s="55"/>
      <c r="U172" s="54"/>
      <c r="V172" s="52"/>
      <c r="W172" s="52"/>
      <c r="X172" s="52"/>
      <c r="Y172" s="52"/>
      <c r="Z172" s="54"/>
      <c r="AA172" s="52"/>
      <c r="AB172" s="54"/>
      <c r="AC172" s="55"/>
      <c r="AD172" s="54"/>
      <c r="AE172" s="24"/>
      <c r="AG172" s="5"/>
    </row>
    <row r="173" spans="1:34" s="3" customFormat="1" hidden="1" x14ac:dyDescent="0.35">
      <c r="A173" s="1"/>
      <c r="B173" s="30" t="s">
        <v>6</v>
      </c>
      <c r="C173" s="4"/>
      <c r="D173" s="52">
        <v>225155.1</v>
      </c>
      <c r="E173" s="52">
        <v>17954.400000000001</v>
      </c>
      <c r="F173" s="52">
        <f t="shared" si="195"/>
        <v>243109.5</v>
      </c>
      <c r="G173" s="52">
        <v>8782.1970000000001</v>
      </c>
      <c r="H173" s="52">
        <f t="shared" ref="H173:H193" si="221">F173+G173</f>
        <v>251891.69699999999</v>
      </c>
      <c r="I173" s="52"/>
      <c r="J173" s="52">
        <f t="shared" ref="J173:J193" si="222">H173+I173</f>
        <v>251891.69699999999</v>
      </c>
      <c r="K173" s="55"/>
      <c r="L173" s="52">
        <f t="shared" ref="L173:L193" si="223">J173+K173</f>
        <v>251891.69699999999</v>
      </c>
      <c r="M173" s="52">
        <v>0</v>
      </c>
      <c r="N173" s="52"/>
      <c r="O173" s="52">
        <f t="shared" si="197"/>
        <v>0</v>
      </c>
      <c r="P173" s="52"/>
      <c r="Q173" s="52">
        <f t="shared" ref="Q173:Q193" si="224">O173+P173</f>
        <v>0</v>
      </c>
      <c r="R173" s="52"/>
      <c r="S173" s="52">
        <f t="shared" ref="S173:S193" si="225">Q173+R173</f>
        <v>0</v>
      </c>
      <c r="T173" s="55"/>
      <c r="U173" s="52">
        <f t="shared" ref="U173:U193" si="226">S173+T173</f>
        <v>0</v>
      </c>
      <c r="V173" s="52">
        <v>0</v>
      </c>
      <c r="W173" s="52"/>
      <c r="X173" s="52">
        <f t="shared" si="198"/>
        <v>0</v>
      </c>
      <c r="Y173" s="52"/>
      <c r="Z173" s="52">
        <f t="shared" ref="Z173:Z193" si="227">X173+Y173</f>
        <v>0</v>
      </c>
      <c r="AA173" s="52"/>
      <c r="AB173" s="52">
        <f t="shared" ref="AB173:AB193" si="228">Z173+AA173</f>
        <v>0</v>
      </c>
      <c r="AC173" s="55"/>
      <c r="AD173" s="52">
        <f t="shared" ref="AD173:AD193" si="229">AB173+AC173</f>
        <v>0</v>
      </c>
      <c r="AE173" s="24" t="s">
        <v>95</v>
      </c>
      <c r="AF173" s="18" t="s">
        <v>28</v>
      </c>
      <c r="AG173" s="5"/>
    </row>
    <row r="174" spans="1:34" x14ac:dyDescent="0.35">
      <c r="A174" s="87"/>
      <c r="B174" s="83" t="s">
        <v>24</v>
      </c>
      <c r="C174" s="85"/>
      <c r="D174" s="52">
        <v>52212.4</v>
      </c>
      <c r="E174" s="52"/>
      <c r="F174" s="52">
        <f t="shared" si="195"/>
        <v>52212.4</v>
      </c>
      <c r="G174" s="52"/>
      <c r="H174" s="54">
        <f t="shared" si="221"/>
        <v>52212.4</v>
      </c>
      <c r="I174" s="52"/>
      <c r="J174" s="54">
        <f t="shared" si="222"/>
        <v>52212.4</v>
      </c>
      <c r="K174" s="55"/>
      <c r="L174" s="54">
        <f t="shared" si="223"/>
        <v>52212.4</v>
      </c>
      <c r="M174" s="52">
        <v>0</v>
      </c>
      <c r="N174" s="52"/>
      <c r="O174" s="52">
        <f t="shared" si="197"/>
        <v>0</v>
      </c>
      <c r="P174" s="52"/>
      <c r="Q174" s="54">
        <f t="shared" si="224"/>
        <v>0</v>
      </c>
      <c r="R174" s="52"/>
      <c r="S174" s="54">
        <f t="shared" si="225"/>
        <v>0</v>
      </c>
      <c r="T174" s="55"/>
      <c r="U174" s="54">
        <f t="shared" si="226"/>
        <v>0</v>
      </c>
      <c r="V174" s="52">
        <v>0</v>
      </c>
      <c r="W174" s="52"/>
      <c r="X174" s="52">
        <f t="shared" si="198"/>
        <v>0</v>
      </c>
      <c r="Y174" s="52"/>
      <c r="Z174" s="54">
        <f t="shared" si="227"/>
        <v>0</v>
      </c>
      <c r="AA174" s="52"/>
      <c r="AB174" s="54">
        <f t="shared" si="228"/>
        <v>0</v>
      </c>
      <c r="AC174" s="55"/>
      <c r="AD174" s="54">
        <f t="shared" si="229"/>
        <v>0</v>
      </c>
      <c r="AE174" s="24" t="s">
        <v>95</v>
      </c>
      <c r="AG174" s="5"/>
    </row>
    <row r="175" spans="1:34" ht="54" x14ac:dyDescent="0.35">
      <c r="A175" s="87" t="s">
        <v>205</v>
      </c>
      <c r="B175" s="83" t="s">
        <v>93</v>
      </c>
      <c r="C175" s="85" t="s">
        <v>31</v>
      </c>
      <c r="D175" s="52">
        <v>0</v>
      </c>
      <c r="E175" s="52"/>
      <c r="F175" s="52">
        <f t="shared" si="195"/>
        <v>0</v>
      </c>
      <c r="G175" s="52"/>
      <c r="H175" s="54">
        <f t="shared" si="221"/>
        <v>0</v>
      </c>
      <c r="I175" s="52"/>
      <c r="J175" s="54">
        <f t="shared" si="222"/>
        <v>0</v>
      </c>
      <c r="K175" s="55"/>
      <c r="L175" s="54">
        <f t="shared" si="223"/>
        <v>0</v>
      </c>
      <c r="M175" s="52">
        <v>34000.1</v>
      </c>
      <c r="N175" s="52"/>
      <c r="O175" s="52">
        <f t="shared" si="197"/>
        <v>34000.1</v>
      </c>
      <c r="P175" s="52"/>
      <c r="Q175" s="54">
        <f t="shared" si="224"/>
        <v>34000.1</v>
      </c>
      <c r="R175" s="52"/>
      <c r="S175" s="54">
        <f t="shared" si="225"/>
        <v>34000.1</v>
      </c>
      <c r="T175" s="55"/>
      <c r="U175" s="54">
        <f t="shared" si="226"/>
        <v>34000.1</v>
      </c>
      <c r="V175" s="52">
        <v>190073.7</v>
      </c>
      <c r="W175" s="52"/>
      <c r="X175" s="52">
        <f t="shared" si="198"/>
        <v>190073.7</v>
      </c>
      <c r="Y175" s="52"/>
      <c r="Z175" s="54">
        <f t="shared" si="227"/>
        <v>190073.7</v>
      </c>
      <c r="AA175" s="52"/>
      <c r="AB175" s="54">
        <f t="shared" si="228"/>
        <v>190073.7</v>
      </c>
      <c r="AC175" s="55"/>
      <c r="AD175" s="54">
        <f t="shared" si="229"/>
        <v>190073.7</v>
      </c>
      <c r="AE175" s="31" t="s">
        <v>96</v>
      </c>
      <c r="AG175" s="5"/>
    </row>
    <row r="176" spans="1:34" ht="54" x14ac:dyDescent="0.35">
      <c r="A176" s="33" t="s">
        <v>206</v>
      </c>
      <c r="B176" s="83" t="s">
        <v>94</v>
      </c>
      <c r="C176" s="85" t="s">
        <v>31</v>
      </c>
      <c r="D176" s="52">
        <v>0</v>
      </c>
      <c r="E176" s="52"/>
      <c r="F176" s="52">
        <f t="shared" si="195"/>
        <v>0</v>
      </c>
      <c r="G176" s="52"/>
      <c r="H176" s="54">
        <f t="shared" si="221"/>
        <v>0</v>
      </c>
      <c r="I176" s="52"/>
      <c r="J176" s="54">
        <f t="shared" si="222"/>
        <v>0</v>
      </c>
      <c r="K176" s="55"/>
      <c r="L176" s="54">
        <f t="shared" si="223"/>
        <v>0</v>
      </c>
      <c r="M176" s="52">
        <v>99857.7</v>
      </c>
      <c r="N176" s="52"/>
      <c r="O176" s="52">
        <f t="shared" si="197"/>
        <v>99857.7</v>
      </c>
      <c r="P176" s="52"/>
      <c r="Q176" s="54">
        <f t="shared" si="224"/>
        <v>99857.7</v>
      </c>
      <c r="R176" s="52"/>
      <c r="S176" s="54">
        <f t="shared" si="225"/>
        <v>99857.7</v>
      </c>
      <c r="T176" s="55"/>
      <c r="U176" s="54">
        <f t="shared" si="226"/>
        <v>99857.7</v>
      </c>
      <c r="V176" s="52">
        <v>0</v>
      </c>
      <c r="W176" s="52"/>
      <c r="X176" s="52">
        <f t="shared" si="198"/>
        <v>0</v>
      </c>
      <c r="Y176" s="52"/>
      <c r="Z176" s="54">
        <f t="shared" si="227"/>
        <v>0</v>
      </c>
      <c r="AA176" s="52"/>
      <c r="AB176" s="54">
        <f t="shared" si="228"/>
        <v>0</v>
      </c>
      <c r="AC176" s="55"/>
      <c r="AD176" s="54">
        <f t="shared" si="229"/>
        <v>0</v>
      </c>
      <c r="AE176" s="31" t="s">
        <v>97</v>
      </c>
      <c r="AG176" s="5"/>
    </row>
    <row r="177" spans="1:34" ht="54" x14ac:dyDescent="0.35">
      <c r="A177" s="33" t="s">
        <v>207</v>
      </c>
      <c r="B177" s="83" t="s">
        <v>230</v>
      </c>
      <c r="C177" s="85" t="s">
        <v>31</v>
      </c>
      <c r="D177" s="52"/>
      <c r="E177" s="52"/>
      <c r="F177" s="52"/>
      <c r="G177" s="52">
        <f>53907.562+43927.266</f>
        <v>97834.828000000009</v>
      </c>
      <c r="H177" s="54">
        <f t="shared" si="221"/>
        <v>97834.828000000009</v>
      </c>
      <c r="I177" s="52"/>
      <c r="J177" s="54">
        <f t="shared" si="222"/>
        <v>97834.828000000009</v>
      </c>
      <c r="K177" s="55"/>
      <c r="L177" s="54">
        <f t="shared" si="223"/>
        <v>97834.828000000009</v>
      </c>
      <c r="M177" s="52"/>
      <c r="N177" s="52"/>
      <c r="O177" s="52"/>
      <c r="P177" s="52"/>
      <c r="Q177" s="54">
        <f t="shared" si="224"/>
        <v>0</v>
      </c>
      <c r="R177" s="52"/>
      <c r="S177" s="54">
        <f t="shared" si="225"/>
        <v>0</v>
      </c>
      <c r="T177" s="55"/>
      <c r="U177" s="54">
        <f t="shared" si="226"/>
        <v>0</v>
      </c>
      <c r="V177" s="52"/>
      <c r="W177" s="52"/>
      <c r="X177" s="52"/>
      <c r="Y177" s="52"/>
      <c r="Z177" s="54">
        <f t="shared" si="227"/>
        <v>0</v>
      </c>
      <c r="AA177" s="52"/>
      <c r="AB177" s="54">
        <f t="shared" si="228"/>
        <v>0</v>
      </c>
      <c r="AC177" s="55"/>
      <c r="AD177" s="54">
        <f t="shared" si="229"/>
        <v>0</v>
      </c>
      <c r="AE177" s="31" t="s">
        <v>231</v>
      </c>
      <c r="AG177" s="5"/>
    </row>
    <row r="178" spans="1:34" x14ac:dyDescent="0.35">
      <c r="A178" s="33"/>
      <c r="B178" s="83" t="s">
        <v>14</v>
      </c>
      <c r="C178" s="83"/>
      <c r="D178" s="47">
        <f>D179+D180+D181+D182+D183+D184+D185+D186+D187+D188</f>
        <v>17423.900000000001</v>
      </c>
      <c r="E178" s="47">
        <f>E179+E180+E181+E182+E183+E184+E185+E186+E187+E188</f>
        <v>0</v>
      </c>
      <c r="F178" s="47">
        <f t="shared" si="195"/>
        <v>17423.900000000001</v>
      </c>
      <c r="G178" s="47">
        <f>G179+G180+G181+G182+G183+G184+G185+G186+G187+G188+G189+G190</f>
        <v>6514.0309999999999</v>
      </c>
      <c r="H178" s="47">
        <f t="shared" si="221"/>
        <v>23937.931</v>
      </c>
      <c r="I178" s="52">
        <f>I179+I180+I181+I182+I183+I184+I185+I186+I187+I188+I189+I190</f>
        <v>0</v>
      </c>
      <c r="J178" s="47">
        <f t="shared" si="222"/>
        <v>23937.931</v>
      </c>
      <c r="K178" s="55">
        <f>K179+K180+K181+K182+K183+K184+K185+K186+K187+K188+K189+K190</f>
        <v>0</v>
      </c>
      <c r="L178" s="54">
        <f t="shared" si="223"/>
        <v>23937.931</v>
      </c>
      <c r="M178" s="47">
        <f t="shared" ref="M178:V178" si="230">M179+M180+M181+M182+M183+M184+M185+M186+M187+M188</f>
        <v>73471.899999999994</v>
      </c>
      <c r="N178" s="47">
        <f>N179+N180+N181+N182+N183+N184+N185+N186+N187+N188</f>
        <v>0</v>
      </c>
      <c r="O178" s="47">
        <f t="shared" si="197"/>
        <v>73471.899999999994</v>
      </c>
      <c r="P178" s="47">
        <f>P179+P180+P181+P182+P183+P184+P185+P186+P187+P188+P189+P190</f>
        <v>0</v>
      </c>
      <c r="Q178" s="47">
        <f t="shared" si="224"/>
        <v>73471.899999999994</v>
      </c>
      <c r="R178" s="52">
        <f>R179+R180+R181+R182+R183+R184+R185+R186+R187+R188+R189+R190</f>
        <v>0</v>
      </c>
      <c r="S178" s="47">
        <f t="shared" si="225"/>
        <v>73471.899999999994</v>
      </c>
      <c r="T178" s="55">
        <f>T179+T180+T181+T182+T183+T184+T185+T186+T187+T188+T189+T190</f>
        <v>0</v>
      </c>
      <c r="U178" s="54">
        <f t="shared" si="226"/>
        <v>73471.899999999994</v>
      </c>
      <c r="V178" s="47">
        <f t="shared" si="230"/>
        <v>196753.80000000002</v>
      </c>
      <c r="W178" s="47">
        <f>W179+W180+W181+W182+W183+W184+W185+W186+W187+W188</f>
        <v>0</v>
      </c>
      <c r="X178" s="47">
        <f t="shared" si="198"/>
        <v>196753.80000000002</v>
      </c>
      <c r="Y178" s="47">
        <f>Y179+Y180+Y181+Y182+Y183+Y184+Y185+Y186+Y187+Y188+Y189+Y190</f>
        <v>0</v>
      </c>
      <c r="Z178" s="47">
        <f t="shared" si="227"/>
        <v>196753.80000000002</v>
      </c>
      <c r="AA178" s="52">
        <f>AA179+AA180+AA181+AA182+AA183+AA184+AA185+AA186+AA187+AA188+AA189+AA190</f>
        <v>0</v>
      </c>
      <c r="AB178" s="47">
        <f t="shared" si="228"/>
        <v>196753.80000000002</v>
      </c>
      <c r="AC178" s="55">
        <f>AC179+AC180+AC181+AC182+AC183+AC184+AC185+AC186+AC187+AC188+AC189+AC190</f>
        <v>0</v>
      </c>
      <c r="AD178" s="54">
        <f t="shared" si="229"/>
        <v>196753.80000000002</v>
      </c>
      <c r="AE178" s="26"/>
      <c r="AF178" s="19"/>
      <c r="AG178" s="12"/>
      <c r="AH178" s="13"/>
    </row>
    <row r="179" spans="1:34" ht="54" x14ac:dyDescent="0.35">
      <c r="A179" s="33" t="s">
        <v>208</v>
      </c>
      <c r="B179" s="83" t="s">
        <v>98</v>
      </c>
      <c r="C179" s="85" t="s">
        <v>31</v>
      </c>
      <c r="D179" s="52">
        <v>0</v>
      </c>
      <c r="E179" s="52"/>
      <c r="F179" s="52">
        <f t="shared" si="195"/>
        <v>0</v>
      </c>
      <c r="G179" s="52"/>
      <c r="H179" s="54">
        <f t="shared" si="221"/>
        <v>0</v>
      </c>
      <c r="I179" s="52"/>
      <c r="J179" s="54">
        <f t="shared" si="222"/>
        <v>0</v>
      </c>
      <c r="K179" s="55"/>
      <c r="L179" s="54">
        <f t="shared" si="223"/>
        <v>0</v>
      </c>
      <c r="M179" s="52">
        <v>0</v>
      </c>
      <c r="N179" s="52"/>
      <c r="O179" s="52">
        <f t="shared" si="197"/>
        <v>0</v>
      </c>
      <c r="P179" s="52"/>
      <c r="Q179" s="54">
        <f t="shared" si="224"/>
        <v>0</v>
      </c>
      <c r="R179" s="52"/>
      <c r="S179" s="54">
        <f t="shared" si="225"/>
        <v>0</v>
      </c>
      <c r="T179" s="55"/>
      <c r="U179" s="54">
        <f t="shared" si="226"/>
        <v>0</v>
      </c>
      <c r="V179" s="52">
        <v>35549</v>
      </c>
      <c r="W179" s="52"/>
      <c r="X179" s="52">
        <f t="shared" si="198"/>
        <v>35549</v>
      </c>
      <c r="Y179" s="52"/>
      <c r="Z179" s="54">
        <f t="shared" si="227"/>
        <v>35549</v>
      </c>
      <c r="AA179" s="52"/>
      <c r="AB179" s="54">
        <f t="shared" si="228"/>
        <v>35549</v>
      </c>
      <c r="AC179" s="55"/>
      <c r="AD179" s="54">
        <f t="shared" si="229"/>
        <v>35549</v>
      </c>
      <c r="AE179" s="31" t="s">
        <v>102</v>
      </c>
      <c r="AG179" s="5"/>
    </row>
    <row r="180" spans="1:34" ht="54" x14ac:dyDescent="0.35">
      <c r="A180" s="33" t="s">
        <v>209</v>
      </c>
      <c r="B180" s="83" t="s">
        <v>99</v>
      </c>
      <c r="C180" s="85" t="s">
        <v>31</v>
      </c>
      <c r="D180" s="52">
        <v>0</v>
      </c>
      <c r="E180" s="52"/>
      <c r="F180" s="52">
        <f t="shared" si="195"/>
        <v>0</v>
      </c>
      <c r="G180" s="52"/>
      <c r="H180" s="54">
        <f t="shared" si="221"/>
        <v>0</v>
      </c>
      <c r="I180" s="52"/>
      <c r="J180" s="54">
        <f t="shared" si="222"/>
        <v>0</v>
      </c>
      <c r="K180" s="55"/>
      <c r="L180" s="54">
        <f t="shared" si="223"/>
        <v>0</v>
      </c>
      <c r="M180" s="52">
        <v>57683.9</v>
      </c>
      <c r="N180" s="52"/>
      <c r="O180" s="52">
        <f t="shared" si="197"/>
        <v>57683.9</v>
      </c>
      <c r="P180" s="52"/>
      <c r="Q180" s="54">
        <f t="shared" si="224"/>
        <v>57683.9</v>
      </c>
      <c r="R180" s="52"/>
      <c r="S180" s="54">
        <f t="shared" si="225"/>
        <v>57683.9</v>
      </c>
      <c r="T180" s="55"/>
      <c r="U180" s="54">
        <f t="shared" si="226"/>
        <v>57683.9</v>
      </c>
      <c r="V180" s="52">
        <v>151968.9</v>
      </c>
      <c r="W180" s="52"/>
      <c r="X180" s="52">
        <f t="shared" si="198"/>
        <v>151968.9</v>
      </c>
      <c r="Y180" s="52"/>
      <c r="Z180" s="54">
        <f t="shared" si="227"/>
        <v>151968.9</v>
      </c>
      <c r="AA180" s="52"/>
      <c r="AB180" s="54">
        <f t="shared" si="228"/>
        <v>151968.9</v>
      </c>
      <c r="AC180" s="55"/>
      <c r="AD180" s="54">
        <f t="shared" si="229"/>
        <v>151968.9</v>
      </c>
      <c r="AE180" s="31" t="s">
        <v>103</v>
      </c>
      <c r="AG180" s="5"/>
    </row>
    <row r="181" spans="1:34" ht="54" x14ac:dyDescent="0.35">
      <c r="A181" s="33" t="s">
        <v>210</v>
      </c>
      <c r="B181" s="83" t="s">
        <v>100</v>
      </c>
      <c r="C181" s="85" t="s">
        <v>31</v>
      </c>
      <c r="D181" s="52">
        <v>5597.5</v>
      </c>
      <c r="E181" s="52"/>
      <c r="F181" s="52">
        <f t="shared" si="195"/>
        <v>5597.5</v>
      </c>
      <c r="G181" s="52"/>
      <c r="H181" s="54">
        <f t="shared" si="221"/>
        <v>5597.5</v>
      </c>
      <c r="I181" s="52"/>
      <c r="J181" s="54">
        <f t="shared" si="222"/>
        <v>5597.5</v>
      </c>
      <c r="K181" s="55"/>
      <c r="L181" s="54">
        <f t="shared" si="223"/>
        <v>5597.5</v>
      </c>
      <c r="M181" s="52">
        <v>0</v>
      </c>
      <c r="N181" s="52"/>
      <c r="O181" s="52">
        <f t="shared" si="197"/>
        <v>0</v>
      </c>
      <c r="P181" s="52"/>
      <c r="Q181" s="54">
        <f t="shared" si="224"/>
        <v>0</v>
      </c>
      <c r="R181" s="52"/>
      <c r="S181" s="54">
        <f t="shared" si="225"/>
        <v>0</v>
      </c>
      <c r="T181" s="55"/>
      <c r="U181" s="54">
        <f t="shared" si="226"/>
        <v>0</v>
      </c>
      <c r="V181" s="52">
        <v>0</v>
      </c>
      <c r="W181" s="52"/>
      <c r="X181" s="52">
        <f t="shared" si="198"/>
        <v>0</v>
      </c>
      <c r="Y181" s="52"/>
      <c r="Z181" s="54">
        <f t="shared" si="227"/>
        <v>0</v>
      </c>
      <c r="AA181" s="52"/>
      <c r="AB181" s="54">
        <f t="shared" si="228"/>
        <v>0</v>
      </c>
      <c r="AC181" s="55"/>
      <c r="AD181" s="54">
        <f t="shared" si="229"/>
        <v>0</v>
      </c>
      <c r="AE181" s="31" t="s">
        <v>104</v>
      </c>
      <c r="AG181" s="5"/>
    </row>
    <row r="182" spans="1:34" ht="54" x14ac:dyDescent="0.35">
      <c r="A182" s="33" t="s">
        <v>220</v>
      </c>
      <c r="B182" s="83" t="s">
        <v>101</v>
      </c>
      <c r="C182" s="85" t="s">
        <v>31</v>
      </c>
      <c r="D182" s="52">
        <v>2897.7</v>
      </c>
      <c r="E182" s="52"/>
      <c r="F182" s="52">
        <f t="shared" si="195"/>
        <v>2897.7</v>
      </c>
      <c r="G182" s="52"/>
      <c r="H182" s="54">
        <f t="shared" si="221"/>
        <v>2897.7</v>
      </c>
      <c r="I182" s="52"/>
      <c r="J182" s="54">
        <f t="shared" si="222"/>
        <v>2897.7</v>
      </c>
      <c r="K182" s="55"/>
      <c r="L182" s="54">
        <f t="shared" si="223"/>
        <v>2897.7</v>
      </c>
      <c r="M182" s="52">
        <v>0</v>
      </c>
      <c r="N182" s="52"/>
      <c r="O182" s="52">
        <f t="shared" si="197"/>
        <v>0</v>
      </c>
      <c r="P182" s="52"/>
      <c r="Q182" s="54">
        <f t="shared" si="224"/>
        <v>0</v>
      </c>
      <c r="R182" s="52"/>
      <c r="S182" s="54">
        <f t="shared" si="225"/>
        <v>0</v>
      </c>
      <c r="T182" s="55"/>
      <c r="U182" s="54">
        <f t="shared" si="226"/>
        <v>0</v>
      </c>
      <c r="V182" s="52">
        <v>0</v>
      </c>
      <c r="W182" s="52"/>
      <c r="X182" s="52">
        <f t="shared" si="198"/>
        <v>0</v>
      </c>
      <c r="Y182" s="52"/>
      <c r="Z182" s="54">
        <f t="shared" si="227"/>
        <v>0</v>
      </c>
      <c r="AA182" s="52"/>
      <c r="AB182" s="54">
        <f t="shared" si="228"/>
        <v>0</v>
      </c>
      <c r="AC182" s="55"/>
      <c r="AD182" s="54">
        <f t="shared" si="229"/>
        <v>0</v>
      </c>
      <c r="AE182" s="31" t="s">
        <v>105</v>
      </c>
      <c r="AG182" s="5"/>
    </row>
    <row r="183" spans="1:34" ht="54" x14ac:dyDescent="0.35">
      <c r="A183" s="33" t="s">
        <v>232</v>
      </c>
      <c r="B183" s="83" t="s">
        <v>112</v>
      </c>
      <c r="C183" s="85" t="s">
        <v>31</v>
      </c>
      <c r="D183" s="52">
        <v>7747.3</v>
      </c>
      <c r="E183" s="52"/>
      <c r="F183" s="52">
        <f t="shared" si="195"/>
        <v>7747.3</v>
      </c>
      <c r="G183" s="52"/>
      <c r="H183" s="54">
        <f t="shared" si="221"/>
        <v>7747.3</v>
      </c>
      <c r="I183" s="52"/>
      <c r="J183" s="54">
        <f t="shared" si="222"/>
        <v>7747.3</v>
      </c>
      <c r="K183" s="55"/>
      <c r="L183" s="54">
        <f t="shared" si="223"/>
        <v>7747.3</v>
      </c>
      <c r="M183" s="52">
        <v>0</v>
      </c>
      <c r="N183" s="52"/>
      <c r="O183" s="52">
        <f t="shared" si="197"/>
        <v>0</v>
      </c>
      <c r="P183" s="52"/>
      <c r="Q183" s="54">
        <f t="shared" si="224"/>
        <v>0</v>
      </c>
      <c r="R183" s="52"/>
      <c r="S183" s="54">
        <f t="shared" si="225"/>
        <v>0</v>
      </c>
      <c r="T183" s="55"/>
      <c r="U183" s="54">
        <f t="shared" si="226"/>
        <v>0</v>
      </c>
      <c r="V183" s="52">
        <v>0</v>
      </c>
      <c r="W183" s="52"/>
      <c r="X183" s="52">
        <f t="shared" si="198"/>
        <v>0</v>
      </c>
      <c r="Y183" s="52"/>
      <c r="Z183" s="54">
        <f t="shared" si="227"/>
        <v>0</v>
      </c>
      <c r="AA183" s="52"/>
      <c r="AB183" s="54">
        <f t="shared" si="228"/>
        <v>0</v>
      </c>
      <c r="AC183" s="55"/>
      <c r="AD183" s="54">
        <f t="shared" si="229"/>
        <v>0</v>
      </c>
      <c r="AE183" s="31" t="s">
        <v>106</v>
      </c>
      <c r="AG183" s="5"/>
    </row>
    <row r="184" spans="1:34" ht="54" x14ac:dyDescent="0.35">
      <c r="A184" s="33" t="s">
        <v>233</v>
      </c>
      <c r="B184" s="83" t="s">
        <v>113</v>
      </c>
      <c r="C184" s="85" t="s">
        <v>31</v>
      </c>
      <c r="D184" s="52">
        <v>574.9</v>
      </c>
      <c r="E184" s="52"/>
      <c r="F184" s="52">
        <f t="shared" si="195"/>
        <v>574.9</v>
      </c>
      <c r="G184" s="52"/>
      <c r="H184" s="54">
        <f t="shared" si="221"/>
        <v>574.9</v>
      </c>
      <c r="I184" s="52"/>
      <c r="J184" s="54">
        <f t="shared" si="222"/>
        <v>574.9</v>
      </c>
      <c r="K184" s="55"/>
      <c r="L184" s="54">
        <f t="shared" si="223"/>
        <v>574.9</v>
      </c>
      <c r="M184" s="52">
        <v>7574</v>
      </c>
      <c r="N184" s="52"/>
      <c r="O184" s="52">
        <f t="shared" si="197"/>
        <v>7574</v>
      </c>
      <c r="P184" s="52"/>
      <c r="Q184" s="54">
        <f t="shared" si="224"/>
        <v>7574</v>
      </c>
      <c r="R184" s="52"/>
      <c r="S184" s="54">
        <f t="shared" si="225"/>
        <v>7574</v>
      </c>
      <c r="T184" s="55"/>
      <c r="U184" s="54">
        <f t="shared" si="226"/>
        <v>7574</v>
      </c>
      <c r="V184" s="52">
        <v>0</v>
      </c>
      <c r="W184" s="52"/>
      <c r="X184" s="52">
        <f t="shared" si="198"/>
        <v>0</v>
      </c>
      <c r="Y184" s="52"/>
      <c r="Z184" s="54">
        <f t="shared" si="227"/>
        <v>0</v>
      </c>
      <c r="AA184" s="52"/>
      <c r="AB184" s="54">
        <f t="shared" si="228"/>
        <v>0</v>
      </c>
      <c r="AC184" s="55"/>
      <c r="AD184" s="54">
        <f t="shared" si="229"/>
        <v>0</v>
      </c>
      <c r="AE184" s="31" t="s">
        <v>107</v>
      </c>
      <c r="AG184" s="5"/>
    </row>
    <row r="185" spans="1:34" ht="54" x14ac:dyDescent="0.35">
      <c r="A185" s="33" t="s">
        <v>234</v>
      </c>
      <c r="B185" s="83" t="s">
        <v>114</v>
      </c>
      <c r="C185" s="85" t="s">
        <v>31</v>
      </c>
      <c r="D185" s="52">
        <v>0</v>
      </c>
      <c r="E185" s="52"/>
      <c r="F185" s="52">
        <f t="shared" si="195"/>
        <v>0</v>
      </c>
      <c r="G185" s="52"/>
      <c r="H185" s="54">
        <f t="shared" si="221"/>
        <v>0</v>
      </c>
      <c r="I185" s="52"/>
      <c r="J185" s="54">
        <f t="shared" si="222"/>
        <v>0</v>
      </c>
      <c r="K185" s="55"/>
      <c r="L185" s="54">
        <f t="shared" si="223"/>
        <v>0</v>
      </c>
      <c r="M185" s="52">
        <v>640.5</v>
      </c>
      <c r="N185" s="52"/>
      <c r="O185" s="52">
        <f t="shared" si="197"/>
        <v>640.5</v>
      </c>
      <c r="P185" s="52"/>
      <c r="Q185" s="54">
        <f t="shared" si="224"/>
        <v>640.5</v>
      </c>
      <c r="R185" s="52"/>
      <c r="S185" s="54">
        <f t="shared" si="225"/>
        <v>640.5</v>
      </c>
      <c r="T185" s="55"/>
      <c r="U185" s="54">
        <f t="shared" si="226"/>
        <v>640.5</v>
      </c>
      <c r="V185" s="52">
        <v>7899.7</v>
      </c>
      <c r="W185" s="52"/>
      <c r="X185" s="52">
        <f t="shared" si="198"/>
        <v>7899.7</v>
      </c>
      <c r="Y185" s="52"/>
      <c r="Z185" s="54">
        <f t="shared" si="227"/>
        <v>7899.7</v>
      </c>
      <c r="AA185" s="52"/>
      <c r="AB185" s="54">
        <f t="shared" si="228"/>
        <v>7899.7</v>
      </c>
      <c r="AC185" s="55"/>
      <c r="AD185" s="54">
        <f t="shared" si="229"/>
        <v>7899.7</v>
      </c>
      <c r="AE185" s="31" t="s">
        <v>108</v>
      </c>
      <c r="AG185" s="5"/>
    </row>
    <row r="186" spans="1:34" ht="54" x14ac:dyDescent="0.35">
      <c r="A186" s="33" t="s">
        <v>235</v>
      </c>
      <c r="B186" s="83" t="s">
        <v>115</v>
      </c>
      <c r="C186" s="85" t="s">
        <v>31</v>
      </c>
      <c r="D186" s="52">
        <v>606.5</v>
      </c>
      <c r="E186" s="52"/>
      <c r="F186" s="52">
        <f t="shared" si="195"/>
        <v>606.5</v>
      </c>
      <c r="G186" s="52"/>
      <c r="H186" s="54">
        <f t="shared" si="221"/>
        <v>606.5</v>
      </c>
      <c r="I186" s="52"/>
      <c r="J186" s="54">
        <f t="shared" si="222"/>
        <v>606.5</v>
      </c>
      <c r="K186" s="55"/>
      <c r="L186" s="54">
        <f t="shared" si="223"/>
        <v>606.5</v>
      </c>
      <c r="M186" s="52">
        <v>7573.5</v>
      </c>
      <c r="N186" s="52"/>
      <c r="O186" s="52">
        <f t="shared" si="197"/>
        <v>7573.5</v>
      </c>
      <c r="P186" s="52"/>
      <c r="Q186" s="54">
        <f t="shared" si="224"/>
        <v>7573.5</v>
      </c>
      <c r="R186" s="52"/>
      <c r="S186" s="54">
        <f t="shared" si="225"/>
        <v>7573.5</v>
      </c>
      <c r="T186" s="55"/>
      <c r="U186" s="54">
        <f t="shared" si="226"/>
        <v>7573.5</v>
      </c>
      <c r="V186" s="52">
        <v>0</v>
      </c>
      <c r="W186" s="52"/>
      <c r="X186" s="52">
        <f t="shared" si="198"/>
        <v>0</v>
      </c>
      <c r="Y186" s="52"/>
      <c r="Z186" s="54">
        <f t="shared" si="227"/>
        <v>0</v>
      </c>
      <c r="AA186" s="52"/>
      <c r="AB186" s="54">
        <f t="shared" si="228"/>
        <v>0</v>
      </c>
      <c r="AC186" s="55"/>
      <c r="AD186" s="54">
        <f t="shared" si="229"/>
        <v>0</v>
      </c>
      <c r="AE186" s="31" t="s">
        <v>109</v>
      </c>
      <c r="AG186" s="5"/>
    </row>
    <row r="187" spans="1:34" ht="54" x14ac:dyDescent="0.35">
      <c r="A187" s="33" t="s">
        <v>236</v>
      </c>
      <c r="B187" s="83" t="s">
        <v>116</v>
      </c>
      <c r="C187" s="85" t="s">
        <v>31</v>
      </c>
      <c r="D187" s="52">
        <v>0</v>
      </c>
      <c r="E187" s="52"/>
      <c r="F187" s="52">
        <f t="shared" si="195"/>
        <v>0</v>
      </c>
      <c r="G187" s="52"/>
      <c r="H187" s="54">
        <f t="shared" si="221"/>
        <v>0</v>
      </c>
      <c r="I187" s="52"/>
      <c r="J187" s="54">
        <f t="shared" si="222"/>
        <v>0</v>
      </c>
      <c r="K187" s="55"/>
      <c r="L187" s="54">
        <f t="shared" si="223"/>
        <v>0</v>
      </c>
      <c r="M187" s="52">
        <v>0</v>
      </c>
      <c r="N187" s="52"/>
      <c r="O187" s="52">
        <f t="shared" si="197"/>
        <v>0</v>
      </c>
      <c r="P187" s="52"/>
      <c r="Q187" s="54">
        <f t="shared" si="224"/>
        <v>0</v>
      </c>
      <c r="R187" s="52"/>
      <c r="S187" s="54">
        <f t="shared" si="225"/>
        <v>0</v>
      </c>
      <c r="T187" s="55"/>
      <c r="U187" s="54">
        <f t="shared" si="226"/>
        <v>0</v>
      </c>
      <c r="V187" s="52">
        <v>668.1</v>
      </c>
      <c r="W187" s="52"/>
      <c r="X187" s="52">
        <f t="shared" si="198"/>
        <v>668.1</v>
      </c>
      <c r="Y187" s="52"/>
      <c r="Z187" s="54">
        <f t="shared" si="227"/>
        <v>668.1</v>
      </c>
      <c r="AA187" s="52"/>
      <c r="AB187" s="54">
        <f t="shared" si="228"/>
        <v>668.1</v>
      </c>
      <c r="AC187" s="55"/>
      <c r="AD187" s="54">
        <f t="shared" si="229"/>
        <v>668.1</v>
      </c>
      <c r="AE187" s="31" t="s">
        <v>110</v>
      </c>
      <c r="AG187" s="5"/>
    </row>
    <row r="188" spans="1:34" ht="54" x14ac:dyDescent="0.35">
      <c r="A188" s="33" t="s">
        <v>242</v>
      </c>
      <c r="B188" s="83" t="s">
        <v>117</v>
      </c>
      <c r="C188" s="85" t="s">
        <v>31</v>
      </c>
      <c r="D188" s="52">
        <v>0</v>
      </c>
      <c r="E188" s="52"/>
      <c r="F188" s="52">
        <f t="shared" si="195"/>
        <v>0</v>
      </c>
      <c r="G188" s="52"/>
      <c r="H188" s="54">
        <f t="shared" si="221"/>
        <v>0</v>
      </c>
      <c r="I188" s="52"/>
      <c r="J188" s="54">
        <f t="shared" si="222"/>
        <v>0</v>
      </c>
      <c r="K188" s="55"/>
      <c r="L188" s="54">
        <f t="shared" si="223"/>
        <v>0</v>
      </c>
      <c r="M188" s="52">
        <v>0</v>
      </c>
      <c r="N188" s="52"/>
      <c r="O188" s="52">
        <f t="shared" si="197"/>
        <v>0</v>
      </c>
      <c r="P188" s="52"/>
      <c r="Q188" s="54">
        <f t="shared" si="224"/>
        <v>0</v>
      </c>
      <c r="R188" s="52"/>
      <c r="S188" s="54">
        <f t="shared" si="225"/>
        <v>0</v>
      </c>
      <c r="T188" s="55"/>
      <c r="U188" s="54">
        <f t="shared" si="226"/>
        <v>0</v>
      </c>
      <c r="V188" s="52">
        <v>668.1</v>
      </c>
      <c r="W188" s="52"/>
      <c r="X188" s="52">
        <f t="shared" si="198"/>
        <v>668.1</v>
      </c>
      <c r="Y188" s="52"/>
      <c r="Z188" s="54">
        <f t="shared" si="227"/>
        <v>668.1</v>
      </c>
      <c r="AA188" s="52"/>
      <c r="AB188" s="54">
        <f t="shared" si="228"/>
        <v>668.1</v>
      </c>
      <c r="AC188" s="55"/>
      <c r="AD188" s="54">
        <f t="shared" si="229"/>
        <v>668.1</v>
      </c>
      <c r="AE188" s="31" t="s">
        <v>111</v>
      </c>
      <c r="AG188" s="5"/>
    </row>
    <row r="189" spans="1:34" ht="54" x14ac:dyDescent="0.35">
      <c r="A189" s="33" t="s">
        <v>243</v>
      </c>
      <c r="B189" s="83" t="s">
        <v>227</v>
      </c>
      <c r="C189" s="85" t="s">
        <v>31</v>
      </c>
      <c r="D189" s="52"/>
      <c r="E189" s="52"/>
      <c r="F189" s="52"/>
      <c r="G189" s="52">
        <v>6493.0309999999999</v>
      </c>
      <c r="H189" s="54">
        <f t="shared" si="221"/>
        <v>6493.0309999999999</v>
      </c>
      <c r="I189" s="52"/>
      <c r="J189" s="54">
        <f t="shared" si="222"/>
        <v>6493.0309999999999</v>
      </c>
      <c r="K189" s="55"/>
      <c r="L189" s="54">
        <f t="shared" si="223"/>
        <v>6493.0309999999999</v>
      </c>
      <c r="M189" s="52"/>
      <c r="N189" s="52"/>
      <c r="O189" s="52"/>
      <c r="P189" s="52"/>
      <c r="Q189" s="54">
        <f t="shared" si="224"/>
        <v>0</v>
      </c>
      <c r="R189" s="52"/>
      <c r="S189" s="54">
        <f t="shared" si="225"/>
        <v>0</v>
      </c>
      <c r="T189" s="55"/>
      <c r="U189" s="54">
        <f t="shared" si="226"/>
        <v>0</v>
      </c>
      <c r="V189" s="52"/>
      <c r="W189" s="52"/>
      <c r="X189" s="52"/>
      <c r="Y189" s="52"/>
      <c r="Z189" s="54">
        <f t="shared" si="227"/>
        <v>0</v>
      </c>
      <c r="AA189" s="52"/>
      <c r="AB189" s="54">
        <f t="shared" si="228"/>
        <v>0</v>
      </c>
      <c r="AC189" s="55"/>
      <c r="AD189" s="54">
        <f t="shared" si="229"/>
        <v>0</v>
      </c>
      <c r="AE189" s="31" t="s">
        <v>229</v>
      </c>
      <c r="AG189" s="5"/>
    </row>
    <row r="190" spans="1:34" ht="54" x14ac:dyDescent="0.35">
      <c r="A190" s="33" t="s">
        <v>244</v>
      </c>
      <c r="B190" s="83" t="s">
        <v>226</v>
      </c>
      <c r="C190" s="85" t="s">
        <v>31</v>
      </c>
      <c r="D190" s="52"/>
      <c r="E190" s="52"/>
      <c r="F190" s="52"/>
      <c r="G190" s="52">
        <v>21</v>
      </c>
      <c r="H190" s="54">
        <f t="shared" si="221"/>
        <v>21</v>
      </c>
      <c r="I190" s="52"/>
      <c r="J190" s="54">
        <f t="shared" si="222"/>
        <v>21</v>
      </c>
      <c r="K190" s="55"/>
      <c r="L190" s="54">
        <f t="shared" si="223"/>
        <v>21</v>
      </c>
      <c r="M190" s="52"/>
      <c r="N190" s="52"/>
      <c r="O190" s="52"/>
      <c r="P190" s="52"/>
      <c r="Q190" s="54">
        <f t="shared" si="224"/>
        <v>0</v>
      </c>
      <c r="R190" s="52"/>
      <c r="S190" s="54">
        <f t="shared" si="225"/>
        <v>0</v>
      </c>
      <c r="T190" s="55"/>
      <c r="U190" s="54">
        <f t="shared" si="226"/>
        <v>0</v>
      </c>
      <c r="V190" s="52"/>
      <c r="W190" s="52"/>
      <c r="X190" s="52"/>
      <c r="Y190" s="52"/>
      <c r="Z190" s="54">
        <f t="shared" si="227"/>
        <v>0</v>
      </c>
      <c r="AA190" s="52"/>
      <c r="AB190" s="54">
        <f t="shared" si="228"/>
        <v>0</v>
      </c>
      <c r="AC190" s="55"/>
      <c r="AD190" s="54">
        <f t="shared" si="229"/>
        <v>0</v>
      </c>
      <c r="AE190" s="31" t="s">
        <v>228</v>
      </c>
      <c r="AG190" s="5"/>
    </row>
    <row r="191" spans="1:34" x14ac:dyDescent="0.35">
      <c r="A191" s="33"/>
      <c r="B191" s="83" t="s">
        <v>222</v>
      </c>
      <c r="C191" s="85"/>
      <c r="D191" s="47"/>
      <c r="E191" s="47"/>
      <c r="F191" s="47"/>
      <c r="G191" s="47">
        <f>G192</f>
        <v>550</v>
      </c>
      <c r="H191" s="47">
        <f t="shared" si="221"/>
        <v>550</v>
      </c>
      <c r="I191" s="52">
        <f>I192</f>
        <v>0</v>
      </c>
      <c r="J191" s="47">
        <f t="shared" si="222"/>
        <v>550</v>
      </c>
      <c r="K191" s="55">
        <f>K192</f>
        <v>0</v>
      </c>
      <c r="L191" s="54">
        <f t="shared" si="223"/>
        <v>550</v>
      </c>
      <c r="M191" s="47"/>
      <c r="N191" s="47"/>
      <c r="O191" s="47"/>
      <c r="P191" s="47">
        <f>P192</f>
        <v>0</v>
      </c>
      <c r="Q191" s="47">
        <f t="shared" si="224"/>
        <v>0</v>
      </c>
      <c r="R191" s="52">
        <f>R192</f>
        <v>0</v>
      </c>
      <c r="S191" s="47">
        <f t="shared" si="225"/>
        <v>0</v>
      </c>
      <c r="T191" s="55">
        <f>T192</f>
        <v>0</v>
      </c>
      <c r="U191" s="54">
        <f t="shared" si="226"/>
        <v>0</v>
      </c>
      <c r="V191" s="47"/>
      <c r="W191" s="47"/>
      <c r="X191" s="47"/>
      <c r="Y191" s="47">
        <f>Y192</f>
        <v>0</v>
      </c>
      <c r="Z191" s="47">
        <f t="shared" si="227"/>
        <v>0</v>
      </c>
      <c r="AA191" s="52">
        <f>AA192</f>
        <v>0</v>
      </c>
      <c r="AB191" s="47">
        <f t="shared" si="228"/>
        <v>0</v>
      </c>
      <c r="AC191" s="55">
        <f>AC192</f>
        <v>0</v>
      </c>
      <c r="AD191" s="54">
        <f t="shared" si="229"/>
        <v>0</v>
      </c>
      <c r="AE191" s="61"/>
      <c r="AF191" s="19"/>
      <c r="AG191" s="12"/>
      <c r="AH191" s="13"/>
    </row>
    <row r="192" spans="1:34" ht="54" x14ac:dyDescent="0.35">
      <c r="A192" s="33" t="s">
        <v>246</v>
      </c>
      <c r="B192" s="83" t="s">
        <v>221</v>
      </c>
      <c r="C192" s="85" t="s">
        <v>31</v>
      </c>
      <c r="D192" s="52"/>
      <c r="E192" s="52"/>
      <c r="F192" s="52"/>
      <c r="G192" s="52">
        <v>550</v>
      </c>
      <c r="H192" s="54">
        <f t="shared" si="221"/>
        <v>550</v>
      </c>
      <c r="I192" s="52"/>
      <c r="J192" s="54">
        <f t="shared" si="222"/>
        <v>550</v>
      </c>
      <c r="K192" s="55"/>
      <c r="L192" s="54">
        <f t="shared" si="223"/>
        <v>550</v>
      </c>
      <c r="M192" s="52"/>
      <c r="N192" s="52"/>
      <c r="O192" s="52"/>
      <c r="P192" s="52"/>
      <c r="Q192" s="54">
        <f t="shared" si="224"/>
        <v>0</v>
      </c>
      <c r="R192" s="52"/>
      <c r="S192" s="54">
        <f t="shared" si="225"/>
        <v>0</v>
      </c>
      <c r="T192" s="55"/>
      <c r="U192" s="54">
        <f t="shared" si="226"/>
        <v>0</v>
      </c>
      <c r="V192" s="52"/>
      <c r="W192" s="52"/>
      <c r="X192" s="52"/>
      <c r="Y192" s="52"/>
      <c r="Z192" s="54">
        <f t="shared" si="227"/>
        <v>0</v>
      </c>
      <c r="AA192" s="52"/>
      <c r="AB192" s="54">
        <f t="shared" si="228"/>
        <v>0</v>
      </c>
      <c r="AC192" s="55"/>
      <c r="AD192" s="54">
        <f t="shared" si="229"/>
        <v>0</v>
      </c>
      <c r="AE192" s="31" t="s">
        <v>223</v>
      </c>
      <c r="AG192" s="5"/>
    </row>
    <row r="193" spans="1:34" x14ac:dyDescent="0.35">
      <c r="A193" s="88"/>
      <c r="B193" s="111" t="s">
        <v>8</v>
      </c>
      <c r="C193" s="111"/>
      <c r="D193" s="47">
        <f>D18+D56+D101+D106+D156+D166+D178</f>
        <v>6800503.4999999981</v>
      </c>
      <c r="E193" s="47">
        <f>E18+E56+E101+E106+E156+E166+E178</f>
        <v>48868.25299999999</v>
      </c>
      <c r="F193" s="47">
        <f t="shared" si="195"/>
        <v>6849371.7529999977</v>
      </c>
      <c r="G193" s="47">
        <f>G18+G56+G101+G106+G156+G166+G178+G191+G164</f>
        <v>515914.25800000003</v>
      </c>
      <c r="H193" s="47">
        <f t="shared" si="221"/>
        <v>7365286.0109999981</v>
      </c>
      <c r="I193" s="52">
        <f>I18+I56+I101+I106+I156+I166+I178+I191+I164</f>
        <v>2922.7530000000002</v>
      </c>
      <c r="J193" s="47">
        <f t="shared" si="222"/>
        <v>7368208.7639999976</v>
      </c>
      <c r="K193" s="55">
        <f>K18+K56+K101+K106+K156+K166+K178+K191+K164</f>
        <v>130246.64899999999</v>
      </c>
      <c r="L193" s="54">
        <f t="shared" si="223"/>
        <v>7498455.4129999978</v>
      </c>
      <c r="M193" s="47">
        <f>M18+M56+M101+M106+M156+M166+M178</f>
        <v>4356218.1000000006</v>
      </c>
      <c r="N193" s="47">
        <f>N18+N56+N101+N106+N156+N166+N178</f>
        <v>-17553.7</v>
      </c>
      <c r="O193" s="47">
        <f t="shared" si="197"/>
        <v>4338664.4000000004</v>
      </c>
      <c r="P193" s="47">
        <f>P18+P56+P101+P106+P156+P166+P178+P191+P164</f>
        <v>261748.13200000001</v>
      </c>
      <c r="Q193" s="47">
        <f t="shared" si="224"/>
        <v>4600412.5320000006</v>
      </c>
      <c r="R193" s="52">
        <f>R18+R56+R101+R106+R156+R166+R178+R191+R164</f>
        <v>-71.385000000000005</v>
      </c>
      <c r="S193" s="47">
        <f t="shared" si="225"/>
        <v>4600341.1470000008</v>
      </c>
      <c r="T193" s="55">
        <f>T18+T56+T101+T106+T156+T166+T178+T191+T164</f>
        <v>-80676.462</v>
      </c>
      <c r="U193" s="54">
        <f t="shared" si="226"/>
        <v>4519664.6850000005</v>
      </c>
      <c r="V193" s="47">
        <f>V18+V56+V101+V106+V156+V166+V178</f>
        <v>4082734.5000000009</v>
      </c>
      <c r="W193" s="47">
        <f>W18+W56+W101+W106+W156+W166+W178</f>
        <v>0</v>
      </c>
      <c r="X193" s="47">
        <f t="shared" si="198"/>
        <v>4082734.5000000009</v>
      </c>
      <c r="Y193" s="47">
        <f>Y18+Y56+Y101+Y106+Y156+Y166+Y178+Y191+Y164</f>
        <v>0.10000000000218279</v>
      </c>
      <c r="Z193" s="47">
        <f t="shared" si="227"/>
        <v>4082734.600000001</v>
      </c>
      <c r="AA193" s="52">
        <f>AA18+AA56+AA101+AA106+AA156+AA166+AA178+AA191+AA164</f>
        <v>0</v>
      </c>
      <c r="AB193" s="47">
        <f t="shared" si="228"/>
        <v>4082734.600000001</v>
      </c>
      <c r="AC193" s="55">
        <f>AC18+AC56+AC101+AC106+AC156+AC166+AC178+AC191+AC164</f>
        <v>0</v>
      </c>
      <c r="AD193" s="54">
        <f t="shared" si="229"/>
        <v>4082734.600000001</v>
      </c>
      <c r="AE193" s="26"/>
      <c r="AF193" s="19"/>
      <c r="AG193" s="12"/>
      <c r="AH193" s="13"/>
    </row>
    <row r="194" spans="1:34" x14ac:dyDescent="0.35">
      <c r="A194" s="88"/>
      <c r="B194" s="106" t="s">
        <v>9</v>
      </c>
      <c r="C194" s="114"/>
      <c r="D194" s="52"/>
      <c r="E194" s="52"/>
      <c r="F194" s="52"/>
      <c r="G194" s="52"/>
      <c r="H194" s="54"/>
      <c r="I194" s="52"/>
      <c r="J194" s="54"/>
      <c r="K194" s="55"/>
      <c r="L194" s="54"/>
      <c r="M194" s="52"/>
      <c r="N194" s="52"/>
      <c r="O194" s="52"/>
      <c r="P194" s="52"/>
      <c r="Q194" s="54"/>
      <c r="R194" s="52"/>
      <c r="S194" s="54"/>
      <c r="T194" s="55"/>
      <c r="U194" s="54"/>
      <c r="V194" s="52"/>
      <c r="W194" s="52"/>
      <c r="X194" s="52"/>
      <c r="Y194" s="52"/>
      <c r="Z194" s="54"/>
      <c r="AA194" s="52"/>
      <c r="AB194" s="54"/>
      <c r="AC194" s="55"/>
      <c r="AD194" s="54"/>
      <c r="AE194" s="24"/>
      <c r="AG194" s="5"/>
    </row>
    <row r="195" spans="1:34" x14ac:dyDescent="0.35">
      <c r="A195" s="88"/>
      <c r="B195" s="106" t="s">
        <v>16</v>
      </c>
      <c r="C195" s="114"/>
      <c r="D195" s="52">
        <f>D109</f>
        <v>159974.70000000001</v>
      </c>
      <c r="E195" s="52">
        <f>E109</f>
        <v>0</v>
      </c>
      <c r="F195" s="52">
        <f t="shared" si="195"/>
        <v>159974.70000000001</v>
      </c>
      <c r="G195" s="52">
        <f>G109</f>
        <v>0</v>
      </c>
      <c r="H195" s="54">
        <f>F195+G195</f>
        <v>159974.70000000001</v>
      </c>
      <c r="I195" s="52">
        <f>I109</f>
        <v>0</v>
      </c>
      <c r="J195" s="54">
        <f>H195+I195</f>
        <v>159974.70000000001</v>
      </c>
      <c r="K195" s="55">
        <f>K109</f>
        <v>0</v>
      </c>
      <c r="L195" s="54">
        <f>J195+K195</f>
        <v>159974.70000000001</v>
      </c>
      <c r="M195" s="52">
        <f>M109</f>
        <v>275936.80000000005</v>
      </c>
      <c r="N195" s="52">
        <f>N109</f>
        <v>0</v>
      </c>
      <c r="O195" s="52">
        <f t="shared" si="197"/>
        <v>275936.80000000005</v>
      </c>
      <c r="P195" s="52">
        <f>P109</f>
        <v>0</v>
      </c>
      <c r="Q195" s="54">
        <f>O195+P195</f>
        <v>275936.80000000005</v>
      </c>
      <c r="R195" s="52">
        <f>R109</f>
        <v>0</v>
      </c>
      <c r="S195" s="54">
        <f t="shared" ref="S195:S198" si="231">Q195+R195</f>
        <v>275936.80000000005</v>
      </c>
      <c r="T195" s="55">
        <f>T109</f>
        <v>0</v>
      </c>
      <c r="U195" s="54">
        <f t="shared" ref="U195:U198" si="232">S195+T195</f>
        <v>275936.80000000005</v>
      </c>
      <c r="V195" s="52">
        <f>V109</f>
        <v>1125000.0000000002</v>
      </c>
      <c r="W195" s="52">
        <f>W109</f>
        <v>0</v>
      </c>
      <c r="X195" s="52">
        <f t="shared" si="198"/>
        <v>1125000.0000000002</v>
      </c>
      <c r="Y195" s="52">
        <f>Y109</f>
        <v>0</v>
      </c>
      <c r="Z195" s="54">
        <f>X195+Y195</f>
        <v>1125000.0000000002</v>
      </c>
      <c r="AA195" s="52">
        <f>AA109</f>
        <v>0</v>
      </c>
      <c r="AB195" s="54">
        <f t="shared" ref="AB195:AB198" si="233">Z195+AA195</f>
        <v>1125000.0000000002</v>
      </c>
      <c r="AC195" s="55">
        <f>AC109</f>
        <v>0</v>
      </c>
      <c r="AD195" s="54">
        <f t="shared" ref="AD195:AD198" si="234">AB195+AC195</f>
        <v>1125000.0000000002</v>
      </c>
      <c r="AE195" s="24"/>
      <c r="AG195" s="5"/>
    </row>
    <row r="196" spans="1:34" x14ac:dyDescent="0.35">
      <c r="A196" s="88"/>
      <c r="B196" s="106" t="s">
        <v>11</v>
      </c>
      <c r="C196" s="107"/>
      <c r="D196" s="52">
        <f>D21+D59+D169+D159</f>
        <v>517536.80000000005</v>
      </c>
      <c r="E196" s="52">
        <f>E21+E59+E169+E159</f>
        <v>0</v>
      </c>
      <c r="F196" s="52">
        <f t="shared" si="195"/>
        <v>517536.80000000005</v>
      </c>
      <c r="G196" s="52">
        <f>G21+G59+G169+G159</f>
        <v>-1892.7999999999993</v>
      </c>
      <c r="H196" s="54">
        <f t="shared" ref="H196:H198" si="235">F196+G196</f>
        <v>515644.00000000006</v>
      </c>
      <c r="I196" s="52">
        <f>I21+I59+I169+I159</f>
        <v>0</v>
      </c>
      <c r="J196" s="54">
        <f>H196+I196</f>
        <v>515644.00000000006</v>
      </c>
      <c r="K196" s="55">
        <f>K21+K59+K169+K159</f>
        <v>0</v>
      </c>
      <c r="L196" s="54">
        <f>J196+K196</f>
        <v>515644.00000000006</v>
      </c>
      <c r="M196" s="52">
        <f t="shared" ref="M196:V196" si="236">M21+M59+M169+M159</f>
        <v>848323.4</v>
      </c>
      <c r="N196" s="52">
        <f>N21+N59+N169+N159</f>
        <v>0</v>
      </c>
      <c r="O196" s="52">
        <f t="shared" si="197"/>
        <v>848323.4</v>
      </c>
      <c r="P196" s="52">
        <f>P21+P59+P169+P159</f>
        <v>97911.8</v>
      </c>
      <c r="Q196" s="54">
        <f>O196+P196</f>
        <v>946235.20000000007</v>
      </c>
      <c r="R196" s="52">
        <f>R21+R59+R169+R159</f>
        <v>0</v>
      </c>
      <c r="S196" s="54">
        <f t="shared" si="231"/>
        <v>946235.20000000007</v>
      </c>
      <c r="T196" s="55">
        <f>T21+T59+T169+T159</f>
        <v>0</v>
      </c>
      <c r="U196" s="54">
        <f t="shared" si="232"/>
        <v>946235.20000000007</v>
      </c>
      <c r="V196" s="52">
        <f t="shared" si="236"/>
        <v>392443.10000000003</v>
      </c>
      <c r="W196" s="52">
        <f>W21+W59+W169+W159</f>
        <v>0</v>
      </c>
      <c r="X196" s="52">
        <f t="shared" si="198"/>
        <v>392443.10000000003</v>
      </c>
      <c r="Y196" s="52">
        <f>Y21+Y59+Y169+Y159</f>
        <v>-14881.199999999999</v>
      </c>
      <c r="Z196" s="54">
        <f>X196+Y196</f>
        <v>377561.9</v>
      </c>
      <c r="AA196" s="52">
        <f>AA21+AA59+AA169+AA159</f>
        <v>0</v>
      </c>
      <c r="AB196" s="54">
        <f t="shared" si="233"/>
        <v>377561.9</v>
      </c>
      <c r="AC196" s="55">
        <f>AC21+AC59+AC169+AC159</f>
        <v>0</v>
      </c>
      <c r="AD196" s="54">
        <f t="shared" si="234"/>
        <v>377561.9</v>
      </c>
      <c r="AE196" s="24"/>
      <c r="AG196" s="5"/>
    </row>
    <row r="197" spans="1:34" x14ac:dyDescent="0.35">
      <c r="A197" s="88"/>
      <c r="B197" s="106" t="s">
        <v>15</v>
      </c>
      <c r="C197" s="107"/>
      <c r="D197" s="52">
        <f>D22+D60</f>
        <v>1077469.8</v>
      </c>
      <c r="E197" s="52">
        <f>E22+E60</f>
        <v>0</v>
      </c>
      <c r="F197" s="52">
        <f t="shared" si="195"/>
        <v>1077469.8</v>
      </c>
      <c r="G197" s="52">
        <f>G22+G60</f>
        <v>212520.6</v>
      </c>
      <c r="H197" s="54">
        <f t="shared" si="235"/>
        <v>1289990.4000000001</v>
      </c>
      <c r="I197" s="52">
        <f>I22+I60</f>
        <v>0</v>
      </c>
      <c r="J197" s="54">
        <f>H197+I197</f>
        <v>1289990.4000000001</v>
      </c>
      <c r="K197" s="55">
        <f>K22+K60</f>
        <v>0</v>
      </c>
      <c r="L197" s="54">
        <f>J197+K197</f>
        <v>1289990.4000000001</v>
      </c>
      <c r="M197" s="52">
        <f>M22+M60</f>
        <v>115488.1</v>
      </c>
      <c r="N197" s="52">
        <f>N22+N60</f>
        <v>0</v>
      </c>
      <c r="O197" s="52">
        <f t="shared" si="197"/>
        <v>115488.1</v>
      </c>
      <c r="P197" s="52">
        <f>P22+P60</f>
        <v>80129.599999999991</v>
      </c>
      <c r="Q197" s="54">
        <f>O197+P197</f>
        <v>195617.7</v>
      </c>
      <c r="R197" s="52">
        <f>R22+R60</f>
        <v>0</v>
      </c>
      <c r="S197" s="54">
        <f t="shared" si="231"/>
        <v>195617.7</v>
      </c>
      <c r="T197" s="55">
        <f>T22+T60</f>
        <v>0</v>
      </c>
      <c r="U197" s="54">
        <f t="shared" si="232"/>
        <v>195617.7</v>
      </c>
      <c r="V197" s="52">
        <f>V22+V60</f>
        <v>114841.1</v>
      </c>
      <c r="W197" s="52">
        <f>W22+W60</f>
        <v>0</v>
      </c>
      <c r="X197" s="52">
        <f t="shared" si="198"/>
        <v>114841.1</v>
      </c>
      <c r="Y197" s="52">
        <f>Y22+Y60</f>
        <v>14881.3</v>
      </c>
      <c r="Z197" s="54">
        <f>X197+Y197</f>
        <v>129722.40000000001</v>
      </c>
      <c r="AA197" s="52">
        <f>AA22+AA60</f>
        <v>0</v>
      </c>
      <c r="AB197" s="54">
        <f t="shared" si="233"/>
        <v>129722.40000000001</v>
      </c>
      <c r="AC197" s="55">
        <f>AC22+AC60</f>
        <v>0</v>
      </c>
      <c r="AD197" s="54">
        <f t="shared" si="234"/>
        <v>129722.40000000001</v>
      </c>
      <c r="AE197" s="24"/>
      <c r="AG197" s="5"/>
    </row>
    <row r="198" spans="1:34" x14ac:dyDescent="0.35">
      <c r="A198" s="88"/>
      <c r="B198" s="111" t="s">
        <v>20</v>
      </c>
      <c r="C198" s="108"/>
      <c r="D198" s="52">
        <f>D61</f>
        <v>2440528.4</v>
      </c>
      <c r="E198" s="52">
        <f>E61</f>
        <v>0</v>
      </c>
      <c r="F198" s="52">
        <f t="shared" si="195"/>
        <v>2440528.4</v>
      </c>
      <c r="G198" s="52">
        <f>G61</f>
        <v>0</v>
      </c>
      <c r="H198" s="54">
        <f t="shared" si="235"/>
        <v>2440528.4</v>
      </c>
      <c r="I198" s="52">
        <f>I61</f>
        <v>0</v>
      </c>
      <c r="J198" s="54">
        <f>H198+I198</f>
        <v>2440528.4</v>
      </c>
      <c r="K198" s="55">
        <f>K61</f>
        <v>0</v>
      </c>
      <c r="L198" s="54">
        <f>J198+K198</f>
        <v>2440528.4</v>
      </c>
      <c r="M198" s="52">
        <f>M61</f>
        <v>346343.1</v>
      </c>
      <c r="N198" s="52">
        <f>N61</f>
        <v>0</v>
      </c>
      <c r="O198" s="52">
        <f t="shared" si="197"/>
        <v>346343.1</v>
      </c>
      <c r="P198" s="52">
        <f>P61</f>
        <v>0</v>
      </c>
      <c r="Q198" s="54">
        <f>O198+P198</f>
        <v>346343.1</v>
      </c>
      <c r="R198" s="52">
        <f>R61</f>
        <v>0</v>
      </c>
      <c r="S198" s="54">
        <f t="shared" si="231"/>
        <v>346343.1</v>
      </c>
      <c r="T198" s="55">
        <f>T61</f>
        <v>0</v>
      </c>
      <c r="U198" s="54">
        <f t="shared" si="232"/>
        <v>346343.1</v>
      </c>
      <c r="V198" s="52">
        <f>V61</f>
        <v>0</v>
      </c>
      <c r="W198" s="52">
        <f>W61</f>
        <v>0</v>
      </c>
      <c r="X198" s="52">
        <f t="shared" si="198"/>
        <v>0</v>
      </c>
      <c r="Y198" s="52">
        <f>Y61</f>
        <v>0</v>
      </c>
      <c r="Z198" s="54">
        <f>X198+Y198</f>
        <v>0</v>
      </c>
      <c r="AA198" s="52">
        <f>AA61</f>
        <v>0</v>
      </c>
      <c r="AB198" s="54">
        <f t="shared" si="233"/>
        <v>0</v>
      </c>
      <c r="AC198" s="55">
        <f>AC61</f>
        <v>0</v>
      </c>
      <c r="AD198" s="54">
        <f t="shared" si="234"/>
        <v>0</v>
      </c>
      <c r="AE198" s="24"/>
      <c r="AG198" s="5"/>
    </row>
    <row r="199" spans="1:34" x14ac:dyDescent="0.35">
      <c r="A199" s="88"/>
      <c r="B199" s="111" t="s">
        <v>10</v>
      </c>
      <c r="C199" s="111"/>
      <c r="D199" s="52"/>
      <c r="E199" s="52"/>
      <c r="F199" s="52"/>
      <c r="G199" s="52"/>
      <c r="H199" s="54"/>
      <c r="I199" s="52"/>
      <c r="J199" s="54"/>
      <c r="K199" s="55"/>
      <c r="L199" s="54"/>
      <c r="M199" s="52"/>
      <c r="N199" s="52"/>
      <c r="O199" s="52"/>
      <c r="P199" s="52"/>
      <c r="Q199" s="54"/>
      <c r="R199" s="52"/>
      <c r="S199" s="54"/>
      <c r="T199" s="55"/>
      <c r="U199" s="54"/>
      <c r="V199" s="52"/>
      <c r="W199" s="52"/>
      <c r="X199" s="52"/>
      <c r="Y199" s="52"/>
      <c r="Z199" s="54"/>
      <c r="AA199" s="52"/>
      <c r="AB199" s="54"/>
      <c r="AC199" s="55"/>
      <c r="AD199" s="54"/>
      <c r="AE199" s="24"/>
      <c r="AG199" s="5"/>
    </row>
    <row r="200" spans="1:34" x14ac:dyDescent="0.35">
      <c r="A200" s="88"/>
      <c r="B200" s="112" t="s">
        <v>13</v>
      </c>
      <c r="C200" s="112"/>
      <c r="D200" s="52">
        <f>D81+D91+D94+D97+D62+D65+D70+D72+D75+D102+D104+D171+D175+D176+D179+D180+D181+D182+D183+D184+D185+D186+D187+D188+D23+D24+D28+D29+D30+D31+D35+D40+D45+D49+D51+D53</f>
        <v>4920938.9999999991</v>
      </c>
      <c r="E200" s="52">
        <f>E81+E91+E94+E97+E62+E65+E70+E72+E75+E102+E104+E171+E175+E176+E179+E180+E181+E182+E183+E184+E185+E186+E187+E188+E23+E24+E28+E29+E30+E31+E35+E40+E45+E49+E51+E53</f>
        <v>-45441.247000000003</v>
      </c>
      <c r="F200" s="52">
        <f t="shared" si="195"/>
        <v>4875497.7529999986</v>
      </c>
      <c r="G200" s="52">
        <f>G81+G91+G94+G97+G62+G65+G70+G72+G75+G102+G104+G171+G175+G176+G179+G180+G181+G182+G183+G184+G185+G186+G187+G188+G23+G24+G28+G29+G30+G31+G35+G40+G45+G49+G51+G53+G192+G165+G189+G190+G177+G100+G55</f>
        <v>326050.07200000004</v>
      </c>
      <c r="H200" s="54">
        <f t="shared" ref="H200:H206" si="237">F200+G200</f>
        <v>5201547.8249999983</v>
      </c>
      <c r="I200" s="52">
        <f>I81+I91+I94+I97+I62+I65+I70+I72+I75+I102+I104+I171+I175+I176+I179+I180+I181+I182+I183+I184+I185+I186+I187+I188+I23+I24+I28+I29+I30+I31+I35+I40+I45+I49+I51+I53+I192+I165+I189+I190+I177+I100+I55</f>
        <v>-19.11</v>
      </c>
      <c r="J200" s="54">
        <f t="shared" ref="J200:J206" si="238">H200+I200</f>
        <v>5201528.714999998</v>
      </c>
      <c r="K200" s="55">
        <f>K81+K91+K94+K97+K62+K65+K70+K72+K75+K102+K104+K171+K175+K176+K179+K180+K181+K182+K183+K184+K185+K186+K187+K188+K23+K24+K28+K29+K30+K31+K35+K40+K45+K49+K51+K53+K192+K165+K189+K190+K177+K100+K55</f>
        <v>0</v>
      </c>
      <c r="L200" s="54">
        <f t="shared" ref="L200:L206" si="239">J200+K200</f>
        <v>5201528.714999998</v>
      </c>
      <c r="M200" s="52">
        <f t="shared" ref="M200:V200" si="240">M81+M91+M94+M97+M62+M65+M70+M72+M75+M102+M104+M171+M175+M176+M179+M180+M181+M182+M183+M184+M185+M186+M187+M188+M23+M24+M28+M29+M30+M31+M35+M40+M45+M49+M51+M53</f>
        <v>2129232</v>
      </c>
      <c r="N200" s="52">
        <f>N81+N91+N94+N97+N62+N65+N70+N72+N75+N102+N104+N171+N175+N176+N179+N180+N181+N182+N183+N184+N185+N186+N187+N188+N23+N24+N28+N29+N30+N31+N35+N40+N45+N49+N51+N53</f>
        <v>0</v>
      </c>
      <c r="O200" s="52">
        <f t="shared" si="197"/>
        <v>2129232</v>
      </c>
      <c r="P200" s="52">
        <f>P81+P91+P94+P97+P62+P65+P70+P72+P75+P102+P104+P171+P175+P176+P179+P180+P181+P182+P183+P184+P185+P186+P187+P188+P23+P24+P28+P29+P30+P31+P35+P40+P45+P49+P51+P53+P192+P165+P189+P190+P177+P100+P55</f>
        <v>261748.13199999998</v>
      </c>
      <c r="Q200" s="54">
        <f t="shared" ref="Q200:Q206" si="241">O200+P200</f>
        <v>2390980.1320000002</v>
      </c>
      <c r="R200" s="52">
        <f>R81+R91+R94+R97+R62+R65+R70+R72+R75+R102+R104+R171+R175+R176+R179+R180+R181+R182+R183+R184+R185+R186+R187+R188+R23+R24+R28+R29+R30+R31+R35+R40+R45+R49+R51+R53+R192+R165+R189+R190+R177+R100+R55</f>
        <v>-71.385000000000005</v>
      </c>
      <c r="S200" s="54">
        <f t="shared" ref="S200:S206" si="242">Q200+R200</f>
        <v>2390908.7470000004</v>
      </c>
      <c r="T200" s="55">
        <f>T81+T91+T94+T97+T62+T65+T70+T72+T75+T102+T104+T171+T175+T176+T179+T180+T181+T182+T183+T184+T185+T186+T187+T188+T23+T24+T28+T29+T30+T31+T35+T40+T45+T49+T51+T53+T192+T165+T189+T190+T177+T100+T55</f>
        <v>0</v>
      </c>
      <c r="U200" s="54">
        <f t="shared" ref="U200:U206" si="243">S200+T200</f>
        <v>2390908.7470000004</v>
      </c>
      <c r="V200" s="52">
        <f t="shared" si="240"/>
        <v>2099611.6</v>
      </c>
      <c r="W200" s="52">
        <f>W81+W91+W94+W97+W62+W65+W70+W72+W75+W102+W104+W171+W175+W176+W179+W180+W181+W182+W183+W184+W185+W186+W187+W188+W23+W24+W28+W29+W30+W31+W35+W40+W45+W49+W51+W53</f>
        <v>0</v>
      </c>
      <c r="X200" s="52">
        <f t="shared" si="198"/>
        <v>2099611.6</v>
      </c>
      <c r="Y200" s="52">
        <f>Y81+Y91+Y94+Y97+Y62+Y65+Y70+Y72+Y75+Y102+Y104+Y171+Y175+Y176+Y179+Y180+Y181+Y182+Y183+Y184+Y185+Y186+Y187+Y188+Y23+Y24+Y28+Y29+Y30+Y31+Y35+Y40+Y45+Y49+Y51+Y53+Y192+Y165+Y189+Y190+Y177+Y100+Y55</f>
        <v>0</v>
      </c>
      <c r="Z200" s="54">
        <f t="shared" ref="Z200:Z206" si="244">X200+Y200</f>
        <v>2099611.6</v>
      </c>
      <c r="AA200" s="52">
        <f>AA81+AA91+AA94+AA97+AA62+AA65+AA70+AA72+AA75+AA102+AA104+AA171+AA175+AA176+AA179+AA180+AA181+AA182+AA183+AA184+AA185+AA186+AA187+AA188+AA23+AA24+AA28+AA29+AA30+AA31+AA35+AA40+AA45+AA49+AA51+AA53+AA192+AA165+AA189+AA190+AA177+AA100+AA55</f>
        <v>0</v>
      </c>
      <c r="AB200" s="54">
        <f t="shared" ref="AB200:AB206" si="245">Z200+AA200</f>
        <v>2099611.6</v>
      </c>
      <c r="AC200" s="55">
        <f>AC81+AC91+AC94+AC97+AC62+AC65+AC70+AC72+AC75+AC102+AC104+AC171+AC175+AC176+AC179+AC180+AC181+AC182+AC183+AC184+AC185+AC186+AC187+AC188+AC23+AC24+AC28+AC29+AC30+AC31+AC35+AC40+AC45+AC49+AC51+AC53+AC192+AC165+AC189+AC190+AC177+AC100+AC55</f>
        <v>0</v>
      </c>
      <c r="AD200" s="54">
        <f t="shared" ref="AD200:AD206" si="246">AB200+AC200</f>
        <v>2099611.6</v>
      </c>
      <c r="AE200" s="24"/>
      <c r="AG200" s="5"/>
    </row>
    <row r="201" spans="1:34" x14ac:dyDescent="0.35">
      <c r="A201" s="88"/>
      <c r="B201" s="112" t="s">
        <v>127</v>
      </c>
      <c r="C201" s="112"/>
      <c r="D201" s="52">
        <f>D50+D52+D54</f>
        <v>0</v>
      </c>
      <c r="E201" s="52">
        <f>E50+E52+E54</f>
        <v>0</v>
      </c>
      <c r="F201" s="52">
        <f t="shared" si="195"/>
        <v>0</v>
      </c>
      <c r="G201" s="52">
        <f>G50+G52+G54</f>
        <v>0</v>
      </c>
      <c r="H201" s="54">
        <f t="shared" si="237"/>
        <v>0</v>
      </c>
      <c r="I201" s="52">
        <f>I50+I52+I54</f>
        <v>0</v>
      </c>
      <c r="J201" s="54">
        <f t="shared" si="238"/>
        <v>0</v>
      </c>
      <c r="K201" s="55">
        <f>K50+K52+K54</f>
        <v>0</v>
      </c>
      <c r="L201" s="54">
        <f t="shared" si="239"/>
        <v>0</v>
      </c>
      <c r="M201" s="52">
        <f t="shared" ref="M201:V201" si="247">M50+M52+M54</f>
        <v>1912.2</v>
      </c>
      <c r="N201" s="52">
        <f>N50+N52+N54</f>
        <v>0</v>
      </c>
      <c r="O201" s="52">
        <f t="shared" si="197"/>
        <v>1912.2</v>
      </c>
      <c r="P201" s="52">
        <f>P50+P52+P54</f>
        <v>0</v>
      </c>
      <c r="Q201" s="54">
        <f t="shared" si="241"/>
        <v>1912.2</v>
      </c>
      <c r="R201" s="52">
        <f>R50+R52+R54</f>
        <v>0</v>
      </c>
      <c r="S201" s="54">
        <f t="shared" si="242"/>
        <v>1912.2</v>
      </c>
      <c r="T201" s="55">
        <f>T50+T52+T54</f>
        <v>0</v>
      </c>
      <c r="U201" s="54">
        <f t="shared" si="243"/>
        <v>1912.2</v>
      </c>
      <c r="V201" s="52">
        <f t="shared" si="247"/>
        <v>1410.5</v>
      </c>
      <c r="W201" s="52">
        <f>W50+W52+W54</f>
        <v>0</v>
      </c>
      <c r="X201" s="52">
        <f t="shared" si="198"/>
        <v>1410.5</v>
      </c>
      <c r="Y201" s="52">
        <f>Y50+Y52+Y54</f>
        <v>0</v>
      </c>
      <c r="Z201" s="54">
        <f t="shared" si="244"/>
        <v>1410.5</v>
      </c>
      <c r="AA201" s="52">
        <f>AA50+AA52+AA54</f>
        <v>0</v>
      </c>
      <c r="AB201" s="54">
        <f t="shared" si="245"/>
        <v>1410.5</v>
      </c>
      <c r="AC201" s="55">
        <f>AC50+AC52+AC54</f>
        <v>0</v>
      </c>
      <c r="AD201" s="54">
        <f t="shared" si="246"/>
        <v>1410.5</v>
      </c>
      <c r="AE201" s="24"/>
      <c r="AG201" s="5"/>
    </row>
    <row r="202" spans="1:34" x14ac:dyDescent="0.35">
      <c r="A202" s="88"/>
      <c r="B202" s="113" t="s">
        <v>3</v>
      </c>
      <c r="C202" s="108"/>
      <c r="D202" s="52">
        <f>D76+D84+D87</f>
        <v>879843.1</v>
      </c>
      <c r="E202" s="52">
        <f>E76+E84+E87</f>
        <v>100000</v>
      </c>
      <c r="F202" s="52">
        <f t="shared" si="195"/>
        <v>979843.1</v>
      </c>
      <c r="G202" s="52">
        <f>G76+G84+G87</f>
        <v>30618.598000000002</v>
      </c>
      <c r="H202" s="54">
        <f t="shared" si="237"/>
        <v>1010461.698</v>
      </c>
      <c r="I202" s="52">
        <f>I76+I84+I87</f>
        <v>2941.8629999999998</v>
      </c>
      <c r="J202" s="54">
        <f t="shared" si="238"/>
        <v>1013403.561</v>
      </c>
      <c r="K202" s="55">
        <f>K76+K84+K87</f>
        <v>130246.64899999999</v>
      </c>
      <c r="L202" s="54">
        <f t="shared" si="239"/>
        <v>1143650.21</v>
      </c>
      <c r="M202" s="52">
        <f>M76+M84+M87</f>
        <v>1175817.7</v>
      </c>
      <c r="N202" s="52">
        <f>N76+N84+N87</f>
        <v>0</v>
      </c>
      <c r="O202" s="52">
        <f t="shared" si="197"/>
        <v>1175817.7</v>
      </c>
      <c r="P202" s="52">
        <f>P76+P84+P87</f>
        <v>0</v>
      </c>
      <c r="Q202" s="54">
        <f t="shared" si="241"/>
        <v>1175817.7</v>
      </c>
      <c r="R202" s="52">
        <f>R76+R84+R87</f>
        <v>0</v>
      </c>
      <c r="S202" s="54">
        <f t="shared" si="242"/>
        <v>1175817.7</v>
      </c>
      <c r="T202" s="55">
        <f>T76+T84+T87</f>
        <v>-80676.462</v>
      </c>
      <c r="U202" s="54">
        <f t="shared" si="243"/>
        <v>1095141.2379999999</v>
      </c>
      <c r="V202" s="52">
        <f>V76+V84+V87</f>
        <v>758705.8</v>
      </c>
      <c r="W202" s="52">
        <f>W76+W84+W87</f>
        <v>0</v>
      </c>
      <c r="X202" s="52">
        <f t="shared" si="198"/>
        <v>758705.8</v>
      </c>
      <c r="Y202" s="52">
        <f>Y76+Y84+Y87</f>
        <v>0.10000000000218279</v>
      </c>
      <c r="Z202" s="54">
        <f t="shared" si="244"/>
        <v>758705.9</v>
      </c>
      <c r="AA202" s="52">
        <f>AA76+AA84+AA87</f>
        <v>0</v>
      </c>
      <c r="AB202" s="54">
        <f t="shared" si="245"/>
        <v>758705.9</v>
      </c>
      <c r="AC202" s="55">
        <f>AC76+AC84+AC87</f>
        <v>0</v>
      </c>
      <c r="AD202" s="54">
        <f t="shared" si="246"/>
        <v>758705.9</v>
      </c>
      <c r="AE202" s="24"/>
      <c r="AG202" s="5"/>
    </row>
    <row r="203" spans="1:34" x14ac:dyDescent="0.35">
      <c r="A203" s="88"/>
      <c r="B203" s="111" t="s">
        <v>22</v>
      </c>
      <c r="C203" s="108"/>
      <c r="D203" s="52">
        <f>D103+D110+D111+D112+D113+D114+D118+D122+D126+D130+D134+D138+D142+D146+D150</f>
        <v>625877.70000000007</v>
      </c>
      <c r="E203" s="52">
        <f>E103+E110+E111+E112+E113+E114+E118+E122+E126+E130+E134+E138+E142+E146+E150</f>
        <v>0</v>
      </c>
      <c r="F203" s="52">
        <f t="shared" si="195"/>
        <v>625877.70000000007</v>
      </c>
      <c r="G203" s="52">
        <f>G103+G110+G111+G112+G113+G114+G118+G122+G126+G130+G134+G138+G142+G146+G150+G105+G154+G155</f>
        <v>137599.58000000002</v>
      </c>
      <c r="H203" s="54">
        <f t="shared" si="237"/>
        <v>763477.28</v>
      </c>
      <c r="I203" s="52">
        <f>I103+I110+I111+I112+I113+I114+I118+I122+I126+I130+I134+I138+I142+I146+I150+I105+I154+I155</f>
        <v>0</v>
      </c>
      <c r="J203" s="54">
        <f t="shared" si="238"/>
        <v>763477.28</v>
      </c>
      <c r="K203" s="55">
        <f>K103+K110+K111+K112+K113+K114+K118+K122+K126+K130+K134+K138+K142+K146+K150+K105+K154+K155</f>
        <v>0</v>
      </c>
      <c r="L203" s="54">
        <f t="shared" si="239"/>
        <v>763477.28</v>
      </c>
      <c r="M203" s="52">
        <f>M103+M110+M111+M112+M113+M114+M118+M122+M126+M130+M134+M138+M142+M146+M150</f>
        <v>959502.10000000009</v>
      </c>
      <c r="N203" s="52">
        <f>N103+N110+N111+N112+N113+N114+N118+N122+N126+N130+N134+N138+N142+N146+N150</f>
        <v>-5289.8</v>
      </c>
      <c r="O203" s="52">
        <f t="shared" si="197"/>
        <v>954212.3</v>
      </c>
      <c r="P203" s="52">
        <f>P103+P110+P111+P112+P113+P114+P118+P122+P126+P130+P134+P138+P142+P146+P150+P105+P154+P155</f>
        <v>0</v>
      </c>
      <c r="Q203" s="54">
        <f t="shared" si="241"/>
        <v>954212.3</v>
      </c>
      <c r="R203" s="52">
        <f>R103+R110+R111+R112+R113+R114+R118+R122+R126+R130+R134+R138+R142+R146+R150+R105+R154+R155</f>
        <v>0</v>
      </c>
      <c r="S203" s="54">
        <f t="shared" si="242"/>
        <v>954212.3</v>
      </c>
      <c r="T203" s="55">
        <f>T103+T110+T111+T112+T113+T114+T118+T122+T126+T130+T134+T138+T142+T146+T150+T105+T154+T155</f>
        <v>0</v>
      </c>
      <c r="U203" s="54">
        <f t="shared" si="243"/>
        <v>954212.3</v>
      </c>
      <c r="V203" s="52">
        <f>V103+V110+V111+V112+V113+V114+V118+V122+V126+V130+V134+V138+V142+V146+V150</f>
        <v>1204454.1000000003</v>
      </c>
      <c r="W203" s="52">
        <f>W103+W110+W111+W112+W113+W114+W118+W122+W126+W130+W134+W138+W142+W146+W150</f>
        <v>0</v>
      </c>
      <c r="X203" s="52">
        <f t="shared" si="198"/>
        <v>1204454.1000000003</v>
      </c>
      <c r="Y203" s="52">
        <f>Y103+Y110+Y111+Y112+Y113+Y114+Y118+Y122+Y126+Y130+Y134+Y138+Y142+Y146+Y150+Y105+Y154+Y155</f>
        <v>0</v>
      </c>
      <c r="Z203" s="54">
        <f t="shared" si="244"/>
        <v>1204454.1000000003</v>
      </c>
      <c r="AA203" s="52">
        <f>AA103+AA110+AA111+AA112+AA113+AA114+AA118+AA122+AA126+AA130+AA134+AA138+AA142+AA146+AA150+AA105+AA154+AA155</f>
        <v>0</v>
      </c>
      <c r="AB203" s="54">
        <f t="shared" si="245"/>
        <v>1204454.1000000003</v>
      </c>
      <c r="AC203" s="55">
        <f>AC103+AC110+AC111+AC112+AC113+AC114+AC118+AC122+AC126+AC130+AC134+AC138+AC142+AC146+AC150+AC105+AC154+AC155</f>
        <v>0</v>
      </c>
      <c r="AD203" s="54">
        <f t="shared" si="246"/>
        <v>1204454.1000000003</v>
      </c>
      <c r="AE203" s="24"/>
      <c r="AG203" s="5"/>
    </row>
    <row r="204" spans="1:34" x14ac:dyDescent="0.35">
      <c r="A204" s="89"/>
      <c r="B204" s="111" t="s">
        <v>90</v>
      </c>
      <c r="C204" s="108"/>
      <c r="D204" s="52">
        <f>D160</f>
        <v>142743.1</v>
      </c>
      <c r="E204" s="52">
        <f>E160</f>
        <v>0</v>
      </c>
      <c r="F204" s="52">
        <f t="shared" si="195"/>
        <v>142743.1</v>
      </c>
      <c r="G204" s="52">
        <f>G160</f>
        <v>0</v>
      </c>
      <c r="H204" s="54">
        <f t="shared" si="237"/>
        <v>142743.1</v>
      </c>
      <c r="I204" s="52">
        <f>I160</f>
        <v>0</v>
      </c>
      <c r="J204" s="54">
        <f t="shared" si="238"/>
        <v>142743.1</v>
      </c>
      <c r="K204" s="55">
        <f>K160</f>
        <v>0</v>
      </c>
      <c r="L204" s="54">
        <f t="shared" si="239"/>
        <v>142743.1</v>
      </c>
      <c r="M204" s="52">
        <f>M160</f>
        <v>71197.200000000012</v>
      </c>
      <c r="N204" s="52">
        <f>N160</f>
        <v>0</v>
      </c>
      <c r="O204" s="52">
        <f t="shared" si="197"/>
        <v>71197.200000000012</v>
      </c>
      <c r="P204" s="52">
        <f>P160</f>
        <v>0</v>
      </c>
      <c r="Q204" s="54">
        <f t="shared" si="241"/>
        <v>71197.200000000012</v>
      </c>
      <c r="R204" s="52">
        <f>R160</f>
        <v>0</v>
      </c>
      <c r="S204" s="54">
        <f t="shared" si="242"/>
        <v>71197.200000000012</v>
      </c>
      <c r="T204" s="55">
        <f>T160</f>
        <v>0</v>
      </c>
      <c r="U204" s="54">
        <f t="shared" si="243"/>
        <v>71197.200000000012</v>
      </c>
      <c r="V204" s="52">
        <f>V160</f>
        <v>18552.5</v>
      </c>
      <c r="W204" s="52">
        <f>W160</f>
        <v>0</v>
      </c>
      <c r="X204" s="52">
        <f t="shared" si="198"/>
        <v>18552.5</v>
      </c>
      <c r="Y204" s="52">
        <f>Y160</f>
        <v>0</v>
      </c>
      <c r="Z204" s="54">
        <f t="shared" si="244"/>
        <v>18552.5</v>
      </c>
      <c r="AA204" s="52">
        <f>AA160</f>
        <v>0</v>
      </c>
      <c r="AB204" s="54">
        <f t="shared" si="245"/>
        <v>18552.5</v>
      </c>
      <c r="AC204" s="55">
        <f>AC160</f>
        <v>0</v>
      </c>
      <c r="AD204" s="54">
        <f t="shared" si="246"/>
        <v>18552.5</v>
      </c>
      <c r="AE204" s="24"/>
    </row>
    <row r="205" spans="1:34" x14ac:dyDescent="0.35">
      <c r="A205" s="89"/>
      <c r="B205" s="109" t="s">
        <v>25</v>
      </c>
      <c r="C205" s="110"/>
      <c r="D205" s="52">
        <f>D170</f>
        <v>55213.3</v>
      </c>
      <c r="E205" s="52">
        <f>E170</f>
        <v>-17954.400000000001</v>
      </c>
      <c r="F205" s="52">
        <f t="shared" si="195"/>
        <v>37258.9</v>
      </c>
      <c r="G205" s="52">
        <f>G170</f>
        <v>0</v>
      </c>
      <c r="H205" s="54">
        <f t="shared" si="237"/>
        <v>37258.9</v>
      </c>
      <c r="I205" s="52">
        <f>I170</f>
        <v>0</v>
      </c>
      <c r="J205" s="54">
        <f t="shared" si="238"/>
        <v>37258.9</v>
      </c>
      <c r="K205" s="55">
        <f>K170</f>
        <v>0</v>
      </c>
      <c r="L205" s="54">
        <f t="shared" si="239"/>
        <v>37258.9</v>
      </c>
      <c r="M205" s="52">
        <f>M170</f>
        <v>0</v>
      </c>
      <c r="N205" s="52">
        <f>N170</f>
        <v>0</v>
      </c>
      <c r="O205" s="52">
        <f t="shared" si="197"/>
        <v>0</v>
      </c>
      <c r="P205" s="52">
        <f>P170</f>
        <v>0</v>
      </c>
      <c r="Q205" s="54">
        <f t="shared" si="241"/>
        <v>0</v>
      </c>
      <c r="R205" s="52">
        <f>R170</f>
        <v>0</v>
      </c>
      <c r="S205" s="54">
        <f t="shared" si="242"/>
        <v>0</v>
      </c>
      <c r="T205" s="55">
        <f>T170</f>
        <v>0</v>
      </c>
      <c r="U205" s="54">
        <f t="shared" si="243"/>
        <v>0</v>
      </c>
      <c r="V205" s="52">
        <f>V170</f>
        <v>0</v>
      </c>
      <c r="W205" s="52">
        <f>W170</f>
        <v>0</v>
      </c>
      <c r="X205" s="52">
        <f t="shared" si="198"/>
        <v>0</v>
      </c>
      <c r="Y205" s="52">
        <f>Y170</f>
        <v>0</v>
      </c>
      <c r="Z205" s="54">
        <f t="shared" si="244"/>
        <v>0</v>
      </c>
      <c r="AA205" s="52">
        <f>AA170</f>
        <v>0</v>
      </c>
      <c r="AB205" s="54">
        <f t="shared" si="245"/>
        <v>0</v>
      </c>
      <c r="AC205" s="55">
        <f>AC170</f>
        <v>0</v>
      </c>
      <c r="AD205" s="54">
        <f t="shared" si="246"/>
        <v>0</v>
      </c>
      <c r="AE205" s="24"/>
    </row>
    <row r="206" spans="1:34" x14ac:dyDescent="0.35">
      <c r="A206" s="89"/>
      <c r="B206" s="108" t="s">
        <v>27</v>
      </c>
      <c r="C206" s="108"/>
      <c r="D206" s="52">
        <f>D63+D64+D71+D73+D74</f>
        <v>175887.3</v>
      </c>
      <c r="E206" s="52">
        <f>E63+E64+E71+E73+E74</f>
        <v>12263.9</v>
      </c>
      <c r="F206" s="52">
        <f t="shared" si="195"/>
        <v>188151.19999999998</v>
      </c>
      <c r="G206" s="52">
        <f>G63+G64+G71+G73+G74</f>
        <v>21646.007999999998</v>
      </c>
      <c r="H206" s="54">
        <f t="shared" si="237"/>
        <v>209797.20799999998</v>
      </c>
      <c r="I206" s="52">
        <f>I63+I64+I71+I73+I74</f>
        <v>0</v>
      </c>
      <c r="J206" s="54">
        <f t="shared" si="238"/>
        <v>209797.20799999998</v>
      </c>
      <c r="K206" s="55">
        <f>K63+K64+K71+K73+K74</f>
        <v>0</v>
      </c>
      <c r="L206" s="54">
        <f t="shared" si="239"/>
        <v>209797.20799999998</v>
      </c>
      <c r="M206" s="52">
        <f>M63+M64+M71+M73+M74</f>
        <v>18556.900000000001</v>
      </c>
      <c r="N206" s="52">
        <f>N63+N64+N71+N73+N74</f>
        <v>-12263.9</v>
      </c>
      <c r="O206" s="52">
        <f t="shared" si="197"/>
        <v>6293.0000000000018</v>
      </c>
      <c r="P206" s="52">
        <f>P63+P64+P71+P73+P74</f>
        <v>0</v>
      </c>
      <c r="Q206" s="54">
        <f t="shared" si="241"/>
        <v>6293.0000000000018</v>
      </c>
      <c r="R206" s="52">
        <f>R63+R64+R71+R73+R74</f>
        <v>0</v>
      </c>
      <c r="S206" s="54">
        <f t="shared" si="242"/>
        <v>6293.0000000000018</v>
      </c>
      <c r="T206" s="55">
        <f>T63+T64+T71+T73+T74</f>
        <v>0</v>
      </c>
      <c r="U206" s="54">
        <f t="shared" si="243"/>
        <v>6293.0000000000018</v>
      </c>
      <c r="V206" s="52">
        <f>V63+V64+V71+V73+V74</f>
        <v>0</v>
      </c>
      <c r="W206" s="52">
        <f>W63+W64+W71+W73+W74</f>
        <v>0</v>
      </c>
      <c r="X206" s="52">
        <f t="shared" si="198"/>
        <v>0</v>
      </c>
      <c r="Y206" s="52">
        <f>Y63+Y64+Y71+Y73+Y74</f>
        <v>0</v>
      </c>
      <c r="Z206" s="54">
        <f t="shared" si="244"/>
        <v>0</v>
      </c>
      <c r="AA206" s="52">
        <f>AA63+AA64+AA71+AA73+AA74</f>
        <v>0</v>
      </c>
      <c r="AB206" s="54">
        <f t="shared" si="245"/>
        <v>0</v>
      </c>
      <c r="AC206" s="55">
        <f>AC63+AC64+AC71+AC73+AC74</f>
        <v>0</v>
      </c>
      <c r="AD206" s="54">
        <f t="shared" si="246"/>
        <v>0</v>
      </c>
      <c r="AE206" s="24"/>
    </row>
    <row r="207" spans="1:34" x14ac:dyDescent="0.35">
      <c r="D207" s="40"/>
      <c r="E207" s="40"/>
      <c r="F207" s="40">
        <f>F193-F200-F201-F202-F203-F204-F205-F206</f>
        <v>-9.6042640507221222E-10</v>
      </c>
      <c r="G207" s="40">
        <f t="shared" ref="G207:Y207" si="248">G193-G200-G201-G202-G203-G204-G205-G206</f>
        <v>0</v>
      </c>
      <c r="H207" s="64"/>
      <c r="I207" s="40">
        <f t="shared" ref="I207:J207" si="249">I193-I200-I201-I202-I203-I204-I205-I206</f>
        <v>4.5474735088646412E-13</v>
      </c>
      <c r="J207" s="40">
        <f t="shared" si="249"/>
        <v>-3.4924596548080444E-10</v>
      </c>
      <c r="K207" s="66">
        <f t="shared" ref="K207" si="250">K193-K200-K201-K202-K203-K204-K205-K206</f>
        <v>0</v>
      </c>
      <c r="L207" s="65"/>
      <c r="M207" s="65">
        <f t="shared" si="248"/>
        <v>3.1286617740988731E-10</v>
      </c>
      <c r="N207" s="65">
        <f t="shared" si="248"/>
        <v>0</v>
      </c>
      <c r="O207" s="65">
        <f t="shared" si="248"/>
        <v>1.7280399333685637E-10</v>
      </c>
      <c r="P207" s="65">
        <f t="shared" si="248"/>
        <v>2.9103830456733704E-11</v>
      </c>
      <c r="Q207" s="65"/>
      <c r="R207" s="65">
        <f t="shared" ref="R207:S207" si="251">R193-R200-R201-R202-R203-R204-R205-R206</f>
        <v>0</v>
      </c>
      <c r="S207" s="65">
        <f t="shared" si="251"/>
        <v>1.7280399333685637E-10</v>
      </c>
      <c r="T207" s="65">
        <f t="shared" ref="T207" si="252">T193-T200-T201-T202-T203-T204-T205-T206</f>
        <v>0</v>
      </c>
      <c r="U207" s="65"/>
      <c r="V207" s="65">
        <f t="shared" si="248"/>
        <v>4.6566128730773926E-10</v>
      </c>
      <c r="W207" s="65">
        <f t="shared" si="248"/>
        <v>0</v>
      </c>
      <c r="X207" s="65">
        <f t="shared" si="248"/>
        <v>4.6566128730773926E-10</v>
      </c>
      <c r="Y207" s="65">
        <f t="shared" si="248"/>
        <v>0</v>
      </c>
      <c r="Z207" s="65"/>
      <c r="AA207" s="65">
        <f t="shared" ref="AA207:AB207" si="253">AA193-AA200-AA201-AA202-AA203-AA204-AA205-AA206</f>
        <v>0</v>
      </c>
      <c r="AB207" s="65">
        <f t="shared" si="253"/>
        <v>6.9849193096160889E-10</v>
      </c>
      <c r="AC207" s="65">
        <f t="shared" ref="AC207" si="254">AC193-AC200-AC201-AC202-AC203-AC204-AC205-AC206</f>
        <v>0</v>
      </c>
      <c r="AD207" s="65"/>
      <c r="AE207" s="28"/>
    </row>
    <row r="208" spans="1:34" x14ac:dyDescent="0.35">
      <c r="D208" s="43"/>
      <c r="E208" s="43"/>
      <c r="F208" s="43"/>
      <c r="G208" s="43"/>
      <c r="H208" s="65"/>
      <c r="I208" s="43"/>
      <c r="J208" s="65"/>
      <c r="K208" s="4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28"/>
    </row>
    <row r="209" spans="4:31" x14ac:dyDescent="0.35">
      <c r="D209" s="43"/>
      <c r="E209" s="43"/>
      <c r="F209" s="43"/>
      <c r="G209" s="43"/>
      <c r="H209" s="65"/>
      <c r="I209" s="43"/>
      <c r="J209" s="65"/>
      <c r="K209" s="45"/>
      <c r="L209" s="65"/>
      <c r="M209" s="43"/>
      <c r="N209" s="43"/>
      <c r="O209" s="43"/>
      <c r="P209" s="43"/>
      <c r="Q209" s="65"/>
      <c r="R209" s="43"/>
      <c r="S209" s="65"/>
      <c r="T209" s="45"/>
      <c r="U209" s="65"/>
      <c r="V209" s="43"/>
      <c r="W209" s="43"/>
      <c r="X209" s="43"/>
      <c r="Y209" s="43"/>
      <c r="Z209" s="65"/>
      <c r="AA209" s="43"/>
      <c r="AB209" s="65"/>
      <c r="AC209" s="45"/>
      <c r="AD209" s="65"/>
      <c r="AE209" s="28"/>
    </row>
    <row r="210" spans="4:31" x14ac:dyDescent="0.35">
      <c r="D210" s="43"/>
      <c r="E210" s="43"/>
      <c r="F210" s="43"/>
      <c r="G210" s="43"/>
      <c r="H210" s="65"/>
      <c r="I210" s="43"/>
      <c r="J210" s="65"/>
      <c r="K210" s="45"/>
      <c r="L210" s="65"/>
      <c r="M210" s="43"/>
      <c r="N210" s="43"/>
      <c r="O210" s="43"/>
      <c r="P210" s="43"/>
      <c r="Q210" s="65"/>
      <c r="R210" s="43"/>
      <c r="S210" s="65"/>
      <c r="T210" s="45"/>
      <c r="U210" s="65"/>
      <c r="V210" s="43"/>
      <c r="W210" s="43"/>
      <c r="X210" s="43"/>
      <c r="Y210" s="43"/>
      <c r="Z210" s="65"/>
      <c r="AA210" s="43"/>
      <c r="AB210" s="65"/>
      <c r="AC210" s="45"/>
      <c r="AD210" s="65"/>
      <c r="AE210" s="28"/>
    </row>
  </sheetData>
  <sheetProtection password="CF5C" sheet="1" objects="1" scenarios="1"/>
  <autoFilter ref="A17:AG208">
    <filterColumn colId="31">
      <filters blank="1"/>
    </filterColumn>
  </autoFilter>
  <mergeCells count="55">
    <mergeCell ref="C16:C17"/>
    <mergeCell ref="E16:E17"/>
    <mergeCell ref="N16:N17"/>
    <mergeCell ref="W16:W17"/>
    <mergeCell ref="F16:F17"/>
    <mergeCell ref="O16:O17"/>
    <mergeCell ref="L16:L17"/>
    <mergeCell ref="U16:U17"/>
    <mergeCell ref="D16:D17"/>
    <mergeCell ref="M16:M17"/>
    <mergeCell ref="V16:V17"/>
    <mergeCell ref="G16:G17"/>
    <mergeCell ref="A170:A171"/>
    <mergeCell ref="B49:B50"/>
    <mergeCell ref="A49:A50"/>
    <mergeCell ref="B51:B52"/>
    <mergeCell ref="A51:A52"/>
    <mergeCell ref="A53:A54"/>
    <mergeCell ref="B196:C196"/>
    <mergeCell ref="B193:C193"/>
    <mergeCell ref="B194:C194"/>
    <mergeCell ref="B195:C195"/>
    <mergeCell ref="B53:B54"/>
    <mergeCell ref="B170:B171"/>
    <mergeCell ref="B197:C197"/>
    <mergeCell ref="B206:C206"/>
    <mergeCell ref="B205:C205"/>
    <mergeCell ref="B204:C204"/>
    <mergeCell ref="B200:C200"/>
    <mergeCell ref="B203:C203"/>
    <mergeCell ref="B202:C202"/>
    <mergeCell ref="B201:C201"/>
    <mergeCell ref="B199:C199"/>
    <mergeCell ref="B198:C198"/>
    <mergeCell ref="H16:H17"/>
    <mergeCell ref="P16:P17"/>
    <mergeCell ref="Q16:Q17"/>
    <mergeCell ref="I16:I17"/>
    <mergeCell ref="J16:J17"/>
    <mergeCell ref="U4:AD4"/>
    <mergeCell ref="AD16:AD17"/>
    <mergeCell ref="K16:K17"/>
    <mergeCell ref="T16:T17"/>
    <mergeCell ref="AC16:AC17"/>
    <mergeCell ref="AA16:AA17"/>
    <mergeCell ref="AB16:AB17"/>
    <mergeCell ref="R16:R17"/>
    <mergeCell ref="S16:S17"/>
    <mergeCell ref="X16:X17"/>
    <mergeCell ref="Y16:Y17"/>
    <mergeCell ref="Z16:Z17"/>
    <mergeCell ref="A11:AD11"/>
    <mergeCell ref="A12:AD13"/>
    <mergeCell ref="A16:A17"/>
    <mergeCell ref="B16:B17"/>
  </mergeCells>
  <pageMargins left="0.78740157480314965" right="0.15748031496062992" top="0.33" bottom="0.39370078740157483" header="0.51181102362204722" footer="0.11811023622047245"/>
  <pageSetup paperSize="9" scale="58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2023-03-28T09:32:10Z</cp:lastPrinted>
  <dcterms:created xsi:type="dcterms:W3CDTF">2014-02-04T08:37:28Z</dcterms:created>
  <dcterms:modified xsi:type="dcterms:W3CDTF">2023-03-28T09:32:37Z</dcterms:modified>
</cp:coreProperties>
</file>