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10.59.28.7\post$\УДБ\Юрьева О.И\4. БЮДЖЕТ уточнения\2023\Пакет на май\"/>
    </mc:Choice>
  </mc:AlternateContent>
  <bookViews>
    <workbookView xWindow="0" yWindow="0" windowWidth="28800" windowHeight="12435"/>
  </bookViews>
  <sheets>
    <sheet name="прил.1" sheetId="7" r:id="rId1"/>
  </sheets>
  <calcPr calcId="152511"/>
</workbook>
</file>

<file path=xl/calcChain.xml><?xml version="1.0" encoding="utf-8"?>
<calcChain xmlns="http://schemas.openxmlformats.org/spreadsheetml/2006/main">
  <c r="E38" i="7" l="1"/>
  <c r="D38" i="7"/>
  <c r="C38" i="7"/>
  <c r="C33" i="7" l="1"/>
  <c r="E49" i="7" l="1"/>
  <c r="D49" i="7"/>
  <c r="C49" i="7"/>
  <c r="E51" i="7" l="1"/>
  <c r="D51" i="7"/>
  <c r="C51" i="7"/>
  <c r="E31" i="7" l="1"/>
  <c r="D31" i="7"/>
  <c r="C31" i="7"/>
  <c r="C40" i="7"/>
  <c r="E43" i="7" l="1"/>
  <c r="D43" i="7"/>
  <c r="C43" i="7"/>
  <c r="D50" i="7" l="1"/>
  <c r="E50" i="7"/>
  <c r="C50" i="7"/>
  <c r="C47" i="7" l="1"/>
  <c r="C46" i="7" s="1"/>
  <c r="E18" i="7" l="1"/>
  <c r="D18" i="7"/>
  <c r="C18" i="7"/>
  <c r="D21" i="7" l="1"/>
  <c r="E21" i="7"/>
  <c r="C21" i="7"/>
  <c r="E47" i="7" l="1"/>
  <c r="E46" i="7" s="1"/>
  <c r="D47" i="7"/>
  <c r="D46" i="7" s="1"/>
  <c r="E44" i="7"/>
  <c r="D44" i="7"/>
  <c r="C44" i="7"/>
  <c r="E39" i="7"/>
  <c r="D39" i="7"/>
  <c r="C39" i="7"/>
  <c r="E36" i="7"/>
  <c r="D36" i="7"/>
  <c r="C36" i="7"/>
  <c r="E29" i="7"/>
  <c r="D29" i="7"/>
  <c r="C29" i="7"/>
  <c r="E25" i="7"/>
  <c r="D25" i="7"/>
  <c r="C25" i="7"/>
  <c r="E19" i="7"/>
  <c r="D19" i="7"/>
  <c r="C19" i="7"/>
  <c r="E17" i="7"/>
  <c r="D17" i="7"/>
  <c r="C17" i="7"/>
  <c r="D16" i="7" l="1"/>
  <c r="D53" i="7" s="1"/>
  <c r="E16" i="7"/>
  <c r="E53" i="7" s="1"/>
  <c r="C16" i="7"/>
  <c r="C53" i="7" s="1"/>
</calcChain>
</file>

<file path=xl/sharedStrings.xml><?xml version="1.0" encoding="utf-8"?>
<sst xmlns="http://schemas.openxmlformats.org/spreadsheetml/2006/main" count="91" uniqueCount="88">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</sst>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6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topLeftCell="A41" zoomScale="85" zoomScaleNormal="85" workbookViewId="0">
      <selection activeCell="E39" sqref="E39"/>
    </sheetView>
  </sheetViews>
  <sheetFormatPr defaultRowHeight="18.75" x14ac:dyDescent="0.3"/>
  <cols>
    <col min="1" max="1" width="28.42578125" style="5" customWidth="1"/>
    <col min="2" max="2" width="90.28515625" style="5" customWidth="1"/>
    <col min="3" max="3" width="20.5703125" style="5" customWidth="1"/>
    <col min="4" max="4" width="20" style="5" customWidth="1"/>
    <col min="5" max="5" width="18.28515625" style="5" customWidth="1"/>
    <col min="6" max="16384" width="9.140625" style="5"/>
  </cols>
  <sheetData>
    <row r="1" spans="1:5" x14ac:dyDescent="0.3">
      <c r="E1" s="1" t="s">
        <v>72</v>
      </c>
    </row>
    <row r="2" spans="1:5" x14ac:dyDescent="0.3">
      <c r="E2" s="1" t="s">
        <v>73</v>
      </c>
    </row>
    <row r="3" spans="1:5" x14ac:dyDescent="0.3">
      <c r="E3" s="2" t="s">
        <v>74</v>
      </c>
    </row>
    <row r="4" spans="1:5" x14ac:dyDescent="0.3">
      <c r="E4" s="13"/>
    </row>
    <row r="5" spans="1:5" x14ac:dyDescent="0.3">
      <c r="E5" s="13"/>
    </row>
    <row r="6" spans="1:5" x14ac:dyDescent="0.3">
      <c r="D6" s="17" t="s">
        <v>72</v>
      </c>
      <c r="E6" s="17"/>
    </row>
    <row r="7" spans="1:5" x14ac:dyDescent="0.3">
      <c r="E7" s="1" t="s">
        <v>73</v>
      </c>
    </row>
    <row r="8" spans="1:5" x14ac:dyDescent="0.3">
      <c r="E8" s="2" t="s">
        <v>74</v>
      </c>
    </row>
    <row r="9" spans="1:5" x14ac:dyDescent="0.3">
      <c r="D9" s="17" t="s">
        <v>85</v>
      </c>
      <c r="E9" s="17"/>
    </row>
    <row r="10" spans="1:5" x14ac:dyDescent="0.3">
      <c r="E10" s="2"/>
    </row>
    <row r="11" spans="1:5" x14ac:dyDescent="0.3">
      <c r="A11" s="14" t="s">
        <v>75</v>
      </c>
      <c r="B11" s="14"/>
      <c r="C11" s="14"/>
      <c r="D11" s="14"/>
      <c r="E11" s="14"/>
    </row>
    <row r="12" spans="1:5" x14ac:dyDescent="0.3">
      <c r="A12" s="14" t="s">
        <v>76</v>
      </c>
      <c r="B12" s="14"/>
      <c r="C12" s="14"/>
      <c r="D12" s="14"/>
      <c r="E12" s="14"/>
    </row>
    <row r="13" spans="1:5" x14ac:dyDescent="0.3">
      <c r="A13" s="14" t="s">
        <v>81</v>
      </c>
      <c r="B13" s="14"/>
      <c r="C13" s="14"/>
      <c r="D13" s="14"/>
      <c r="E13" s="14"/>
    </row>
    <row r="14" spans="1:5" x14ac:dyDescent="0.3">
      <c r="E14" s="4" t="s">
        <v>80</v>
      </c>
    </row>
    <row r="15" spans="1:5" ht="75" x14ac:dyDescent="0.3">
      <c r="A15" s="3" t="s">
        <v>77</v>
      </c>
      <c r="B15" s="3" t="s">
        <v>78</v>
      </c>
      <c r="C15" s="6" t="s">
        <v>70</v>
      </c>
      <c r="D15" s="6" t="s">
        <v>71</v>
      </c>
      <c r="E15" s="6" t="s">
        <v>82</v>
      </c>
    </row>
    <row r="16" spans="1:5" x14ac:dyDescent="0.3">
      <c r="A16" s="7" t="s">
        <v>0</v>
      </c>
      <c r="B16" s="8" t="s">
        <v>1</v>
      </c>
      <c r="C16" s="9">
        <f>C17+C19+C21+C25+C28+C29+C35+C36+C39+C43+C44</f>
        <v>26588945.492999997</v>
      </c>
      <c r="D16" s="9">
        <f>D17+D19+D21+D25+D28+D29+D35+D36+D39+D43+D44</f>
        <v>28147119.392000001</v>
      </c>
      <c r="E16" s="9">
        <f>E17+E19+E21+E25+E28+E29+E35+E36+E39+E43+E44</f>
        <v>29692900.941</v>
      </c>
    </row>
    <row r="17" spans="1:5" x14ac:dyDescent="0.3">
      <c r="A17" s="7" t="s">
        <v>2</v>
      </c>
      <c r="B17" s="8" t="s">
        <v>3</v>
      </c>
      <c r="C17" s="9">
        <f>C18</f>
        <v>14848766.5</v>
      </c>
      <c r="D17" s="9">
        <f t="shared" ref="D17:E17" si="0">D18</f>
        <v>16148977.299999999</v>
      </c>
      <c r="E17" s="9">
        <f t="shared" si="0"/>
        <v>17438171.100000001</v>
      </c>
    </row>
    <row r="18" spans="1:5" x14ac:dyDescent="0.3">
      <c r="A18" s="7" t="s">
        <v>4</v>
      </c>
      <c r="B18" s="8" t="s">
        <v>5</v>
      </c>
      <c r="C18" s="9">
        <f>14235121.9+613644.6</f>
        <v>14848766.5</v>
      </c>
      <c r="D18" s="9">
        <f>15479265.1+669712.2</f>
        <v>16148977.299999999</v>
      </c>
      <c r="E18" s="9">
        <f>16712950.8+725220.3</f>
        <v>17438171.100000001</v>
      </c>
    </row>
    <row r="19" spans="1:5" ht="37.5" x14ac:dyDescent="0.3">
      <c r="A19" s="7" t="s">
        <v>6</v>
      </c>
      <c r="B19" s="8" t="s">
        <v>7</v>
      </c>
      <c r="C19" s="9">
        <f>C20</f>
        <v>80057.5</v>
      </c>
      <c r="D19" s="9">
        <f t="shared" ref="D19:E19" si="1">D20</f>
        <v>80082.8</v>
      </c>
      <c r="E19" s="9">
        <f t="shared" si="1"/>
        <v>81488.899999999994</v>
      </c>
    </row>
    <row r="20" spans="1:5" ht="37.5" x14ac:dyDescent="0.3">
      <c r="A20" s="7" t="s">
        <v>8</v>
      </c>
      <c r="B20" s="8" t="s">
        <v>9</v>
      </c>
      <c r="C20" s="9">
        <v>80057.5</v>
      </c>
      <c r="D20" s="9">
        <v>80082.8</v>
      </c>
      <c r="E20" s="9">
        <v>81488.899999999994</v>
      </c>
    </row>
    <row r="21" spans="1:5" x14ac:dyDescent="0.3">
      <c r="A21" s="7" t="s">
        <v>10</v>
      </c>
      <c r="B21" s="8" t="s">
        <v>11</v>
      </c>
      <c r="C21" s="9">
        <f>SUM(C22:C24)</f>
        <v>1523832.7</v>
      </c>
      <c r="D21" s="9">
        <f t="shared" ref="D21:E21" si="2">SUM(D22:D24)</f>
        <v>1672730.7999999998</v>
      </c>
      <c r="E21" s="9">
        <f t="shared" si="2"/>
        <v>1836379.5</v>
      </c>
    </row>
    <row r="22" spans="1:5" ht="37.5" x14ac:dyDescent="0.3">
      <c r="A22" s="7" t="s">
        <v>84</v>
      </c>
      <c r="B22" s="8" t="s">
        <v>83</v>
      </c>
      <c r="C22" s="9">
        <v>1204375.8999999999</v>
      </c>
      <c r="D22" s="9">
        <v>1324813.5</v>
      </c>
      <c r="E22" s="9">
        <v>1457294.9</v>
      </c>
    </row>
    <row r="23" spans="1:5" x14ac:dyDescent="0.3">
      <c r="A23" s="7" t="s">
        <v>12</v>
      </c>
      <c r="B23" s="8" t="s">
        <v>13</v>
      </c>
      <c r="C23" s="9">
        <v>4690.3</v>
      </c>
      <c r="D23" s="9">
        <v>4877.8999999999996</v>
      </c>
      <c r="E23" s="9">
        <v>5073</v>
      </c>
    </row>
    <row r="24" spans="1:5" ht="37.5" x14ac:dyDescent="0.3">
      <c r="A24" s="7" t="s">
        <v>14</v>
      </c>
      <c r="B24" s="8" t="s">
        <v>15</v>
      </c>
      <c r="C24" s="9">
        <v>314766.5</v>
      </c>
      <c r="D24" s="9">
        <v>343039.4</v>
      </c>
      <c r="E24" s="9">
        <v>374011.6</v>
      </c>
    </row>
    <row r="25" spans="1:5" x14ac:dyDescent="0.3">
      <c r="A25" s="7" t="s">
        <v>16</v>
      </c>
      <c r="B25" s="8" t="s">
        <v>17</v>
      </c>
      <c r="C25" s="9">
        <f>SUM(C26:C27)</f>
        <v>3320663.0999999996</v>
      </c>
      <c r="D25" s="9">
        <f>SUM(D26:D27)</f>
        <v>3469078.2</v>
      </c>
      <c r="E25" s="9">
        <f>SUM(E26:E27)</f>
        <v>3563935.5999999996</v>
      </c>
    </row>
    <row r="26" spans="1:5" x14ac:dyDescent="0.3">
      <c r="A26" s="7" t="s">
        <v>18</v>
      </c>
      <c r="B26" s="8" t="s">
        <v>19</v>
      </c>
      <c r="C26" s="9">
        <v>1083466.2</v>
      </c>
      <c r="D26" s="9">
        <v>1094125.7</v>
      </c>
      <c r="E26" s="9">
        <v>1125267.2</v>
      </c>
    </row>
    <row r="27" spans="1:5" x14ac:dyDescent="0.3">
      <c r="A27" s="7" t="s">
        <v>20</v>
      </c>
      <c r="B27" s="8" t="s">
        <v>21</v>
      </c>
      <c r="C27" s="9">
        <v>2237196.9</v>
      </c>
      <c r="D27" s="9">
        <v>2374952.5</v>
      </c>
      <c r="E27" s="9">
        <v>2438668.4</v>
      </c>
    </row>
    <row r="28" spans="1:5" x14ac:dyDescent="0.3">
      <c r="A28" s="7" t="s">
        <v>22</v>
      </c>
      <c r="B28" s="8" t="s">
        <v>23</v>
      </c>
      <c r="C28" s="9">
        <v>229615.2</v>
      </c>
      <c r="D28" s="9">
        <v>230007.2</v>
      </c>
      <c r="E28" s="9">
        <v>229641.2</v>
      </c>
    </row>
    <row r="29" spans="1:5" ht="37.5" x14ac:dyDescent="0.3">
      <c r="A29" s="7" t="s">
        <v>24</v>
      </c>
      <c r="B29" s="8" t="s">
        <v>25</v>
      </c>
      <c r="C29" s="9">
        <f>SUM(C30:C34)</f>
        <v>992733.19699999993</v>
      </c>
      <c r="D29" s="9">
        <f t="shared" ref="D29:E29" si="3">SUM(D30:D34)</f>
        <v>947034.48</v>
      </c>
      <c r="E29" s="9">
        <f t="shared" si="3"/>
        <v>960671.62900000007</v>
      </c>
    </row>
    <row r="30" spans="1:5" ht="75" x14ac:dyDescent="0.3">
      <c r="A30" s="7" t="s">
        <v>26</v>
      </c>
      <c r="B30" s="8" t="s">
        <v>27</v>
      </c>
      <c r="C30" s="9">
        <v>496</v>
      </c>
      <c r="D30" s="9">
        <v>6167</v>
      </c>
      <c r="E30" s="9">
        <v>5845</v>
      </c>
    </row>
    <row r="31" spans="1:5" ht="93.75" x14ac:dyDescent="0.3">
      <c r="A31" s="7" t="s">
        <v>28</v>
      </c>
      <c r="B31" s="10" t="s">
        <v>29</v>
      </c>
      <c r="C31" s="9">
        <f>855853.4+25225.6-8428.8+9204.6+2894.019</f>
        <v>884748.8189999999</v>
      </c>
      <c r="D31" s="9">
        <f>855506.1+26420.7-8766+3009.78</f>
        <v>876170.58</v>
      </c>
      <c r="E31" s="9">
        <f>870974.3+26420.7-9120+3131.329</f>
        <v>891406.32900000003</v>
      </c>
    </row>
    <row r="32" spans="1:5" ht="56.25" x14ac:dyDescent="0.3">
      <c r="A32" s="7" t="s">
        <v>30</v>
      </c>
      <c r="B32" s="8" t="s">
        <v>31</v>
      </c>
      <c r="C32" s="9">
        <v>2995.4</v>
      </c>
      <c r="D32" s="9">
        <v>2761.4</v>
      </c>
      <c r="E32" s="9">
        <v>2543.8000000000002</v>
      </c>
    </row>
    <row r="33" spans="1:5" x14ac:dyDescent="0.3">
      <c r="A33" s="7" t="s">
        <v>32</v>
      </c>
      <c r="B33" s="8" t="s">
        <v>33</v>
      </c>
      <c r="C33" s="9">
        <f>42524.8+7112.978</f>
        <v>49637.778000000006</v>
      </c>
      <c r="D33" s="9">
        <v>6729.5</v>
      </c>
      <c r="E33" s="9">
        <v>7102</v>
      </c>
    </row>
    <row r="34" spans="1:5" ht="93.75" x14ac:dyDescent="0.3">
      <c r="A34" s="7" t="s">
        <v>34</v>
      </c>
      <c r="B34" s="10" t="s">
        <v>35</v>
      </c>
      <c r="C34" s="9">
        <v>54855.199999999997</v>
      </c>
      <c r="D34" s="9">
        <v>55206</v>
      </c>
      <c r="E34" s="9">
        <v>53774.5</v>
      </c>
    </row>
    <row r="35" spans="1:5" x14ac:dyDescent="0.3">
      <c r="A35" s="7" t="s">
        <v>36</v>
      </c>
      <c r="B35" s="8" t="s">
        <v>37</v>
      </c>
      <c r="C35" s="9">
        <v>7767.5</v>
      </c>
      <c r="D35" s="9">
        <v>7829.8</v>
      </c>
      <c r="E35" s="9">
        <v>7878</v>
      </c>
    </row>
    <row r="36" spans="1:5" ht="37.5" x14ac:dyDescent="0.3">
      <c r="A36" s="7" t="s">
        <v>38</v>
      </c>
      <c r="B36" s="8" t="s">
        <v>39</v>
      </c>
      <c r="C36" s="9">
        <f>SUM(C37:C38)</f>
        <v>4901418.2959999992</v>
      </c>
      <c r="D36" s="9">
        <f t="shared" ref="D36:E36" si="4">SUM(D37:D38)</f>
        <v>5051019.9119999995</v>
      </c>
      <c r="E36" s="9">
        <f t="shared" si="4"/>
        <v>5051019.9119999995</v>
      </c>
    </row>
    <row r="37" spans="1:5" x14ac:dyDescent="0.3">
      <c r="A37" s="7" t="s">
        <v>40</v>
      </c>
      <c r="B37" s="8" t="s">
        <v>41</v>
      </c>
      <c r="C37" s="9">
        <v>680.5</v>
      </c>
      <c r="D37" s="9">
        <v>680.5</v>
      </c>
      <c r="E37" s="9">
        <v>680.5</v>
      </c>
    </row>
    <row r="38" spans="1:5" x14ac:dyDescent="0.3">
      <c r="A38" s="7" t="s">
        <v>42</v>
      </c>
      <c r="B38" s="8" t="s">
        <v>43</v>
      </c>
      <c r="C38" s="9">
        <f>4402340.1+35171.1+108390.009+354836.587</f>
        <v>4900737.7959999992</v>
      </c>
      <c r="D38" s="9">
        <f>4402340.1+647999.312</f>
        <v>5050339.4119999995</v>
      </c>
      <c r="E38" s="9">
        <f>4402340.1+647999.312</f>
        <v>5050339.4119999995</v>
      </c>
    </row>
    <row r="39" spans="1:5" ht="37.5" x14ac:dyDescent="0.3">
      <c r="A39" s="7" t="s">
        <v>44</v>
      </c>
      <c r="B39" s="8" t="s">
        <v>45</v>
      </c>
      <c r="C39" s="9">
        <f>SUM(C40:C42)</f>
        <v>349678.2</v>
      </c>
      <c r="D39" s="9">
        <f t="shared" ref="D39:E39" si="5">SUM(D40:D42)</f>
        <v>227220.59999999998</v>
      </c>
      <c r="E39" s="9">
        <f t="shared" si="5"/>
        <v>210175.90000000002</v>
      </c>
    </row>
    <row r="40" spans="1:5" ht="93.75" x14ac:dyDescent="0.3">
      <c r="A40" s="7" t="s">
        <v>46</v>
      </c>
      <c r="B40" s="10" t="s">
        <v>47</v>
      </c>
      <c r="C40" s="9">
        <f>85540.8+85630.3+29092.9</f>
        <v>200264</v>
      </c>
      <c r="D40" s="9">
        <v>77806.399999999994</v>
      </c>
      <c r="E40" s="9">
        <v>60761.7</v>
      </c>
    </row>
    <row r="41" spans="1:5" ht="37.5" x14ac:dyDescent="0.3">
      <c r="A41" s="7" t="s">
        <v>48</v>
      </c>
      <c r="B41" s="8" t="s">
        <v>49</v>
      </c>
      <c r="C41" s="9">
        <v>104142</v>
      </c>
      <c r="D41" s="9">
        <v>104142</v>
      </c>
      <c r="E41" s="9">
        <v>104142</v>
      </c>
    </row>
    <row r="42" spans="1:5" ht="75" x14ac:dyDescent="0.3">
      <c r="A42" s="7" t="s">
        <v>50</v>
      </c>
      <c r="B42" s="8" t="s">
        <v>51</v>
      </c>
      <c r="C42" s="9">
        <v>45272.2</v>
      </c>
      <c r="D42" s="9">
        <v>45272.2</v>
      </c>
      <c r="E42" s="9">
        <v>45272.2</v>
      </c>
    </row>
    <row r="43" spans="1:5" x14ac:dyDescent="0.3">
      <c r="A43" s="7" t="s">
        <v>52</v>
      </c>
      <c r="B43" s="8" t="s">
        <v>53</v>
      </c>
      <c r="C43" s="9">
        <f>197759.3+14383.9</f>
        <v>212143.19999999998</v>
      </c>
      <c r="D43" s="9">
        <f>201741.4+14383.9</f>
        <v>216125.3</v>
      </c>
      <c r="E43" s="9">
        <f>203402.1+14383.9</f>
        <v>217786</v>
      </c>
    </row>
    <row r="44" spans="1:5" x14ac:dyDescent="0.3">
      <c r="A44" s="7" t="s">
        <v>54</v>
      </c>
      <c r="B44" s="8" t="s">
        <v>55</v>
      </c>
      <c r="C44" s="9">
        <f>C45</f>
        <v>122270.1</v>
      </c>
      <c r="D44" s="9">
        <f t="shared" ref="D44:E44" si="6">D45</f>
        <v>97013</v>
      </c>
      <c r="E44" s="9">
        <f t="shared" si="6"/>
        <v>95753.2</v>
      </c>
    </row>
    <row r="45" spans="1:5" x14ac:dyDescent="0.3">
      <c r="A45" s="7" t="s">
        <v>56</v>
      </c>
      <c r="B45" s="8" t="s">
        <v>57</v>
      </c>
      <c r="C45" s="9">
        <v>122270.1</v>
      </c>
      <c r="D45" s="9">
        <v>97013</v>
      </c>
      <c r="E45" s="9">
        <v>95753.2</v>
      </c>
    </row>
    <row r="46" spans="1:5" x14ac:dyDescent="0.3">
      <c r="A46" s="7" t="s">
        <v>58</v>
      </c>
      <c r="B46" s="8" t="s">
        <v>59</v>
      </c>
      <c r="C46" s="9">
        <f>C47+C52</f>
        <v>22513019.816</v>
      </c>
      <c r="D46" s="9">
        <f t="shared" ref="D46:E46" si="7">D47+D52</f>
        <v>17611141.759999998</v>
      </c>
      <c r="E46" s="9">
        <f t="shared" si="7"/>
        <v>15473138.663000001</v>
      </c>
    </row>
    <row r="47" spans="1:5" ht="37.5" x14ac:dyDescent="0.3">
      <c r="A47" s="7" t="s">
        <v>60</v>
      </c>
      <c r="B47" s="8" t="s">
        <v>61</v>
      </c>
      <c r="C47" s="9">
        <f>SUM(C48:C51)</f>
        <v>22505012.945999999</v>
      </c>
      <c r="D47" s="9">
        <f t="shared" ref="D47:E47" si="8">SUM(D48:D51)</f>
        <v>17611141.759999998</v>
      </c>
      <c r="E47" s="9">
        <f t="shared" si="8"/>
        <v>15473138.663000001</v>
      </c>
    </row>
    <row r="48" spans="1:5" x14ac:dyDescent="0.3">
      <c r="A48" s="7" t="s">
        <v>62</v>
      </c>
      <c r="B48" s="8" t="s">
        <v>63</v>
      </c>
      <c r="C48" s="9">
        <v>384548</v>
      </c>
      <c r="D48" s="9">
        <v>126224</v>
      </c>
      <c r="E48" s="9">
        <v>126224</v>
      </c>
    </row>
    <row r="49" spans="1:5" ht="37.5" x14ac:dyDescent="0.3">
      <c r="A49" s="7" t="s">
        <v>64</v>
      </c>
      <c r="B49" s="8" t="s">
        <v>65</v>
      </c>
      <c r="C49" s="9">
        <f>5309242.5+252929.046-109646.3-37258.804+81307.5</f>
        <v>5496573.9420000007</v>
      </c>
      <c r="D49" s="9">
        <f>2203531.9+221430.86-258734.5-36729.063+526931.2</f>
        <v>2656430.3969999999</v>
      </c>
      <c r="E49" s="9">
        <f>2391516.2+36729.063-1079896.9-36729.063+110275.6</f>
        <v>1421894.9000000004</v>
      </c>
    </row>
    <row r="50" spans="1:5" x14ac:dyDescent="0.3">
      <c r="A50" s="7" t="s">
        <v>66</v>
      </c>
      <c r="B50" s="8" t="s">
        <v>67</v>
      </c>
      <c r="C50" s="9">
        <f>11808776.7-77102.8</f>
        <v>11731673.899999999</v>
      </c>
      <c r="D50" s="9">
        <f>12130164.7-104657.9</f>
        <v>12025506.799999999</v>
      </c>
      <c r="E50" s="9">
        <f>12080149.4-104739.9</f>
        <v>11975409.5</v>
      </c>
    </row>
    <row r="51" spans="1:5" x14ac:dyDescent="0.3">
      <c r="A51" s="7" t="s">
        <v>68</v>
      </c>
      <c r="B51" s="8" t="s">
        <v>69</v>
      </c>
      <c r="C51" s="9">
        <f>4849958.3+5000+37258.804</f>
        <v>4892217.1039999994</v>
      </c>
      <c r="D51" s="9">
        <f>2766251.5+36729.063</f>
        <v>2802980.5630000001</v>
      </c>
      <c r="E51" s="9">
        <f>1912881.2+36729.063</f>
        <v>1949610.263</v>
      </c>
    </row>
    <row r="52" spans="1:5" ht="75" x14ac:dyDescent="0.3">
      <c r="A52" s="11" t="s">
        <v>86</v>
      </c>
      <c r="B52" s="12" t="s">
        <v>87</v>
      </c>
      <c r="C52" s="9">
        <v>8006.87</v>
      </c>
      <c r="D52" s="9"/>
      <c r="E52" s="9"/>
    </row>
    <row r="53" spans="1:5" x14ac:dyDescent="0.3">
      <c r="A53" s="15" t="s">
        <v>79</v>
      </c>
      <c r="B53" s="16"/>
      <c r="C53" s="9">
        <f>C16+C46</f>
        <v>49101965.309</v>
      </c>
      <c r="D53" s="9">
        <f>D16+D46</f>
        <v>45758261.151999995</v>
      </c>
      <c r="E53" s="9">
        <f>E16+E46</f>
        <v>45166039.604000002</v>
      </c>
    </row>
  </sheetData>
  <mergeCells count="6">
    <mergeCell ref="A11:E11"/>
    <mergeCell ref="A12:E12"/>
    <mergeCell ref="A13:E13"/>
    <mergeCell ref="A53:B53"/>
    <mergeCell ref="D6:E6"/>
    <mergeCell ref="D9:E9"/>
  </mergeCells>
  <pageMargins left="0.7" right="0.17" top="0.36" bottom="0.17" header="0.74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Постникова Татьяна Викторовна</cp:lastModifiedBy>
  <cp:lastPrinted>2023-03-03T12:06:28Z</cp:lastPrinted>
  <dcterms:created xsi:type="dcterms:W3CDTF">2021-10-15T09:45:43Z</dcterms:created>
  <dcterms:modified xsi:type="dcterms:W3CDTF">2023-04-28T06:37:08Z</dcterms:modified>
</cp:coreProperties>
</file>